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0819-09\Desktop\ЛРМ 2021\Сметы к 1 списку\Таганка\"/>
    </mc:Choice>
  </mc:AlternateContent>
  <xr:revisionPtr revIDLastSave="0" documentId="13_ncr:1_{EBE9B03C-1849-4CF4-8647-F72D7D26525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Смета СН-2012 по гл. 1-5" sheetId="5" r:id="rId1"/>
    <sheet name="RV_DATA" sheetId="7" state="hidden" r:id="rId2"/>
    <sheet name="Расчет стоимости ресурсов" sheetId="6" r:id="rId3"/>
    <sheet name="Source" sheetId="1" r:id="rId4"/>
    <sheet name="SourceObSm" sheetId="2" r:id="rId5"/>
    <sheet name="SmtRes" sheetId="3" r:id="rId6"/>
    <sheet name="EtalonRes" sheetId="4" r:id="rId7"/>
  </sheets>
  <definedNames>
    <definedName name="_xlnm.Print_Titles" localSheetId="2">'Расчет стоимости ресурсов'!$4:$7</definedName>
    <definedName name="_xlnm.Print_Titles" localSheetId="0">'Смета СН-2012 по гл. 1-5'!$30:$30</definedName>
    <definedName name="_xlnm.Print_Area" localSheetId="2">'Расчет стоимости ресурсов'!$A$1:$F$49</definedName>
    <definedName name="_xlnm.Print_Area" localSheetId="0">'Смета СН-2012 по гл. 1-5'!$A$1:$K$79</definedName>
  </definedNames>
  <calcPr calcId="191029"/>
</workbook>
</file>

<file path=xl/calcChain.xml><?xml version="1.0" encoding="utf-8"?>
<calcChain xmlns="http://schemas.openxmlformats.org/spreadsheetml/2006/main">
  <c r="E15" i="6" l="1"/>
  <c r="U191" i="7"/>
  <c r="S191" i="7"/>
  <c r="P191" i="7"/>
  <c r="N191" i="7"/>
  <c r="K191" i="7"/>
  <c r="J191" i="7"/>
  <c r="H191" i="7"/>
  <c r="G191" i="7"/>
  <c r="F191" i="7"/>
  <c r="E191" i="7"/>
  <c r="A191" i="7"/>
  <c r="U190" i="7"/>
  <c r="H190" i="7"/>
  <c r="G190" i="7"/>
  <c r="F190" i="7"/>
  <c r="E190" i="7"/>
  <c r="D190" i="7"/>
  <c r="A190" i="7"/>
  <c r="U189" i="7"/>
  <c r="S189" i="7"/>
  <c r="P189" i="7"/>
  <c r="N189" i="7"/>
  <c r="K189" i="7"/>
  <c r="J189" i="7"/>
  <c r="H189" i="7"/>
  <c r="G189" i="7"/>
  <c r="F189" i="7"/>
  <c r="E189" i="7"/>
  <c r="A189" i="7"/>
  <c r="U188" i="7"/>
  <c r="S188" i="7"/>
  <c r="P188" i="7"/>
  <c r="N188" i="7"/>
  <c r="E34" i="6" s="1"/>
  <c r="K188" i="7"/>
  <c r="J188" i="7"/>
  <c r="H188" i="7"/>
  <c r="G188" i="7"/>
  <c r="F188" i="7"/>
  <c r="E188" i="7"/>
  <c r="A188" i="7"/>
  <c r="G187" i="7"/>
  <c r="A187" i="7"/>
  <c r="U186" i="7"/>
  <c r="H186" i="7"/>
  <c r="G186" i="7"/>
  <c r="F186" i="7"/>
  <c r="E186" i="7"/>
  <c r="D186" i="7"/>
  <c r="A186" i="7"/>
  <c r="U185" i="7"/>
  <c r="S185" i="7"/>
  <c r="P185" i="7"/>
  <c r="N185" i="7"/>
  <c r="K185" i="7"/>
  <c r="J185" i="7"/>
  <c r="H185" i="7"/>
  <c r="G185" i="7"/>
  <c r="F185" i="7"/>
  <c r="E185" i="7"/>
  <c r="A185" i="7"/>
  <c r="U184" i="7"/>
  <c r="S184" i="7"/>
  <c r="P184" i="7"/>
  <c r="N184" i="7"/>
  <c r="K184" i="7"/>
  <c r="J184" i="7"/>
  <c r="H184" i="7"/>
  <c r="G184" i="7"/>
  <c r="F184" i="7"/>
  <c r="E184" i="7"/>
  <c r="A184" i="7"/>
  <c r="U183" i="7"/>
  <c r="S183" i="7"/>
  <c r="P183" i="7"/>
  <c r="N183" i="7"/>
  <c r="K183" i="7"/>
  <c r="J183" i="7"/>
  <c r="H183" i="7"/>
  <c r="G183" i="7"/>
  <c r="F183" i="7"/>
  <c r="E183" i="7"/>
  <c r="A183" i="7"/>
  <c r="U182" i="7"/>
  <c r="S182" i="7"/>
  <c r="P182" i="7"/>
  <c r="N182" i="7"/>
  <c r="K182" i="7"/>
  <c r="J182" i="7"/>
  <c r="H182" i="7"/>
  <c r="G182" i="7"/>
  <c r="F182" i="7"/>
  <c r="E182" i="7"/>
  <c r="A182" i="7"/>
  <c r="G181" i="7"/>
  <c r="A181" i="7"/>
  <c r="U180" i="7"/>
  <c r="H180" i="7"/>
  <c r="G180" i="7"/>
  <c r="F180" i="7"/>
  <c r="E180" i="7"/>
  <c r="D180" i="7"/>
  <c r="A180" i="7"/>
  <c r="U179" i="7"/>
  <c r="S179" i="7"/>
  <c r="P179" i="7"/>
  <c r="N179" i="7"/>
  <c r="K179" i="7"/>
  <c r="J179" i="7"/>
  <c r="H179" i="7"/>
  <c r="G179" i="7"/>
  <c r="F179" i="7"/>
  <c r="E179" i="7"/>
  <c r="A179" i="7"/>
  <c r="U178" i="7"/>
  <c r="S178" i="7"/>
  <c r="P178" i="7"/>
  <c r="N178" i="7"/>
  <c r="K178" i="7"/>
  <c r="J178" i="7"/>
  <c r="H178" i="7"/>
  <c r="G178" i="7"/>
  <c r="F178" i="7"/>
  <c r="E178" i="7"/>
  <c r="A178" i="7"/>
  <c r="U177" i="7"/>
  <c r="S177" i="7"/>
  <c r="P177" i="7"/>
  <c r="N177" i="7"/>
  <c r="K177" i="7"/>
  <c r="J177" i="7"/>
  <c r="H177" i="7"/>
  <c r="G177" i="7"/>
  <c r="F177" i="7"/>
  <c r="E177" i="7"/>
  <c r="A177" i="7"/>
  <c r="U176" i="7"/>
  <c r="S176" i="7"/>
  <c r="P176" i="7"/>
  <c r="N176" i="7"/>
  <c r="K176" i="7"/>
  <c r="J176" i="7"/>
  <c r="H176" i="7"/>
  <c r="G176" i="7"/>
  <c r="F176" i="7"/>
  <c r="E176" i="7"/>
  <c r="A176" i="7"/>
  <c r="G175" i="7"/>
  <c r="A175" i="7"/>
  <c r="U174" i="7"/>
  <c r="S174" i="7"/>
  <c r="P174" i="7"/>
  <c r="N174" i="7"/>
  <c r="K174" i="7"/>
  <c r="J174" i="7"/>
  <c r="H174" i="7"/>
  <c r="G174" i="7"/>
  <c r="F174" i="7"/>
  <c r="E174" i="7"/>
  <c r="A174" i="7"/>
  <c r="U173" i="7"/>
  <c r="S173" i="7"/>
  <c r="P173" i="7"/>
  <c r="N173" i="7"/>
  <c r="K173" i="7"/>
  <c r="J173" i="7"/>
  <c r="H173" i="7"/>
  <c r="G173" i="7"/>
  <c r="F173" i="7"/>
  <c r="E173" i="7"/>
  <c r="A173" i="7"/>
  <c r="U172" i="7"/>
  <c r="S172" i="7"/>
  <c r="P172" i="7"/>
  <c r="N172" i="7"/>
  <c r="K172" i="7"/>
  <c r="J172" i="7"/>
  <c r="H172" i="7"/>
  <c r="G172" i="7"/>
  <c r="F172" i="7"/>
  <c r="E172" i="7"/>
  <c r="A172" i="7"/>
  <c r="U171" i="7"/>
  <c r="S171" i="7"/>
  <c r="P171" i="7"/>
  <c r="N171" i="7"/>
  <c r="K171" i="7"/>
  <c r="J171" i="7"/>
  <c r="H171" i="7"/>
  <c r="G171" i="7"/>
  <c r="F171" i="7"/>
  <c r="E171" i="7"/>
  <c r="A171" i="7"/>
  <c r="U170" i="7"/>
  <c r="S170" i="7"/>
  <c r="P170" i="7"/>
  <c r="N170" i="7"/>
  <c r="K170" i="7"/>
  <c r="J170" i="7"/>
  <c r="H170" i="7"/>
  <c r="G170" i="7"/>
  <c r="F170" i="7"/>
  <c r="E170" i="7"/>
  <c r="A170" i="7"/>
  <c r="G169" i="7"/>
  <c r="A169" i="7"/>
  <c r="U168" i="7"/>
  <c r="H168" i="7"/>
  <c r="G168" i="7"/>
  <c r="F168" i="7"/>
  <c r="E168" i="7"/>
  <c r="D168" i="7"/>
  <c r="A168" i="7"/>
  <c r="U167" i="7"/>
  <c r="H167" i="7"/>
  <c r="G167" i="7"/>
  <c r="F167" i="7"/>
  <c r="E167" i="7"/>
  <c r="D167" i="7"/>
  <c r="A167" i="7"/>
  <c r="U166" i="7"/>
  <c r="H166" i="7"/>
  <c r="G166" i="7"/>
  <c r="F166" i="7"/>
  <c r="E166" i="7"/>
  <c r="D166" i="7"/>
  <c r="A166" i="7"/>
  <c r="G165" i="7"/>
  <c r="A165" i="7"/>
  <c r="G164" i="7"/>
  <c r="A164" i="7"/>
  <c r="U163" i="7"/>
  <c r="H163" i="7"/>
  <c r="G163" i="7"/>
  <c r="F163" i="7"/>
  <c r="E163" i="7"/>
  <c r="D163" i="7"/>
  <c r="A163" i="7"/>
  <c r="U162" i="7"/>
  <c r="S162" i="7"/>
  <c r="P162" i="7"/>
  <c r="N162" i="7"/>
  <c r="K162" i="7"/>
  <c r="J162" i="7"/>
  <c r="H162" i="7"/>
  <c r="G162" i="7"/>
  <c r="F162" i="7"/>
  <c r="E162" i="7"/>
  <c r="A162" i="7"/>
  <c r="U161" i="7"/>
  <c r="S161" i="7"/>
  <c r="P161" i="7"/>
  <c r="N161" i="7"/>
  <c r="E44" i="6" s="1"/>
  <c r="K161" i="7"/>
  <c r="J161" i="7"/>
  <c r="H161" i="7"/>
  <c r="G161" i="7"/>
  <c r="F161" i="7"/>
  <c r="E161" i="7"/>
  <c r="A161" i="7"/>
  <c r="G160" i="7"/>
  <c r="A160" i="7"/>
  <c r="U159" i="7"/>
  <c r="S159" i="7"/>
  <c r="P159" i="7"/>
  <c r="N159" i="7"/>
  <c r="E17" i="6" s="1"/>
  <c r="K159" i="7"/>
  <c r="J159" i="7"/>
  <c r="H159" i="7"/>
  <c r="G159" i="7"/>
  <c r="F159" i="7"/>
  <c r="E159" i="7"/>
  <c r="A159" i="7"/>
  <c r="U158" i="7"/>
  <c r="S158" i="7"/>
  <c r="P158" i="7"/>
  <c r="N158" i="7"/>
  <c r="E19" i="6" s="1"/>
  <c r="K158" i="7"/>
  <c r="J158" i="7"/>
  <c r="H158" i="7"/>
  <c r="G158" i="7"/>
  <c r="F158" i="7"/>
  <c r="E158" i="7"/>
  <c r="A158" i="7"/>
  <c r="U157" i="7"/>
  <c r="S157" i="7"/>
  <c r="P157" i="7"/>
  <c r="N157" i="7"/>
  <c r="E43" i="6" s="1"/>
  <c r="K157" i="7"/>
  <c r="J157" i="7"/>
  <c r="H157" i="7"/>
  <c r="G157" i="7"/>
  <c r="F157" i="7"/>
  <c r="E157" i="7"/>
  <c r="A157" i="7"/>
  <c r="U156" i="7"/>
  <c r="S156" i="7"/>
  <c r="P156" i="7"/>
  <c r="N156" i="7"/>
  <c r="E46" i="6" s="1"/>
  <c r="K156" i="7"/>
  <c r="J156" i="7"/>
  <c r="H156" i="7"/>
  <c r="G156" i="7"/>
  <c r="F156" i="7"/>
  <c r="E156" i="7"/>
  <c r="A156" i="7"/>
  <c r="G155" i="7"/>
  <c r="A155" i="7"/>
  <c r="U154" i="7"/>
  <c r="H154" i="7"/>
  <c r="G154" i="7"/>
  <c r="F154" i="7"/>
  <c r="E154" i="7"/>
  <c r="D154" i="7"/>
  <c r="A154" i="7"/>
  <c r="U153" i="7"/>
  <c r="S153" i="7"/>
  <c r="P153" i="7"/>
  <c r="N153" i="7"/>
  <c r="K153" i="7"/>
  <c r="J153" i="7"/>
  <c r="H153" i="7"/>
  <c r="G153" i="7"/>
  <c r="F153" i="7"/>
  <c r="E153" i="7"/>
  <c r="A153" i="7"/>
  <c r="U152" i="7"/>
  <c r="S152" i="7"/>
  <c r="P152" i="7"/>
  <c r="N152" i="7"/>
  <c r="K152" i="7"/>
  <c r="J152" i="7"/>
  <c r="H152" i="7"/>
  <c r="G152" i="7"/>
  <c r="F152" i="7"/>
  <c r="E152" i="7"/>
  <c r="A152" i="7"/>
  <c r="U151" i="7"/>
  <c r="S151" i="7"/>
  <c r="P151" i="7"/>
  <c r="N151" i="7"/>
  <c r="K151" i="7"/>
  <c r="J151" i="7"/>
  <c r="H151" i="7"/>
  <c r="G151" i="7"/>
  <c r="F151" i="7"/>
  <c r="E151" i="7"/>
  <c r="A151" i="7"/>
  <c r="U150" i="7"/>
  <c r="S150" i="7"/>
  <c r="P150" i="7"/>
  <c r="N150" i="7"/>
  <c r="K150" i="7"/>
  <c r="J150" i="7"/>
  <c r="H150" i="7"/>
  <c r="G150" i="7"/>
  <c r="F150" i="7"/>
  <c r="E150" i="7"/>
  <c r="A150" i="7"/>
  <c r="G149" i="7"/>
  <c r="A149" i="7"/>
  <c r="U148" i="7"/>
  <c r="S148" i="7"/>
  <c r="P148" i="7"/>
  <c r="N148" i="7"/>
  <c r="K148" i="7"/>
  <c r="J148" i="7"/>
  <c r="H148" i="7"/>
  <c r="G148" i="7"/>
  <c r="F148" i="7"/>
  <c r="E148" i="7"/>
  <c r="A148" i="7"/>
  <c r="U147" i="7"/>
  <c r="S147" i="7"/>
  <c r="P147" i="7"/>
  <c r="N147" i="7"/>
  <c r="K147" i="7"/>
  <c r="J147" i="7"/>
  <c r="H147" i="7"/>
  <c r="G147" i="7"/>
  <c r="F147" i="7"/>
  <c r="E147" i="7"/>
  <c r="A147" i="7"/>
  <c r="U146" i="7"/>
  <c r="S146" i="7"/>
  <c r="P146" i="7"/>
  <c r="N146" i="7"/>
  <c r="K146" i="7"/>
  <c r="J146" i="7"/>
  <c r="H146" i="7"/>
  <c r="G146" i="7"/>
  <c r="F146" i="7"/>
  <c r="E146" i="7"/>
  <c r="A146" i="7"/>
  <c r="U145" i="7"/>
  <c r="S145" i="7"/>
  <c r="P145" i="7"/>
  <c r="N145" i="7"/>
  <c r="K145" i="7"/>
  <c r="J145" i="7"/>
  <c r="H145" i="7"/>
  <c r="G145" i="7"/>
  <c r="F145" i="7"/>
  <c r="E145" i="7"/>
  <c r="A145" i="7"/>
  <c r="U144" i="7"/>
  <c r="S144" i="7"/>
  <c r="P144" i="7"/>
  <c r="N144" i="7"/>
  <c r="K144" i="7"/>
  <c r="J144" i="7"/>
  <c r="H144" i="7"/>
  <c r="G144" i="7"/>
  <c r="F144" i="7"/>
  <c r="E144" i="7"/>
  <c r="A144" i="7"/>
  <c r="G143" i="7"/>
  <c r="A143" i="7"/>
  <c r="U142" i="7"/>
  <c r="H142" i="7"/>
  <c r="G142" i="7"/>
  <c r="F142" i="7"/>
  <c r="E142" i="7"/>
  <c r="D142" i="7"/>
  <c r="A142" i="7"/>
  <c r="G141" i="7"/>
  <c r="A141" i="7"/>
  <c r="G140" i="7"/>
  <c r="A140" i="7"/>
  <c r="U139" i="7"/>
  <c r="S139" i="7"/>
  <c r="P139" i="7"/>
  <c r="N139" i="7"/>
  <c r="E11" i="6" s="1"/>
  <c r="K139" i="7"/>
  <c r="J139" i="7"/>
  <c r="H139" i="7"/>
  <c r="G139" i="7"/>
  <c r="F139" i="7"/>
  <c r="E139" i="7"/>
  <c r="A139" i="7"/>
  <c r="U138" i="7"/>
  <c r="S138" i="7"/>
  <c r="P138" i="7"/>
  <c r="N138" i="7"/>
  <c r="K138" i="7"/>
  <c r="J138" i="7"/>
  <c r="H138" i="7"/>
  <c r="G138" i="7"/>
  <c r="F138" i="7"/>
  <c r="E138" i="7"/>
  <c r="A138" i="7"/>
  <c r="U137" i="7"/>
  <c r="S137" i="7"/>
  <c r="P137" i="7"/>
  <c r="N137" i="7"/>
  <c r="E26" i="6" s="1"/>
  <c r="K137" i="7"/>
  <c r="J137" i="7"/>
  <c r="H137" i="7"/>
  <c r="G137" i="7"/>
  <c r="F137" i="7"/>
  <c r="E137" i="7"/>
  <c r="A137" i="7"/>
  <c r="U136" i="7"/>
  <c r="S136" i="7"/>
  <c r="P136" i="7"/>
  <c r="N136" i="7"/>
  <c r="E41" i="6" s="1"/>
  <c r="K136" i="7"/>
  <c r="J136" i="7"/>
  <c r="H136" i="7"/>
  <c r="G136" i="7"/>
  <c r="F136" i="7"/>
  <c r="E136" i="7"/>
  <c r="A136" i="7"/>
  <c r="G135" i="7"/>
  <c r="A135" i="7"/>
  <c r="G134" i="7"/>
  <c r="A134" i="7"/>
  <c r="U133" i="7"/>
  <c r="H133" i="7"/>
  <c r="G133" i="7"/>
  <c r="F133" i="7"/>
  <c r="E133" i="7"/>
  <c r="D133" i="7"/>
  <c r="A133" i="7"/>
  <c r="U132" i="7"/>
  <c r="H132" i="7"/>
  <c r="G132" i="7"/>
  <c r="F132" i="7"/>
  <c r="E132" i="7"/>
  <c r="D132" i="7"/>
  <c r="A132" i="7"/>
  <c r="U131" i="7"/>
  <c r="S131" i="7"/>
  <c r="P131" i="7"/>
  <c r="N131" i="7"/>
  <c r="E24" i="6" s="1"/>
  <c r="K131" i="7"/>
  <c r="J131" i="7"/>
  <c r="H131" i="7"/>
  <c r="G131" i="7"/>
  <c r="F131" i="7"/>
  <c r="E131" i="7"/>
  <c r="A131" i="7"/>
  <c r="U130" i="7"/>
  <c r="S130" i="7"/>
  <c r="P130" i="7"/>
  <c r="N130" i="7"/>
  <c r="E36" i="6" s="1"/>
  <c r="K130" i="7"/>
  <c r="J130" i="7"/>
  <c r="H130" i="7"/>
  <c r="G130" i="7"/>
  <c r="F130" i="7"/>
  <c r="E130" i="7"/>
  <c r="A130" i="7"/>
  <c r="G129" i="7"/>
  <c r="A129" i="7"/>
  <c r="U128" i="7"/>
  <c r="S128" i="7"/>
  <c r="P128" i="7"/>
  <c r="N128" i="7"/>
  <c r="K128" i="7"/>
  <c r="J128" i="7"/>
  <c r="H128" i="7"/>
  <c r="G128" i="7"/>
  <c r="F128" i="7"/>
  <c r="E128" i="7"/>
  <c r="A128" i="7"/>
  <c r="U127" i="7"/>
  <c r="S127" i="7"/>
  <c r="P127" i="7"/>
  <c r="N127" i="7"/>
  <c r="K127" i="7"/>
  <c r="J127" i="7"/>
  <c r="H127" i="7"/>
  <c r="G127" i="7"/>
  <c r="F127" i="7"/>
  <c r="E127" i="7"/>
  <c r="A127" i="7"/>
  <c r="U126" i="7"/>
  <c r="H126" i="7"/>
  <c r="G126" i="7"/>
  <c r="F126" i="7"/>
  <c r="E126" i="7"/>
  <c r="D126" i="7"/>
  <c r="A126" i="7"/>
  <c r="U125" i="7"/>
  <c r="S125" i="7"/>
  <c r="P125" i="7"/>
  <c r="N125" i="7"/>
  <c r="K125" i="7"/>
  <c r="J125" i="7"/>
  <c r="H125" i="7"/>
  <c r="G125" i="7"/>
  <c r="F125" i="7"/>
  <c r="E125" i="7"/>
  <c r="A125" i="7"/>
  <c r="U124" i="7"/>
  <c r="S124" i="7"/>
  <c r="P124" i="7"/>
  <c r="N124" i="7"/>
  <c r="K124" i="7"/>
  <c r="J124" i="7"/>
  <c r="H124" i="7"/>
  <c r="G124" i="7"/>
  <c r="F124" i="7"/>
  <c r="E124" i="7"/>
  <c r="A124" i="7"/>
  <c r="U123" i="7"/>
  <c r="S123" i="7"/>
  <c r="P123" i="7"/>
  <c r="N123" i="7"/>
  <c r="K123" i="7"/>
  <c r="J123" i="7"/>
  <c r="H123" i="7"/>
  <c r="G123" i="7"/>
  <c r="F123" i="7"/>
  <c r="E123" i="7"/>
  <c r="A123" i="7"/>
  <c r="U122" i="7"/>
  <c r="S122" i="7"/>
  <c r="P122" i="7"/>
  <c r="N122" i="7"/>
  <c r="K122" i="7"/>
  <c r="J122" i="7"/>
  <c r="H122" i="7"/>
  <c r="G122" i="7"/>
  <c r="F122" i="7"/>
  <c r="E122" i="7"/>
  <c r="A122" i="7"/>
  <c r="U121" i="7"/>
  <c r="S121" i="7"/>
  <c r="P121" i="7"/>
  <c r="N121" i="7"/>
  <c r="K121" i="7"/>
  <c r="J121" i="7"/>
  <c r="H121" i="7"/>
  <c r="G121" i="7"/>
  <c r="F121" i="7"/>
  <c r="E121" i="7"/>
  <c r="A121" i="7"/>
  <c r="U120" i="7"/>
  <c r="S120" i="7"/>
  <c r="P120" i="7"/>
  <c r="N120" i="7"/>
  <c r="K120" i="7"/>
  <c r="J120" i="7"/>
  <c r="H120" i="7"/>
  <c r="G120" i="7"/>
  <c r="F120" i="7"/>
  <c r="E120" i="7"/>
  <c r="A120" i="7"/>
  <c r="G119" i="7"/>
  <c r="A119" i="7"/>
  <c r="U118" i="7"/>
  <c r="S118" i="7"/>
  <c r="P118" i="7"/>
  <c r="N118" i="7"/>
  <c r="K118" i="7"/>
  <c r="J118" i="7"/>
  <c r="H118" i="7"/>
  <c r="G118" i="7"/>
  <c r="F118" i="7"/>
  <c r="E118" i="7"/>
  <c r="A118" i="7"/>
  <c r="U117" i="7"/>
  <c r="S117" i="7"/>
  <c r="P117" i="7"/>
  <c r="N117" i="7"/>
  <c r="K117" i="7"/>
  <c r="J117" i="7"/>
  <c r="H117" i="7"/>
  <c r="G117" i="7"/>
  <c r="F117" i="7"/>
  <c r="E117" i="7"/>
  <c r="A117" i="7"/>
  <c r="U116" i="7"/>
  <c r="H116" i="7"/>
  <c r="G116" i="7"/>
  <c r="F116" i="7"/>
  <c r="E116" i="7"/>
  <c r="D116" i="7"/>
  <c r="A116" i="7"/>
  <c r="U115" i="7"/>
  <c r="S115" i="7"/>
  <c r="P115" i="7"/>
  <c r="N115" i="7"/>
  <c r="K115" i="7"/>
  <c r="J115" i="7"/>
  <c r="H115" i="7"/>
  <c r="G115" i="7"/>
  <c r="F115" i="7"/>
  <c r="E115" i="7"/>
  <c r="A115" i="7"/>
  <c r="U114" i="7"/>
  <c r="S114" i="7"/>
  <c r="P114" i="7"/>
  <c r="N114" i="7"/>
  <c r="K114" i="7"/>
  <c r="J114" i="7"/>
  <c r="H114" i="7"/>
  <c r="G114" i="7"/>
  <c r="F114" i="7"/>
  <c r="E114" i="7"/>
  <c r="A114" i="7"/>
  <c r="U113" i="7"/>
  <c r="S113" i="7"/>
  <c r="P113" i="7"/>
  <c r="N113" i="7"/>
  <c r="K113" i="7"/>
  <c r="J113" i="7"/>
  <c r="H113" i="7"/>
  <c r="G113" i="7"/>
  <c r="F113" i="7"/>
  <c r="E113" i="7"/>
  <c r="A113" i="7"/>
  <c r="U112" i="7"/>
  <c r="S112" i="7"/>
  <c r="P112" i="7"/>
  <c r="N112" i="7"/>
  <c r="K112" i="7"/>
  <c r="J112" i="7"/>
  <c r="H112" i="7"/>
  <c r="G112" i="7"/>
  <c r="F112" i="7"/>
  <c r="E112" i="7"/>
  <c r="A112" i="7"/>
  <c r="U111" i="7"/>
  <c r="S111" i="7"/>
  <c r="P111" i="7"/>
  <c r="N111" i="7"/>
  <c r="K111" i="7"/>
  <c r="J111" i="7"/>
  <c r="H111" i="7"/>
  <c r="G111" i="7"/>
  <c r="F111" i="7"/>
  <c r="E111" i="7"/>
  <c r="A111" i="7"/>
  <c r="U110" i="7"/>
  <c r="S110" i="7"/>
  <c r="P110" i="7"/>
  <c r="N110" i="7"/>
  <c r="K110" i="7"/>
  <c r="J110" i="7"/>
  <c r="H110" i="7"/>
  <c r="G110" i="7"/>
  <c r="F110" i="7"/>
  <c r="E110" i="7"/>
  <c r="A110" i="7"/>
  <c r="U109" i="7"/>
  <c r="S109" i="7"/>
  <c r="P109" i="7"/>
  <c r="N109" i="7"/>
  <c r="K109" i="7"/>
  <c r="J109" i="7"/>
  <c r="H109" i="7"/>
  <c r="G109" i="7"/>
  <c r="F109" i="7"/>
  <c r="E109" i="7"/>
  <c r="A109" i="7"/>
  <c r="U108" i="7"/>
  <c r="S108" i="7"/>
  <c r="P108" i="7"/>
  <c r="N108" i="7"/>
  <c r="K108" i="7"/>
  <c r="J108" i="7"/>
  <c r="H108" i="7"/>
  <c r="G108" i="7"/>
  <c r="F108" i="7"/>
  <c r="E108" i="7"/>
  <c r="A108" i="7"/>
  <c r="U107" i="7"/>
  <c r="S107" i="7"/>
  <c r="P107" i="7"/>
  <c r="N107" i="7"/>
  <c r="K107" i="7"/>
  <c r="J107" i="7"/>
  <c r="H107" i="7"/>
  <c r="G107" i="7"/>
  <c r="F107" i="7"/>
  <c r="E107" i="7"/>
  <c r="A107" i="7"/>
  <c r="U106" i="7"/>
  <c r="S106" i="7"/>
  <c r="P106" i="7"/>
  <c r="N106" i="7"/>
  <c r="K106" i="7"/>
  <c r="J106" i="7"/>
  <c r="H106" i="7"/>
  <c r="G106" i="7"/>
  <c r="F106" i="7"/>
  <c r="E106" i="7"/>
  <c r="A106" i="7"/>
  <c r="G105" i="7"/>
  <c r="A105" i="7"/>
  <c r="U104" i="7"/>
  <c r="H104" i="7"/>
  <c r="G104" i="7"/>
  <c r="F104" i="7"/>
  <c r="E104" i="7"/>
  <c r="D104" i="7"/>
  <c r="A104" i="7"/>
  <c r="G103" i="7"/>
  <c r="A103" i="7"/>
  <c r="G102" i="7"/>
  <c r="A102" i="7"/>
  <c r="U101" i="7"/>
  <c r="H101" i="7"/>
  <c r="G101" i="7"/>
  <c r="F101" i="7"/>
  <c r="E101" i="7"/>
  <c r="D101" i="7"/>
  <c r="A101" i="7"/>
  <c r="U100" i="7"/>
  <c r="H100" i="7"/>
  <c r="G100" i="7"/>
  <c r="F100" i="7"/>
  <c r="E100" i="7"/>
  <c r="D100" i="7"/>
  <c r="A100" i="7"/>
  <c r="G99" i="7"/>
  <c r="A99" i="7"/>
  <c r="U98" i="7"/>
  <c r="S98" i="7"/>
  <c r="P98" i="7"/>
  <c r="N98" i="7"/>
  <c r="K98" i="7"/>
  <c r="J98" i="7"/>
  <c r="H98" i="7"/>
  <c r="G98" i="7"/>
  <c r="F98" i="7"/>
  <c r="E98" i="7"/>
  <c r="A98" i="7"/>
  <c r="U97" i="7"/>
  <c r="S97" i="7"/>
  <c r="P97" i="7"/>
  <c r="N97" i="7"/>
  <c r="K97" i="7"/>
  <c r="J97" i="7"/>
  <c r="H97" i="7"/>
  <c r="G97" i="7"/>
  <c r="F97" i="7"/>
  <c r="E97" i="7"/>
  <c r="A97" i="7"/>
  <c r="U96" i="7"/>
  <c r="H96" i="7"/>
  <c r="G96" i="7"/>
  <c r="F96" i="7"/>
  <c r="E96" i="7"/>
  <c r="D96" i="7"/>
  <c r="A96" i="7"/>
  <c r="U95" i="7"/>
  <c r="S95" i="7"/>
  <c r="P95" i="7"/>
  <c r="N95" i="7"/>
  <c r="K95" i="7"/>
  <c r="J95" i="7"/>
  <c r="H95" i="7"/>
  <c r="G95" i="7"/>
  <c r="F95" i="7"/>
  <c r="E95" i="7"/>
  <c r="A95" i="7"/>
  <c r="U94" i="7"/>
  <c r="S94" i="7"/>
  <c r="P94" i="7"/>
  <c r="N94" i="7"/>
  <c r="K94" i="7"/>
  <c r="J94" i="7"/>
  <c r="H94" i="7"/>
  <c r="G94" i="7"/>
  <c r="F94" i="7"/>
  <c r="E94" i="7"/>
  <c r="A94" i="7"/>
  <c r="U93" i="7"/>
  <c r="S93" i="7"/>
  <c r="P93" i="7"/>
  <c r="N93" i="7"/>
  <c r="K93" i="7"/>
  <c r="J93" i="7"/>
  <c r="H93" i="7"/>
  <c r="G93" i="7"/>
  <c r="F93" i="7"/>
  <c r="E93" i="7"/>
  <c r="A93" i="7"/>
  <c r="U92" i="7"/>
  <c r="S92" i="7"/>
  <c r="P92" i="7"/>
  <c r="N92" i="7"/>
  <c r="K92" i="7"/>
  <c r="J92" i="7"/>
  <c r="H92" i="7"/>
  <c r="G92" i="7"/>
  <c r="F92" i="7"/>
  <c r="E92" i="7"/>
  <c r="A92" i="7"/>
  <c r="U91" i="7"/>
  <c r="S91" i="7"/>
  <c r="P91" i="7"/>
  <c r="N91" i="7"/>
  <c r="K91" i="7"/>
  <c r="J91" i="7"/>
  <c r="H91" i="7"/>
  <c r="G91" i="7"/>
  <c r="F91" i="7"/>
  <c r="E91" i="7"/>
  <c r="A91" i="7"/>
  <c r="U90" i="7"/>
  <c r="S90" i="7"/>
  <c r="P90" i="7"/>
  <c r="N90" i="7"/>
  <c r="K90" i="7"/>
  <c r="J90" i="7"/>
  <c r="H90" i="7"/>
  <c r="G90" i="7"/>
  <c r="F90" i="7"/>
  <c r="E90" i="7"/>
  <c r="A90" i="7"/>
  <c r="G89" i="7"/>
  <c r="A89" i="7"/>
  <c r="U88" i="7"/>
  <c r="S88" i="7"/>
  <c r="P88" i="7"/>
  <c r="N88" i="7"/>
  <c r="K88" i="7"/>
  <c r="J88" i="7"/>
  <c r="H88" i="7"/>
  <c r="G88" i="7"/>
  <c r="F88" i="7"/>
  <c r="E88" i="7"/>
  <c r="A88" i="7"/>
  <c r="U87" i="7"/>
  <c r="S87" i="7"/>
  <c r="P87" i="7"/>
  <c r="N87" i="7"/>
  <c r="E45" i="6" s="1"/>
  <c r="K87" i="7"/>
  <c r="J87" i="7"/>
  <c r="H87" i="7"/>
  <c r="G87" i="7"/>
  <c r="F87" i="7"/>
  <c r="E87" i="7"/>
  <c r="A87" i="7"/>
  <c r="U86" i="7"/>
  <c r="H86" i="7"/>
  <c r="G86" i="7"/>
  <c r="F86" i="7"/>
  <c r="E86" i="7"/>
  <c r="D86" i="7"/>
  <c r="A86" i="7"/>
  <c r="U85" i="7"/>
  <c r="S85" i="7"/>
  <c r="P85" i="7"/>
  <c r="N85" i="7"/>
  <c r="K85" i="7"/>
  <c r="J85" i="7"/>
  <c r="H85" i="7"/>
  <c r="G85" i="7"/>
  <c r="F85" i="7"/>
  <c r="E85" i="7"/>
  <c r="A85" i="7"/>
  <c r="U84" i="7"/>
  <c r="S84" i="7"/>
  <c r="P84" i="7"/>
  <c r="N84" i="7"/>
  <c r="E30" i="6" s="1"/>
  <c r="K84" i="7"/>
  <c r="J84" i="7"/>
  <c r="H84" i="7"/>
  <c r="G84" i="7"/>
  <c r="F84" i="7"/>
  <c r="E84" i="7"/>
  <c r="A84" i="7"/>
  <c r="U83" i="7"/>
  <c r="S83" i="7"/>
  <c r="P83" i="7"/>
  <c r="N83" i="7"/>
  <c r="E14" i="6" s="1"/>
  <c r="K83" i="7"/>
  <c r="J83" i="7"/>
  <c r="H83" i="7"/>
  <c r="G83" i="7"/>
  <c r="F83" i="7"/>
  <c r="E83" i="7"/>
  <c r="A83" i="7"/>
  <c r="U82" i="7"/>
  <c r="S82" i="7"/>
  <c r="P82" i="7"/>
  <c r="N82" i="7"/>
  <c r="K82" i="7"/>
  <c r="J82" i="7"/>
  <c r="H82" i="7"/>
  <c r="G82" i="7"/>
  <c r="F82" i="7"/>
  <c r="E82" i="7"/>
  <c r="A82" i="7"/>
  <c r="U81" i="7"/>
  <c r="S81" i="7"/>
  <c r="P81" i="7"/>
  <c r="N81" i="7"/>
  <c r="K81" i="7"/>
  <c r="J81" i="7"/>
  <c r="H81" i="7"/>
  <c r="G81" i="7"/>
  <c r="F81" i="7"/>
  <c r="E81" i="7"/>
  <c r="A81" i="7"/>
  <c r="U80" i="7"/>
  <c r="S80" i="7"/>
  <c r="P80" i="7"/>
  <c r="N80" i="7"/>
  <c r="K80" i="7"/>
  <c r="J80" i="7"/>
  <c r="H80" i="7"/>
  <c r="G80" i="7"/>
  <c r="F80" i="7"/>
  <c r="E80" i="7"/>
  <c r="A80" i="7"/>
  <c r="U79" i="7"/>
  <c r="S79" i="7"/>
  <c r="P79" i="7"/>
  <c r="N79" i="7"/>
  <c r="K79" i="7"/>
  <c r="J79" i="7"/>
  <c r="H79" i="7"/>
  <c r="G79" i="7"/>
  <c r="F79" i="7"/>
  <c r="E79" i="7"/>
  <c r="A79" i="7"/>
  <c r="U78" i="7"/>
  <c r="S78" i="7"/>
  <c r="P78" i="7"/>
  <c r="N78" i="7"/>
  <c r="K78" i="7"/>
  <c r="J78" i="7"/>
  <c r="H78" i="7"/>
  <c r="G78" i="7"/>
  <c r="F78" i="7"/>
  <c r="E78" i="7"/>
  <c r="A78" i="7"/>
  <c r="U77" i="7"/>
  <c r="S77" i="7"/>
  <c r="P77" i="7"/>
  <c r="N77" i="7"/>
  <c r="K77" i="7"/>
  <c r="J77" i="7"/>
  <c r="H77" i="7"/>
  <c r="G77" i="7"/>
  <c r="F77" i="7"/>
  <c r="E77" i="7"/>
  <c r="A77" i="7"/>
  <c r="U76" i="7"/>
  <c r="S76" i="7"/>
  <c r="P76" i="7"/>
  <c r="N76" i="7"/>
  <c r="K76" i="7"/>
  <c r="J76" i="7"/>
  <c r="H76" i="7"/>
  <c r="G76" i="7"/>
  <c r="F76" i="7"/>
  <c r="E76" i="7"/>
  <c r="A76" i="7"/>
  <c r="G75" i="7"/>
  <c r="A75" i="7"/>
  <c r="U74" i="7"/>
  <c r="H74" i="7"/>
  <c r="G74" i="7"/>
  <c r="F74" i="7"/>
  <c r="E74" i="7"/>
  <c r="D74" i="7"/>
  <c r="A74" i="7"/>
  <c r="G73" i="7"/>
  <c r="A73" i="7"/>
  <c r="G72" i="7"/>
  <c r="A72" i="7"/>
  <c r="U71" i="7"/>
  <c r="H71" i="7"/>
  <c r="G71" i="7"/>
  <c r="F71" i="7"/>
  <c r="E71" i="7"/>
  <c r="D71" i="7"/>
  <c r="A71" i="7"/>
  <c r="U70" i="7"/>
  <c r="H70" i="7"/>
  <c r="G70" i="7"/>
  <c r="F70" i="7"/>
  <c r="E70" i="7"/>
  <c r="D70" i="7"/>
  <c r="A70" i="7"/>
  <c r="U69" i="7"/>
  <c r="S69" i="7"/>
  <c r="P69" i="7"/>
  <c r="N69" i="7"/>
  <c r="K69" i="7"/>
  <c r="J69" i="7"/>
  <c r="I69" i="7"/>
  <c r="H69" i="7"/>
  <c r="G69" i="7"/>
  <c r="F69" i="7"/>
  <c r="E69" i="7"/>
  <c r="A69" i="7"/>
  <c r="G68" i="7"/>
  <c r="A68" i="7"/>
  <c r="U67" i="7"/>
  <c r="H67" i="7"/>
  <c r="G67" i="7"/>
  <c r="F67" i="7"/>
  <c r="E67" i="7"/>
  <c r="D67" i="7"/>
  <c r="A67" i="7"/>
  <c r="U66" i="7"/>
  <c r="H66" i="7"/>
  <c r="G66" i="7"/>
  <c r="F66" i="7"/>
  <c r="E66" i="7"/>
  <c r="D66" i="7"/>
  <c r="A66" i="7"/>
  <c r="U65" i="7"/>
  <c r="H65" i="7"/>
  <c r="G65" i="7"/>
  <c r="F65" i="7"/>
  <c r="E65" i="7"/>
  <c r="D65" i="7"/>
  <c r="A65" i="7"/>
  <c r="U64" i="7"/>
  <c r="S64" i="7"/>
  <c r="P64" i="7"/>
  <c r="N64" i="7"/>
  <c r="K64" i="7"/>
  <c r="J64" i="7"/>
  <c r="H64" i="7"/>
  <c r="G64" i="7"/>
  <c r="F64" i="7"/>
  <c r="E64" i="7"/>
  <c r="A64" i="7"/>
  <c r="G63" i="7"/>
  <c r="A63" i="7"/>
  <c r="U62" i="7"/>
  <c r="H62" i="7"/>
  <c r="G62" i="7"/>
  <c r="F62" i="7"/>
  <c r="E62" i="7"/>
  <c r="D62" i="7"/>
  <c r="A62" i="7"/>
  <c r="G61" i="7"/>
  <c r="A61" i="7"/>
  <c r="U60" i="7"/>
  <c r="H60" i="7"/>
  <c r="G60" i="7"/>
  <c r="F60" i="7"/>
  <c r="E60" i="7"/>
  <c r="D60" i="7"/>
  <c r="A60" i="7"/>
  <c r="U59" i="7"/>
  <c r="S59" i="7"/>
  <c r="P59" i="7"/>
  <c r="N59" i="7"/>
  <c r="K59" i="7"/>
  <c r="J59" i="7"/>
  <c r="H59" i="7"/>
  <c r="G59" i="7"/>
  <c r="F59" i="7"/>
  <c r="E59" i="7"/>
  <c r="A59" i="7"/>
  <c r="U58" i="7"/>
  <c r="S58" i="7"/>
  <c r="P58" i="7"/>
  <c r="N58" i="7"/>
  <c r="K58" i="7"/>
  <c r="J58" i="7"/>
  <c r="H58" i="7"/>
  <c r="G58" i="7"/>
  <c r="F58" i="7"/>
  <c r="E58" i="7"/>
  <c r="A58" i="7"/>
  <c r="U57" i="7"/>
  <c r="S57" i="7"/>
  <c r="P57" i="7"/>
  <c r="N57" i="7"/>
  <c r="K57" i="7"/>
  <c r="J57" i="7"/>
  <c r="H57" i="7"/>
  <c r="G57" i="7"/>
  <c r="F57" i="7"/>
  <c r="E57" i="7"/>
  <c r="A57" i="7"/>
  <c r="U56" i="7"/>
  <c r="S56" i="7"/>
  <c r="P56" i="7"/>
  <c r="N56" i="7"/>
  <c r="K56" i="7"/>
  <c r="J56" i="7"/>
  <c r="H56" i="7"/>
  <c r="G56" i="7"/>
  <c r="F56" i="7"/>
  <c r="E56" i="7"/>
  <c r="A56" i="7"/>
  <c r="U55" i="7"/>
  <c r="S55" i="7"/>
  <c r="P55" i="7"/>
  <c r="N55" i="7"/>
  <c r="K55" i="7"/>
  <c r="J55" i="7"/>
  <c r="H55" i="7"/>
  <c r="G55" i="7"/>
  <c r="F55" i="7"/>
  <c r="E55" i="7"/>
  <c r="A55" i="7"/>
  <c r="G54" i="7"/>
  <c r="A54" i="7"/>
  <c r="U53" i="7"/>
  <c r="H53" i="7"/>
  <c r="G53" i="7"/>
  <c r="F53" i="7"/>
  <c r="E53" i="7"/>
  <c r="D53" i="7"/>
  <c r="A53" i="7"/>
  <c r="G52" i="7"/>
  <c r="A52" i="7"/>
  <c r="G51" i="7"/>
  <c r="A51" i="7"/>
  <c r="U50" i="7"/>
  <c r="H50" i="7"/>
  <c r="G50" i="7"/>
  <c r="F50" i="7"/>
  <c r="E50" i="7"/>
  <c r="D50" i="7"/>
  <c r="A50" i="7"/>
  <c r="U49" i="7"/>
  <c r="H49" i="7"/>
  <c r="G49" i="7"/>
  <c r="F49" i="7"/>
  <c r="E49" i="7"/>
  <c r="D49" i="7"/>
  <c r="A49" i="7"/>
  <c r="U48" i="7"/>
  <c r="S48" i="7"/>
  <c r="P48" i="7"/>
  <c r="N48" i="7"/>
  <c r="E9" i="6" s="1"/>
  <c r="K48" i="7"/>
  <c r="J48" i="7"/>
  <c r="I48" i="7"/>
  <c r="D9" i="6" s="1"/>
  <c r="H48" i="7"/>
  <c r="G48" i="7"/>
  <c r="F48" i="7"/>
  <c r="E48" i="7"/>
  <c r="A48" i="7"/>
  <c r="U47" i="7"/>
  <c r="S47" i="7"/>
  <c r="P47" i="7"/>
  <c r="N47" i="7"/>
  <c r="E20" i="6" s="1"/>
  <c r="K47" i="7"/>
  <c r="J47" i="7"/>
  <c r="I47" i="7"/>
  <c r="D20" i="6" s="1"/>
  <c r="H47" i="7"/>
  <c r="G47" i="7"/>
  <c r="F47" i="7"/>
  <c r="E47" i="7"/>
  <c r="A47" i="7"/>
  <c r="U46" i="7"/>
  <c r="S46" i="7"/>
  <c r="P46" i="7"/>
  <c r="N46" i="7"/>
  <c r="K46" i="7"/>
  <c r="J46" i="7"/>
  <c r="I46" i="7"/>
  <c r="H46" i="7"/>
  <c r="G46" i="7"/>
  <c r="F46" i="7"/>
  <c r="E46" i="7"/>
  <c r="A46" i="7"/>
  <c r="G45" i="7"/>
  <c r="A45" i="7"/>
  <c r="U44" i="7"/>
  <c r="H44" i="7"/>
  <c r="G44" i="7"/>
  <c r="F44" i="7"/>
  <c r="E44" i="7"/>
  <c r="D44" i="7"/>
  <c r="A44" i="7"/>
  <c r="G43" i="7"/>
  <c r="A43" i="7"/>
  <c r="U42" i="7"/>
  <c r="H42" i="7"/>
  <c r="G42" i="7"/>
  <c r="F42" i="7"/>
  <c r="E42" i="7"/>
  <c r="D42" i="7"/>
  <c r="A42" i="7"/>
  <c r="U41" i="7"/>
  <c r="S41" i="7"/>
  <c r="P41" i="7"/>
  <c r="N41" i="7"/>
  <c r="K41" i="7"/>
  <c r="J41" i="7"/>
  <c r="H41" i="7"/>
  <c r="G41" i="7"/>
  <c r="F41" i="7"/>
  <c r="E41" i="7"/>
  <c r="A41" i="7"/>
  <c r="U40" i="7"/>
  <c r="S40" i="7"/>
  <c r="P40" i="7"/>
  <c r="N40" i="7"/>
  <c r="K40" i="7"/>
  <c r="J40" i="7"/>
  <c r="H40" i="7"/>
  <c r="G40" i="7"/>
  <c r="F40" i="7"/>
  <c r="E40" i="7"/>
  <c r="A40" i="7"/>
  <c r="U39" i="7"/>
  <c r="S39" i="7"/>
  <c r="P39" i="7"/>
  <c r="N39" i="7"/>
  <c r="E12" i="6" s="1"/>
  <c r="K39" i="7"/>
  <c r="J39" i="7"/>
  <c r="H39" i="7"/>
  <c r="G39" i="7"/>
  <c r="F39" i="7"/>
  <c r="E39" i="7"/>
  <c r="A39" i="7"/>
  <c r="U38" i="7"/>
  <c r="S38" i="7"/>
  <c r="P38" i="7"/>
  <c r="N38" i="7"/>
  <c r="E16" i="6" s="1"/>
  <c r="K38" i="7"/>
  <c r="J38" i="7"/>
  <c r="H38" i="7"/>
  <c r="G38" i="7"/>
  <c r="F38" i="7"/>
  <c r="E38" i="7"/>
  <c r="A38" i="7"/>
  <c r="G37" i="7"/>
  <c r="A37" i="7"/>
  <c r="U36" i="7"/>
  <c r="H36" i="7"/>
  <c r="G36" i="7"/>
  <c r="F36" i="7"/>
  <c r="E36" i="7"/>
  <c r="D36" i="7"/>
  <c r="A36" i="7"/>
  <c r="G35" i="7"/>
  <c r="A35" i="7"/>
  <c r="G34" i="7"/>
  <c r="A34" i="7"/>
  <c r="U33" i="7"/>
  <c r="S33" i="7"/>
  <c r="P33" i="7"/>
  <c r="N33" i="7"/>
  <c r="K33" i="7"/>
  <c r="J33" i="7"/>
  <c r="I33" i="7"/>
  <c r="H33" i="7"/>
  <c r="G33" i="7"/>
  <c r="F33" i="7"/>
  <c r="E33" i="7"/>
  <c r="A33" i="7"/>
  <c r="G32" i="7"/>
  <c r="A32" i="7"/>
  <c r="U31" i="7"/>
  <c r="H31" i="7"/>
  <c r="G31" i="7"/>
  <c r="F31" i="7"/>
  <c r="E31" i="7"/>
  <c r="D31" i="7"/>
  <c r="A31" i="7"/>
  <c r="G30" i="7"/>
  <c r="A30" i="7"/>
  <c r="U29" i="7"/>
  <c r="H29" i="7"/>
  <c r="G29" i="7"/>
  <c r="F29" i="7"/>
  <c r="E29" i="7"/>
  <c r="D29" i="7"/>
  <c r="A29" i="7"/>
  <c r="U28" i="7"/>
  <c r="S28" i="7"/>
  <c r="P28" i="7"/>
  <c r="N28" i="7"/>
  <c r="E25" i="6" s="1"/>
  <c r="K28" i="7"/>
  <c r="J28" i="7"/>
  <c r="H28" i="7"/>
  <c r="G28" i="7"/>
  <c r="F28" i="7"/>
  <c r="E28" i="7"/>
  <c r="A28" i="7"/>
  <c r="U27" i="7"/>
  <c r="S27" i="7"/>
  <c r="P27" i="7"/>
  <c r="N27" i="7"/>
  <c r="E27" i="6" s="1"/>
  <c r="K27" i="7"/>
  <c r="J27" i="7"/>
  <c r="H27" i="7"/>
  <c r="G27" i="7"/>
  <c r="F27" i="7"/>
  <c r="E27" i="7"/>
  <c r="A27" i="7"/>
  <c r="U26" i="7"/>
  <c r="S26" i="7"/>
  <c r="P26" i="7"/>
  <c r="N26" i="7"/>
  <c r="E35" i="6" s="1"/>
  <c r="K26" i="7"/>
  <c r="J26" i="7"/>
  <c r="H26" i="7"/>
  <c r="G26" i="7"/>
  <c r="F26" i="7"/>
  <c r="E26" i="7"/>
  <c r="A26" i="7"/>
  <c r="G25" i="7"/>
  <c r="A25" i="7"/>
  <c r="U24" i="7"/>
  <c r="H24" i="7"/>
  <c r="G24" i="7"/>
  <c r="F24" i="7"/>
  <c r="E24" i="7"/>
  <c r="D24" i="7"/>
  <c r="A24" i="7"/>
  <c r="G23" i="7"/>
  <c r="A23" i="7"/>
  <c r="G22" i="7"/>
  <c r="A22" i="7"/>
  <c r="U21" i="7"/>
  <c r="H21" i="7"/>
  <c r="G21" i="7"/>
  <c r="F21" i="7"/>
  <c r="E21" i="7"/>
  <c r="D21" i="7"/>
  <c r="A21" i="7"/>
  <c r="U20" i="7"/>
  <c r="H20" i="7"/>
  <c r="G20" i="7"/>
  <c r="F20" i="7"/>
  <c r="E20" i="7"/>
  <c r="D20" i="7"/>
  <c r="A20" i="7"/>
  <c r="U19" i="7"/>
  <c r="S19" i="7"/>
  <c r="P19" i="7"/>
  <c r="N19" i="7"/>
  <c r="E18" i="6" s="1"/>
  <c r="K19" i="7"/>
  <c r="J19" i="7"/>
  <c r="I19" i="7"/>
  <c r="H19" i="7"/>
  <c r="G19" i="7"/>
  <c r="F19" i="7"/>
  <c r="E19" i="7"/>
  <c r="A19" i="7"/>
  <c r="G18" i="7"/>
  <c r="A18" i="7"/>
  <c r="U17" i="7"/>
  <c r="H17" i="7"/>
  <c r="G17" i="7"/>
  <c r="F17" i="7"/>
  <c r="E17" i="7"/>
  <c r="D17" i="7"/>
  <c r="A17" i="7"/>
  <c r="U16" i="7"/>
  <c r="H16" i="7"/>
  <c r="G16" i="7"/>
  <c r="F16" i="7"/>
  <c r="E16" i="7"/>
  <c r="D16" i="7"/>
  <c r="A16" i="7"/>
  <c r="U15" i="7"/>
  <c r="S15" i="7"/>
  <c r="P15" i="7"/>
  <c r="N15" i="7"/>
  <c r="E13" i="6" s="1"/>
  <c r="K15" i="7"/>
  <c r="J15" i="7"/>
  <c r="H15" i="7"/>
  <c r="G15" i="7"/>
  <c r="F15" i="7"/>
  <c r="E15" i="7"/>
  <c r="A15" i="7"/>
  <c r="U14" i="7"/>
  <c r="S14" i="7"/>
  <c r="P14" i="7"/>
  <c r="N14" i="7"/>
  <c r="E29" i="6" s="1"/>
  <c r="K14" i="7"/>
  <c r="J14" i="7"/>
  <c r="H14" i="7"/>
  <c r="G14" i="7"/>
  <c r="F14" i="7"/>
  <c r="E14" i="7"/>
  <c r="A14" i="7"/>
  <c r="U13" i="7"/>
  <c r="S13" i="7"/>
  <c r="P13" i="7"/>
  <c r="N13" i="7"/>
  <c r="E42" i="6" s="1"/>
  <c r="K13" i="7"/>
  <c r="J13" i="7"/>
  <c r="H13" i="7"/>
  <c r="G13" i="7"/>
  <c r="F13" i="7"/>
  <c r="E13" i="7"/>
  <c r="A13" i="7"/>
  <c r="G12" i="7"/>
  <c r="A12" i="7"/>
  <c r="U11" i="7"/>
  <c r="H11" i="7"/>
  <c r="G11" i="7"/>
  <c r="F11" i="7"/>
  <c r="E11" i="7"/>
  <c r="D11" i="7"/>
  <c r="A11" i="7"/>
  <c r="G10" i="7"/>
  <c r="A10" i="7"/>
  <c r="U9" i="7"/>
  <c r="H9" i="7"/>
  <c r="G9" i="7"/>
  <c r="F9" i="7"/>
  <c r="E9" i="7"/>
  <c r="D9" i="7"/>
  <c r="A9" i="7"/>
  <c r="G8" i="7"/>
  <c r="A8" i="7"/>
  <c r="G7" i="7"/>
  <c r="A7" i="7"/>
  <c r="G6" i="7"/>
  <c r="A6" i="7"/>
  <c r="H77" i="5"/>
  <c r="H74" i="5"/>
  <c r="C77" i="5"/>
  <c r="C74" i="5"/>
  <c r="C71" i="5"/>
  <c r="C70" i="5"/>
  <c r="C69" i="5"/>
  <c r="I61" i="5"/>
  <c r="H61" i="5"/>
  <c r="G61" i="5"/>
  <c r="F61" i="5"/>
  <c r="D61" i="5"/>
  <c r="B61" i="5"/>
  <c r="A61" i="5"/>
  <c r="H59" i="5"/>
  <c r="G59" i="5"/>
  <c r="E59" i="5"/>
  <c r="E58" i="5"/>
  <c r="E57" i="5"/>
  <c r="I56" i="5"/>
  <c r="H56" i="5"/>
  <c r="F56" i="5"/>
  <c r="D56" i="5"/>
  <c r="C56" i="5"/>
  <c r="B56" i="5"/>
  <c r="A56" i="5"/>
  <c r="I55" i="5"/>
  <c r="H55" i="5"/>
  <c r="G55" i="5"/>
  <c r="F55" i="5"/>
  <c r="I54" i="5"/>
  <c r="H54" i="5"/>
  <c r="G54" i="5"/>
  <c r="F54" i="5"/>
  <c r="D52" i="5"/>
  <c r="C52" i="5"/>
  <c r="B52" i="5"/>
  <c r="A52" i="5"/>
  <c r="H50" i="5"/>
  <c r="G50" i="5"/>
  <c r="E50" i="5"/>
  <c r="E49" i="5"/>
  <c r="E48" i="5"/>
  <c r="I47" i="5"/>
  <c r="H47" i="5"/>
  <c r="G47" i="5"/>
  <c r="F47" i="5"/>
  <c r="I46" i="5"/>
  <c r="H46" i="5"/>
  <c r="G46" i="5"/>
  <c r="F46" i="5"/>
  <c r="D44" i="5"/>
  <c r="C44" i="5"/>
  <c r="B44" i="5"/>
  <c r="A44" i="5"/>
  <c r="H42" i="5"/>
  <c r="G42" i="5"/>
  <c r="E42" i="5"/>
  <c r="E41" i="5"/>
  <c r="E40" i="5"/>
  <c r="E39" i="5"/>
  <c r="I38" i="5"/>
  <c r="H38" i="5"/>
  <c r="G38" i="5"/>
  <c r="F38" i="5"/>
  <c r="I37" i="5"/>
  <c r="H37" i="5"/>
  <c r="G37" i="5"/>
  <c r="F37" i="5"/>
  <c r="I36" i="5"/>
  <c r="H36" i="5"/>
  <c r="G36" i="5"/>
  <c r="F36" i="5"/>
  <c r="I35" i="5"/>
  <c r="H35" i="5"/>
  <c r="G35" i="5"/>
  <c r="F35" i="5"/>
  <c r="D33" i="5"/>
  <c r="C33" i="5"/>
  <c r="B33" i="5"/>
  <c r="A33" i="5"/>
  <c r="A32" i="5"/>
  <c r="A18" i="5"/>
  <c r="A15" i="5"/>
  <c r="A13" i="5"/>
  <c r="A10" i="5"/>
  <c r="G6" i="5"/>
  <c r="B6" i="5"/>
  <c r="A1" i="5"/>
  <c r="D18" i="6" l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1" i="3"/>
  <c r="CY1" i="3"/>
  <c r="CZ1" i="3"/>
  <c r="DB1" i="3" s="1"/>
  <c r="DA1" i="3"/>
  <c r="DC1" i="3"/>
  <c r="A2" i="3"/>
  <c r="CY2" i="3"/>
  <c r="CZ2" i="3"/>
  <c r="DB2" i="3" s="1"/>
  <c r="DA2" i="3"/>
  <c r="DC2" i="3"/>
  <c r="A3" i="3"/>
  <c r="CY3" i="3"/>
  <c r="CZ3" i="3"/>
  <c r="DB3" i="3" s="1"/>
  <c r="DA3" i="3"/>
  <c r="DC3" i="3"/>
  <c r="A4" i="3"/>
  <c r="CY4" i="3"/>
  <c r="CZ4" i="3"/>
  <c r="DB4" i="3" s="1"/>
  <c r="DA4" i="3"/>
  <c r="DC4" i="3"/>
  <c r="A5" i="3"/>
  <c r="CY5" i="3"/>
  <c r="CZ5" i="3"/>
  <c r="DA5" i="3"/>
  <c r="DB5" i="3"/>
  <c r="DC5" i="3"/>
  <c r="A6" i="3"/>
  <c r="CY6" i="3"/>
  <c r="CZ6" i="3"/>
  <c r="DB6" i="3" s="1"/>
  <c r="DA6" i="3"/>
  <c r="DC6" i="3"/>
  <c r="A7" i="3"/>
  <c r="CY7" i="3"/>
  <c r="CZ7" i="3"/>
  <c r="DB7" i="3" s="1"/>
  <c r="L15" i="7" s="1"/>
  <c r="DA7" i="3"/>
  <c r="DC7" i="3"/>
  <c r="Q15" i="7" s="1"/>
  <c r="A8" i="3"/>
  <c r="CY8" i="3"/>
  <c r="CZ8" i="3"/>
  <c r="DA8" i="3"/>
  <c r="DB8" i="3"/>
  <c r="L14" i="7" s="1"/>
  <c r="DC8" i="3"/>
  <c r="Q14" i="7" s="1"/>
  <c r="A9" i="3"/>
  <c r="CY9" i="3"/>
  <c r="CZ9" i="3"/>
  <c r="DB9" i="3" s="1"/>
  <c r="DA9" i="3"/>
  <c r="DC9" i="3"/>
  <c r="A10" i="3"/>
  <c r="CY10" i="3"/>
  <c r="CZ10" i="3"/>
  <c r="DB10" i="3" s="1"/>
  <c r="L13" i="7" s="1"/>
  <c r="DA10" i="3"/>
  <c r="DC10" i="3"/>
  <c r="Q13" i="7" s="1"/>
  <c r="A11" i="3"/>
  <c r="CY11" i="3"/>
  <c r="CZ11" i="3"/>
  <c r="DB11" i="3" s="1"/>
  <c r="DA11" i="3"/>
  <c r="DC11" i="3"/>
  <c r="A12" i="3"/>
  <c r="CY12" i="3"/>
  <c r="CZ12" i="3"/>
  <c r="DB12" i="3" s="1"/>
  <c r="DA12" i="3"/>
  <c r="DC12" i="3"/>
  <c r="A13" i="3"/>
  <c r="CX13" i="3"/>
  <c r="CY13" i="3"/>
  <c r="CZ13" i="3"/>
  <c r="DA13" i="3"/>
  <c r="DB13" i="3"/>
  <c r="DC13" i="3"/>
  <c r="A14" i="3"/>
  <c r="CX14" i="3"/>
  <c r="CY14" i="3"/>
  <c r="CZ14" i="3"/>
  <c r="DB14" i="3" s="1"/>
  <c r="DA14" i="3"/>
  <c r="DC14" i="3"/>
  <c r="A15" i="3"/>
  <c r="CX15" i="3"/>
  <c r="CY15" i="3"/>
  <c r="CZ15" i="3"/>
  <c r="DB15" i="3" s="1"/>
  <c r="DA15" i="3"/>
  <c r="DC15" i="3"/>
  <c r="A16" i="3"/>
  <c r="CX16" i="3"/>
  <c r="CY16" i="3"/>
  <c r="CZ16" i="3"/>
  <c r="DA16" i="3"/>
  <c r="DB16" i="3"/>
  <c r="L19" i="7" s="1"/>
  <c r="DC16" i="3"/>
  <c r="Q19" i="7" s="1"/>
  <c r="A17" i="3"/>
  <c r="CY17" i="3"/>
  <c r="CZ17" i="3"/>
  <c r="DB17" i="3" s="1"/>
  <c r="DA17" i="3"/>
  <c r="DC17" i="3"/>
  <c r="A18" i="3"/>
  <c r="CY18" i="3"/>
  <c r="CZ18" i="3"/>
  <c r="DB18" i="3" s="1"/>
  <c r="DA18" i="3"/>
  <c r="DC18" i="3"/>
  <c r="A19" i="3"/>
  <c r="CY19" i="3"/>
  <c r="CZ19" i="3"/>
  <c r="DB19" i="3" s="1"/>
  <c r="DA19" i="3"/>
  <c r="DC19" i="3"/>
  <c r="A20" i="3"/>
  <c r="CY20" i="3"/>
  <c r="CZ20" i="3"/>
  <c r="DB20" i="3" s="1"/>
  <c r="DA20" i="3"/>
  <c r="DC20" i="3"/>
  <c r="A21" i="3"/>
  <c r="CY21" i="3"/>
  <c r="CZ21" i="3"/>
  <c r="DA21" i="3"/>
  <c r="DB21" i="3"/>
  <c r="DC21" i="3"/>
  <c r="A22" i="3"/>
  <c r="CY22" i="3"/>
  <c r="CZ22" i="3"/>
  <c r="DB22" i="3" s="1"/>
  <c r="L28" i="7" s="1"/>
  <c r="DA22" i="3"/>
  <c r="DC22" i="3"/>
  <c r="Q28" i="7" s="1"/>
  <c r="A23" i="3"/>
  <c r="CY23" i="3"/>
  <c r="CZ23" i="3"/>
  <c r="DB23" i="3" s="1"/>
  <c r="L27" i="7" s="1"/>
  <c r="DA23" i="3"/>
  <c r="DC23" i="3"/>
  <c r="Q27" i="7" s="1"/>
  <c r="A24" i="3"/>
  <c r="CY24" i="3"/>
  <c r="CZ24" i="3"/>
  <c r="DA24" i="3"/>
  <c r="DB24" i="3"/>
  <c r="L26" i="7" s="1"/>
  <c r="DC24" i="3"/>
  <c r="Q26" i="7" s="1"/>
  <c r="A25" i="3"/>
  <c r="CY25" i="3"/>
  <c r="CZ25" i="3"/>
  <c r="DB25" i="3" s="1"/>
  <c r="DA25" i="3"/>
  <c r="DC25" i="3"/>
  <c r="A26" i="3"/>
  <c r="CY26" i="3"/>
  <c r="CZ26" i="3"/>
  <c r="DB26" i="3" s="1"/>
  <c r="DA26" i="3"/>
  <c r="DC26" i="3"/>
  <c r="A27" i="3"/>
  <c r="CY27" i="3"/>
  <c r="CZ27" i="3"/>
  <c r="DB27" i="3" s="1"/>
  <c r="DA27" i="3"/>
  <c r="DC27" i="3"/>
  <c r="A28" i="3"/>
  <c r="CY28" i="3"/>
  <c r="CZ28" i="3"/>
  <c r="DB28" i="3" s="1"/>
  <c r="DA28" i="3"/>
  <c r="DC28" i="3"/>
  <c r="A29" i="3"/>
  <c r="CX29" i="3"/>
  <c r="CY29" i="3"/>
  <c r="CZ29" i="3"/>
  <c r="DA29" i="3"/>
  <c r="DB29" i="3"/>
  <c r="DC29" i="3"/>
  <c r="A30" i="3"/>
  <c r="CX30" i="3"/>
  <c r="CY30" i="3"/>
  <c r="CZ30" i="3"/>
  <c r="DB30" i="3" s="1"/>
  <c r="DA30" i="3"/>
  <c r="DC30" i="3"/>
  <c r="A31" i="3"/>
  <c r="CX31" i="3"/>
  <c r="CY31" i="3"/>
  <c r="CZ31" i="3"/>
  <c r="DB31" i="3" s="1"/>
  <c r="DA31" i="3"/>
  <c r="DC31" i="3"/>
  <c r="A32" i="3"/>
  <c r="CX32" i="3"/>
  <c r="CY32" i="3"/>
  <c r="CZ32" i="3"/>
  <c r="DA32" i="3"/>
  <c r="DB32" i="3"/>
  <c r="L33" i="7" s="1"/>
  <c r="DC32" i="3"/>
  <c r="Q33" i="7" s="1"/>
  <c r="A33" i="3"/>
  <c r="CY33" i="3"/>
  <c r="CZ33" i="3"/>
  <c r="DB33" i="3" s="1"/>
  <c r="DA33" i="3"/>
  <c r="DC33" i="3"/>
  <c r="A34" i="3"/>
  <c r="CY34" i="3"/>
  <c r="CZ34" i="3"/>
  <c r="DB34" i="3" s="1"/>
  <c r="DA34" i="3"/>
  <c r="DC34" i="3"/>
  <c r="A35" i="3"/>
  <c r="CY35" i="3"/>
  <c r="CZ35" i="3"/>
  <c r="DB35" i="3" s="1"/>
  <c r="DA35" i="3"/>
  <c r="DC35" i="3"/>
  <c r="A36" i="3"/>
  <c r="CY36" i="3"/>
  <c r="CZ36" i="3"/>
  <c r="DB36" i="3" s="1"/>
  <c r="DA36" i="3"/>
  <c r="DC36" i="3"/>
  <c r="A37" i="3"/>
  <c r="CY37" i="3"/>
  <c r="CZ37" i="3"/>
  <c r="DA37" i="3"/>
  <c r="DB37" i="3"/>
  <c r="DC37" i="3"/>
  <c r="A38" i="3"/>
  <c r="CY38" i="3"/>
  <c r="CZ38" i="3"/>
  <c r="DB38" i="3" s="1"/>
  <c r="DA38" i="3"/>
  <c r="DC38" i="3"/>
  <c r="A39" i="3"/>
  <c r="CY39" i="3"/>
  <c r="CZ39" i="3"/>
  <c r="DB39" i="3" s="1"/>
  <c r="DA39" i="3"/>
  <c r="DC39" i="3"/>
  <c r="A40" i="3"/>
  <c r="CY40" i="3"/>
  <c r="CZ40" i="3"/>
  <c r="DA40" i="3"/>
  <c r="DB40" i="3"/>
  <c r="DC40" i="3"/>
  <c r="A41" i="3"/>
  <c r="CY41" i="3"/>
  <c r="CZ41" i="3"/>
  <c r="DB41" i="3" s="1"/>
  <c r="DA41" i="3"/>
  <c r="DC41" i="3"/>
  <c r="A42" i="3"/>
  <c r="CY42" i="3"/>
  <c r="CZ42" i="3"/>
  <c r="DB42" i="3" s="1"/>
  <c r="DA42" i="3"/>
  <c r="DC42" i="3"/>
  <c r="A43" i="3"/>
  <c r="CY43" i="3"/>
  <c r="CZ43" i="3"/>
  <c r="DB43" i="3" s="1"/>
  <c r="DA43" i="3"/>
  <c r="DC43" i="3"/>
  <c r="A44" i="3"/>
  <c r="CY44" i="3"/>
  <c r="CZ44" i="3"/>
  <c r="DB44" i="3" s="1"/>
  <c r="DA44" i="3"/>
  <c r="DC44" i="3"/>
  <c r="A45" i="3"/>
  <c r="CY45" i="3"/>
  <c r="CZ45" i="3"/>
  <c r="DA45" i="3"/>
  <c r="DB45" i="3"/>
  <c r="DC45" i="3"/>
  <c r="A46" i="3"/>
  <c r="CY46" i="3"/>
  <c r="CZ46" i="3"/>
  <c r="DB46" i="3" s="1"/>
  <c r="DA46" i="3"/>
  <c r="DC46" i="3"/>
  <c r="A47" i="3"/>
  <c r="CY47" i="3"/>
  <c r="CZ47" i="3"/>
  <c r="DB47" i="3" s="1"/>
  <c r="DA47" i="3"/>
  <c r="DC47" i="3"/>
  <c r="A48" i="3"/>
  <c r="CY48" i="3"/>
  <c r="CZ48" i="3"/>
  <c r="DA48" i="3"/>
  <c r="DB48" i="3"/>
  <c r="DC48" i="3"/>
  <c r="A49" i="3"/>
  <c r="CY49" i="3"/>
  <c r="CZ49" i="3"/>
  <c r="DB49" i="3" s="1"/>
  <c r="DA49" i="3"/>
  <c r="DC49" i="3"/>
  <c r="A50" i="3"/>
  <c r="CY50" i="3"/>
  <c r="CZ50" i="3"/>
  <c r="DB50" i="3" s="1"/>
  <c r="DA50" i="3"/>
  <c r="DC50" i="3"/>
  <c r="A51" i="3"/>
  <c r="CY51" i="3"/>
  <c r="CZ51" i="3"/>
  <c r="DB51" i="3" s="1"/>
  <c r="DA51" i="3"/>
  <c r="DC51" i="3"/>
  <c r="A52" i="3"/>
  <c r="CY52" i="3"/>
  <c r="CZ52" i="3"/>
  <c r="DB52" i="3" s="1"/>
  <c r="DA52" i="3"/>
  <c r="DC52" i="3"/>
  <c r="A53" i="3"/>
  <c r="CY53" i="3"/>
  <c r="CZ53" i="3"/>
  <c r="DA53" i="3"/>
  <c r="DB53" i="3"/>
  <c r="L39" i="7" s="1"/>
  <c r="DC53" i="3"/>
  <c r="Q39" i="7" s="1"/>
  <c r="A54" i="3"/>
  <c r="CY54" i="3"/>
  <c r="CZ54" i="3"/>
  <c r="DB54" i="3" s="1"/>
  <c r="L38" i="7" s="1"/>
  <c r="DA54" i="3"/>
  <c r="DC54" i="3"/>
  <c r="Q38" i="7" s="1"/>
  <c r="A55" i="3"/>
  <c r="CY55" i="3"/>
  <c r="CZ55" i="3"/>
  <c r="DB55" i="3" s="1"/>
  <c r="DA55" i="3"/>
  <c r="DC55" i="3"/>
  <c r="A56" i="3"/>
  <c r="CY56" i="3"/>
  <c r="CZ56" i="3"/>
  <c r="DA56" i="3"/>
  <c r="DB56" i="3"/>
  <c r="L41" i="7" s="1"/>
  <c r="DC56" i="3"/>
  <c r="Q41" i="7" s="1"/>
  <c r="A57" i="3"/>
  <c r="CY57" i="3"/>
  <c r="CZ57" i="3"/>
  <c r="DB57" i="3" s="1"/>
  <c r="L40" i="7" s="1"/>
  <c r="DA57" i="3"/>
  <c r="DC57" i="3"/>
  <c r="Q40" i="7" s="1"/>
  <c r="A58" i="3"/>
  <c r="CY58" i="3"/>
  <c r="CZ58" i="3"/>
  <c r="DB58" i="3" s="1"/>
  <c r="DA58" i="3"/>
  <c r="DC58" i="3"/>
  <c r="A59" i="3"/>
  <c r="CY59" i="3"/>
  <c r="CZ59" i="3"/>
  <c r="DB59" i="3" s="1"/>
  <c r="DA59" i="3"/>
  <c r="DC59" i="3"/>
  <c r="A60" i="3"/>
  <c r="CY60" i="3"/>
  <c r="CZ60" i="3"/>
  <c r="DB60" i="3" s="1"/>
  <c r="DA60" i="3"/>
  <c r="DC60" i="3"/>
  <c r="A61" i="3"/>
  <c r="CY61" i="3"/>
  <c r="CZ61" i="3"/>
  <c r="DA61" i="3"/>
  <c r="DB61" i="3"/>
  <c r="DC61" i="3"/>
  <c r="A62" i="3"/>
  <c r="CX62" i="3"/>
  <c r="CY62" i="3"/>
  <c r="CZ62" i="3"/>
  <c r="DB62" i="3" s="1"/>
  <c r="DA62" i="3"/>
  <c r="DC62" i="3"/>
  <c r="A63" i="3"/>
  <c r="CX63" i="3"/>
  <c r="CY63" i="3"/>
  <c r="CZ63" i="3"/>
  <c r="DB63" i="3" s="1"/>
  <c r="DA63" i="3"/>
  <c r="DC63" i="3"/>
  <c r="A64" i="3"/>
  <c r="CX64" i="3"/>
  <c r="CY64" i="3"/>
  <c r="CZ64" i="3"/>
  <c r="DB64" i="3" s="1"/>
  <c r="DA64" i="3"/>
  <c r="DC64" i="3"/>
  <c r="A65" i="3"/>
  <c r="CX65" i="3"/>
  <c r="CY65" i="3"/>
  <c r="CZ65" i="3"/>
  <c r="DB65" i="3" s="1"/>
  <c r="L46" i="7" s="1"/>
  <c r="DA65" i="3"/>
  <c r="DC65" i="3"/>
  <c r="Q46" i="7" s="1"/>
  <c r="A66" i="3"/>
  <c r="CX66" i="3"/>
  <c r="CY66" i="3"/>
  <c r="CZ66" i="3"/>
  <c r="DB66" i="3" s="1"/>
  <c r="DA66" i="3"/>
  <c r="DC66" i="3"/>
  <c r="A67" i="3"/>
  <c r="CX67" i="3"/>
  <c r="CY67" i="3"/>
  <c r="CZ67" i="3"/>
  <c r="DB67" i="3" s="1"/>
  <c r="DA67" i="3"/>
  <c r="DC67" i="3"/>
  <c r="A68" i="3"/>
  <c r="CX68" i="3"/>
  <c r="CY68" i="3"/>
  <c r="CZ68" i="3"/>
  <c r="DA68" i="3"/>
  <c r="DB68" i="3"/>
  <c r="L48" i="7" s="1"/>
  <c r="DC68" i="3"/>
  <c r="Q48" i="7" s="1"/>
  <c r="A69" i="3"/>
  <c r="CX69" i="3"/>
  <c r="CY69" i="3"/>
  <c r="CZ69" i="3"/>
  <c r="DA69" i="3"/>
  <c r="DB69" i="3"/>
  <c r="L47" i="7" s="1"/>
  <c r="DC69" i="3"/>
  <c r="Q47" i="7" s="1"/>
  <c r="A70" i="3"/>
  <c r="CY70" i="3"/>
  <c r="CZ70" i="3"/>
  <c r="DB70" i="3" s="1"/>
  <c r="DA70" i="3"/>
  <c r="DC70" i="3"/>
  <c r="A71" i="3"/>
  <c r="CY71" i="3"/>
  <c r="CZ71" i="3"/>
  <c r="DB71" i="3" s="1"/>
  <c r="DA71" i="3"/>
  <c r="DC71" i="3"/>
  <c r="A72" i="3"/>
  <c r="CY72" i="3"/>
  <c r="CZ72" i="3"/>
  <c r="DA72" i="3"/>
  <c r="DB72" i="3"/>
  <c r="DC72" i="3"/>
  <c r="A73" i="3"/>
  <c r="CY73" i="3"/>
  <c r="CZ73" i="3"/>
  <c r="DB73" i="3" s="1"/>
  <c r="DA73" i="3"/>
  <c r="DC73" i="3"/>
  <c r="A74" i="3"/>
  <c r="CY74" i="3"/>
  <c r="CZ74" i="3"/>
  <c r="DB74" i="3" s="1"/>
  <c r="DA74" i="3"/>
  <c r="DC74" i="3"/>
  <c r="A75" i="3"/>
  <c r="CY75" i="3"/>
  <c r="CZ75" i="3"/>
  <c r="DB75" i="3" s="1"/>
  <c r="DA75" i="3"/>
  <c r="DC75" i="3"/>
  <c r="A76" i="3"/>
  <c r="CY76" i="3"/>
  <c r="CZ76" i="3"/>
  <c r="DB76" i="3" s="1"/>
  <c r="DA76" i="3"/>
  <c r="DC76" i="3"/>
  <c r="A77" i="3"/>
  <c r="CY77" i="3"/>
  <c r="CZ77" i="3"/>
  <c r="DA77" i="3"/>
  <c r="DB77" i="3"/>
  <c r="DC77" i="3"/>
  <c r="A78" i="3"/>
  <c r="CY78" i="3"/>
  <c r="CZ78" i="3"/>
  <c r="DB78" i="3" s="1"/>
  <c r="DA78" i="3"/>
  <c r="DC78" i="3"/>
  <c r="A79" i="3"/>
  <c r="CY79" i="3"/>
  <c r="CZ79" i="3"/>
  <c r="DB79" i="3" s="1"/>
  <c r="DA79" i="3"/>
  <c r="DC79" i="3"/>
  <c r="A80" i="3"/>
  <c r="CY80" i="3"/>
  <c r="CZ80" i="3"/>
  <c r="DA80" i="3"/>
  <c r="DB80" i="3"/>
  <c r="DC80" i="3"/>
  <c r="A81" i="3"/>
  <c r="CY81" i="3"/>
  <c r="CZ81" i="3"/>
  <c r="DB81" i="3" s="1"/>
  <c r="DA81" i="3"/>
  <c r="DC81" i="3"/>
  <c r="A82" i="3"/>
  <c r="CY82" i="3"/>
  <c r="CZ82" i="3"/>
  <c r="DB82" i="3" s="1"/>
  <c r="DA82" i="3"/>
  <c r="DC82" i="3"/>
  <c r="A83" i="3"/>
  <c r="CY83" i="3"/>
  <c r="CZ83" i="3"/>
  <c r="DB83" i="3" s="1"/>
  <c r="DA83" i="3"/>
  <c r="DC83" i="3"/>
  <c r="A84" i="3"/>
  <c r="CY84" i="3"/>
  <c r="CZ84" i="3"/>
  <c r="DB84" i="3" s="1"/>
  <c r="DA84" i="3"/>
  <c r="DC84" i="3"/>
  <c r="A85" i="3"/>
  <c r="CY85" i="3"/>
  <c r="CZ85" i="3"/>
  <c r="DA85" i="3"/>
  <c r="DB85" i="3"/>
  <c r="DC85" i="3"/>
  <c r="A86" i="3"/>
  <c r="CY86" i="3"/>
  <c r="CZ86" i="3"/>
  <c r="DB86" i="3" s="1"/>
  <c r="DA86" i="3"/>
  <c r="DC86" i="3"/>
  <c r="A87" i="3"/>
  <c r="CY87" i="3"/>
  <c r="CZ87" i="3"/>
  <c r="DB87" i="3" s="1"/>
  <c r="DA87" i="3"/>
  <c r="DC87" i="3"/>
  <c r="A88" i="3"/>
  <c r="CY88" i="3"/>
  <c r="CZ88" i="3"/>
  <c r="DA88" i="3"/>
  <c r="DB88" i="3"/>
  <c r="DC88" i="3"/>
  <c r="A89" i="3"/>
  <c r="CY89" i="3"/>
  <c r="CZ89" i="3"/>
  <c r="DB89" i="3" s="1"/>
  <c r="DA89" i="3"/>
  <c r="DC89" i="3"/>
  <c r="A90" i="3"/>
  <c r="CY90" i="3"/>
  <c r="CZ90" i="3"/>
  <c r="DB90" i="3" s="1"/>
  <c r="DA90" i="3"/>
  <c r="DC90" i="3"/>
  <c r="A91" i="3"/>
  <c r="CY91" i="3"/>
  <c r="CZ91" i="3"/>
  <c r="DB91" i="3" s="1"/>
  <c r="DA91" i="3"/>
  <c r="DC91" i="3"/>
  <c r="A92" i="3"/>
  <c r="CY92" i="3"/>
  <c r="CZ92" i="3"/>
  <c r="DB92" i="3" s="1"/>
  <c r="DA92" i="3"/>
  <c r="DC92" i="3"/>
  <c r="A93" i="3"/>
  <c r="CY93" i="3"/>
  <c r="CZ93" i="3"/>
  <c r="DA93" i="3"/>
  <c r="DB93" i="3"/>
  <c r="DC93" i="3"/>
  <c r="A94" i="3"/>
  <c r="CY94" i="3"/>
  <c r="CZ94" i="3"/>
  <c r="DB94" i="3" s="1"/>
  <c r="L56" i="7" s="1"/>
  <c r="DA94" i="3"/>
  <c r="DC94" i="3"/>
  <c r="Q56" i="7" s="1"/>
  <c r="A95" i="3"/>
  <c r="CY95" i="3"/>
  <c r="CZ95" i="3"/>
  <c r="DB95" i="3" s="1"/>
  <c r="L55" i="7" s="1"/>
  <c r="DA95" i="3"/>
  <c r="DC95" i="3"/>
  <c r="Q55" i="7" s="1"/>
  <c r="A96" i="3"/>
  <c r="CY96" i="3"/>
  <c r="CZ96" i="3"/>
  <c r="DA96" i="3"/>
  <c r="DB96" i="3"/>
  <c r="DC96" i="3"/>
  <c r="A97" i="3"/>
  <c r="CY97" i="3"/>
  <c r="CZ97" i="3"/>
  <c r="DB97" i="3" s="1"/>
  <c r="L59" i="7" s="1"/>
  <c r="DA97" i="3"/>
  <c r="DC97" i="3"/>
  <c r="Q59" i="7" s="1"/>
  <c r="A98" i="3"/>
  <c r="CY98" i="3"/>
  <c r="CZ98" i="3"/>
  <c r="DB98" i="3" s="1"/>
  <c r="L58" i="7" s="1"/>
  <c r="DA98" i="3"/>
  <c r="DC98" i="3"/>
  <c r="Q58" i="7" s="1"/>
  <c r="A99" i="3"/>
  <c r="CY99" i="3"/>
  <c r="CZ99" i="3"/>
  <c r="DB99" i="3" s="1"/>
  <c r="L57" i="7" s="1"/>
  <c r="DA99" i="3"/>
  <c r="DC99" i="3"/>
  <c r="Q57" i="7" s="1"/>
  <c r="A100" i="3"/>
  <c r="CY100" i="3"/>
  <c r="CZ100" i="3"/>
  <c r="DB100" i="3" s="1"/>
  <c r="DA100" i="3"/>
  <c r="DC100" i="3"/>
  <c r="A101" i="3"/>
  <c r="CY101" i="3"/>
  <c r="CZ101" i="3"/>
  <c r="DA101" i="3"/>
  <c r="DB101" i="3"/>
  <c r="DC101" i="3"/>
  <c r="A102" i="3"/>
  <c r="CY102" i="3"/>
  <c r="CZ102" i="3"/>
  <c r="DB102" i="3" s="1"/>
  <c r="DA102" i="3"/>
  <c r="DC102" i="3"/>
  <c r="A103" i="3"/>
  <c r="CY103" i="3"/>
  <c r="CZ103" i="3"/>
  <c r="DB103" i="3" s="1"/>
  <c r="DA103" i="3"/>
  <c r="DC103" i="3"/>
  <c r="A104" i="3"/>
  <c r="CY104" i="3"/>
  <c r="CZ104" i="3"/>
  <c r="DA104" i="3"/>
  <c r="DB104" i="3"/>
  <c r="DC104" i="3"/>
  <c r="A105" i="3"/>
  <c r="CY105" i="3"/>
  <c r="CZ105" i="3"/>
  <c r="DB105" i="3" s="1"/>
  <c r="DA105" i="3"/>
  <c r="DC105" i="3"/>
  <c r="A106" i="3"/>
  <c r="CY106" i="3"/>
  <c r="CZ106" i="3"/>
  <c r="DB106" i="3" s="1"/>
  <c r="DA106" i="3"/>
  <c r="DC106" i="3"/>
  <c r="A107" i="3"/>
  <c r="CY107" i="3"/>
  <c r="CZ107" i="3"/>
  <c r="DB107" i="3" s="1"/>
  <c r="DA107" i="3"/>
  <c r="DC107" i="3"/>
  <c r="A108" i="3"/>
  <c r="CY108" i="3"/>
  <c r="CZ108" i="3"/>
  <c r="DB108" i="3" s="1"/>
  <c r="DA108" i="3"/>
  <c r="DC108" i="3"/>
  <c r="A109" i="3"/>
  <c r="CY109" i="3"/>
  <c r="CZ109" i="3"/>
  <c r="DA109" i="3"/>
  <c r="DB109" i="3"/>
  <c r="DC109" i="3"/>
  <c r="A110" i="3"/>
  <c r="CY110" i="3"/>
  <c r="CZ110" i="3"/>
  <c r="DB110" i="3" s="1"/>
  <c r="DA110" i="3"/>
  <c r="DC110" i="3"/>
  <c r="A111" i="3"/>
  <c r="CY111" i="3"/>
  <c r="CZ111" i="3"/>
  <c r="DB111" i="3" s="1"/>
  <c r="L64" i="7" s="1"/>
  <c r="DA111" i="3"/>
  <c r="DC111" i="3"/>
  <c r="Q64" i="7" s="1"/>
  <c r="A112" i="3"/>
  <c r="CY112" i="3"/>
  <c r="CZ112" i="3"/>
  <c r="DA112" i="3"/>
  <c r="DB112" i="3"/>
  <c r="DC112" i="3"/>
  <c r="A113" i="3"/>
  <c r="CY113" i="3"/>
  <c r="CZ113" i="3"/>
  <c r="DB113" i="3" s="1"/>
  <c r="DA113" i="3"/>
  <c r="DC113" i="3"/>
  <c r="A114" i="3"/>
  <c r="CY114" i="3"/>
  <c r="CZ114" i="3"/>
  <c r="DB114" i="3" s="1"/>
  <c r="DA114" i="3"/>
  <c r="DC114" i="3"/>
  <c r="A115" i="3"/>
  <c r="CX115" i="3"/>
  <c r="CY115" i="3"/>
  <c r="CZ115" i="3"/>
  <c r="DB115" i="3" s="1"/>
  <c r="DA115" i="3"/>
  <c r="DC115" i="3"/>
  <c r="A116" i="3"/>
  <c r="CX116" i="3"/>
  <c r="CY116" i="3"/>
  <c r="CZ116" i="3"/>
  <c r="DA116" i="3"/>
  <c r="DB116" i="3"/>
  <c r="DC116" i="3"/>
  <c r="A117" i="3"/>
  <c r="CX117" i="3"/>
  <c r="CY117" i="3"/>
  <c r="CZ117" i="3"/>
  <c r="DB117" i="3" s="1"/>
  <c r="DA117" i="3"/>
  <c r="DC117" i="3"/>
  <c r="A118" i="3"/>
  <c r="CX118" i="3"/>
  <c r="CY118" i="3"/>
  <c r="CZ118" i="3"/>
  <c r="DB118" i="3" s="1"/>
  <c r="L69" i="7" s="1"/>
  <c r="DA118" i="3"/>
  <c r="DC118" i="3"/>
  <c r="Q69" i="7" s="1"/>
  <c r="A119" i="3"/>
  <c r="CY119" i="3"/>
  <c r="CZ119" i="3"/>
  <c r="DB119" i="3" s="1"/>
  <c r="DA119" i="3"/>
  <c r="DC119" i="3"/>
  <c r="A120" i="3"/>
  <c r="CY120" i="3"/>
  <c r="CZ120" i="3"/>
  <c r="DA120" i="3"/>
  <c r="DB120" i="3"/>
  <c r="DC120" i="3"/>
  <c r="A121" i="3"/>
  <c r="CY121" i="3"/>
  <c r="CZ121" i="3"/>
  <c r="DB121" i="3" s="1"/>
  <c r="DA121" i="3"/>
  <c r="DC121" i="3"/>
  <c r="A122" i="3"/>
  <c r="CY122" i="3"/>
  <c r="CZ122" i="3"/>
  <c r="DB122" i="3" s="1"/>
  <c r="DA122" i="3"/>
  <c r="DC122" i="3"/>
  <c r="A123" i="3"/>
  <c r="CY123" i="3"/>
  <c r="CZ123" i="3"/>
  <c r="DB123" i="3" s="1"/>
  <c r="DA123" i="3"/>
  <c r="DC123" i="3"/>
  <c r="A124" i="3"/>
  <c r="CY124" i="3"/>
  <c r="CZ124" i="3"/>
  <c r="DB124" i="3" s="1"/>
  <c r="DA124" i="3"/>
  <c r="DC124" i="3"/>
  <c r="A125" i="3"/>
  <c r="CY125" i="3"/>
  <c r="CZ125" i="3"/>
  <c r="DA125" i="3"/>
  <c r="DB125" i="3"/>
  <c r="DC125" i="3"/>
  <c r="A126" i="3"/>
  <c r="CY126" i="3"/>
  <c r="CZ126" i="3"/>
  <c r="DB126" i="3" s="1"/>
  <c r="DA126" i="3"/>
  <c r="DC126" i="3"/>
  <c r="A127" i="3"/>
  <c r="CY127" i="3"/>
  <c r="CZ127" i="3"/>
  <c r="DB127" i="3" s="1"/>
  <c r="DA127" i="3"/>
  <c r="DC127" i="3"/>
  <c r="A128" i="3"/>
  <c r="CY128" i="3"/>
  <c r="CZ128" i="3"/>
  <c r="DA128" i="3"/>
  <c r="DB128" i="3"/>
  <c r="DC128" i="3"/>
  <c r="A129" i="3"/>
  <c r="CY129" i="3"/>
  <c r="CZ129" i="3"/>
  <c r="DB129" i="3" s="1"/>
  <c r="DA129" i="3"/>
  <c r="DC129" i="3"/>
  <c r="A130" i="3"/>
  <c r="CY130" i="3"/>
  <c r="CZ130" i="3"/>
  <c r="DB130" i="3" s="1"/>
  <c r="DA130" i="3"/>
  <c r="DC130" i="3"/>
  <c r="A131" i="3"/>
  <c r="CY131" i="3"/>
  <c r="CZ131" i="3"/>
  <c r="DB131" i="3" s="1"/>
  <c r="DA131" i="3"/>
  <c r="DC131" i="3"/>
  <c r="A132" i="3"/>
  <c r="CY132" i="3"/>
  <c r="CZ132" i="3"/>
  <c r="DB132" i="3" s="1"/>
  <c r="DA132" i="3"/>
  <c r="DC132" i="3"/>
  <c r="A133" i="3"/>
  <c r="CY133" i="3"/>
  <c r="CZ133" i="3"/>
  <c r="DA133" i="3"/>
  <c r="DB133" i="3"/>
  <c r="DC133" i="3"/>
  <c r="A134" i="3"/>
  <c r="CY134" i="3"/>
  <c r="CZ134" i="3"/>
  <c r="DB134" i="3" s="1"/>
  <c r="DA134" i="3"/>
  <c r="DC134" i="3"/>
  <c r="A135" i="3"/>
  <c r="CY135" i="3"/>
  <c r="CZ135" i="3"/>
  <c r="DB135" i="3" s="1"/>
  <c r="DA135" i="3"/>
  <c r="DC135" i="3"/>
  <c r="A136" i="3"/>
  <c r="CY136" i="3"/>
  <c r="CZ136" i="3"/>
  <c r="DA136" i="3"/>
  <c r="DB136" i="3"/>
  <c r="DC136" i="3"/>
  <c r="A137" i="3"/>
  <c r="CY137" i="3"/>
  <c r="CZ137" i="3"/>
  <c r="DB137" i="3" s="1"/>
  <c r="DA137" i="3"/>
  <c r="DC137" i="3"/>
  <c r="A138" i="3"/>
  <c r="CY138" i="3"/>
  <c r="CZ138" i="3"/>
  <c r="DB138" i="3" s="1"/>
  <c r="DA138" i="3"/>
  <c r="DC138" i="3"/>
  <c r="A139" i="3"/>
  <c r="CY139" i="3"/>
  <c r="CZ139" i="3"/>
  <c r="DB139" i="3" s="1"/>
  <c r="DA139" i="3"/>
  <c r="DC139" i="3"/>
  <c r="A140" i="3"/>
  <c r="CY140" i="3"/>
  <c r="CZ140" i="3"/>
  <c r="DB140" i="3" s="1"/>
  <c r="L77" i="7" s="1"/>
  <c r="DA140" i="3"/>
  <c r="DC140" i="3"/>
  <c r="Q77" i="7" s="1"/>
  <c r="A141" i="3"/>
  <c r="CY141" i="3"/>
  <c r="CZ141" i="3"/>
  <c r="DA141" i="3"/>
  <c r="DB141" i="3"/>
  <c r="L76" i="7" s="1"/>
  <c r="DC141" i="3"/>
  <c r="Q76" i="7" s="1"/>
  <c r="A142" i="3"/>
  <c r="CY142" i="3"/>
  <c r="CZ142" i="3"/>
  <c r="DB142" i="3" s="1"/>
  <c r="DA142" i="3"/>
  <c r="DC142" i="3"/>
  <c r="A143" i="3"/>
  <c r="CY143" i="3"/>
  <c r="CZ143" i="3"/>
  <c r="DB143" i="3" s="1"/>
  <c r="L79" i="7" s="1"/>
  <c r="DA143" i="3"/>
  <c r="DC143" i="3"/>
  <c r="Q79" i="7" s="1"/>
  <c r="A144" i="3"/>
  <c r="CY144" i="3"/>
  <c r="CZ144" i="3"/>
  <c r="DA144" i="3"/>
  <c r="DB144" i="3"/>
  <c r="L78" i="7" s="1"/>
  <c r="DC144" i="3"/>
  <c r="Q78" i="7" s="1"/>
  <c r="A145" i="3"/>
  <c r="CY145" i="3"/>
  <c r="CZ145" i="3"/>
  <c r="DB145" i="3" s="1"/>
  <c r="DA145" i="3"/>
  <c r="DC145" i="3"/>
  <c r="A146" i="3"/>
  <c r="CY146" i="3"/>
  <c r="CZ146" i="3"/>
  <c r="DB146" i="3" s="1"/>
  <c r="DA146" i="3"/>
  <c r="DC146" i="3"/>
  <c r="A147" i="3"/>
  <c r="CY147" i="3"/>
  <c r="CZ147" i="3"/>
  <c r="DB147" i="3" s="1"/>
  <c r="DA147" i="3"/>
  <c r="DC147" i="3"/>
  <c r="A148" i="3"/>
  <c r="CY148" i="3"/>
  <c r="CZ148" i="3"/>
  <c r="DB148" i="3" s="1"/>
  <c r="DA148" i="3"/>
  <c r="DC148" i="3"/>
  <c r="A149" i="3"/>
  <c r="CY149" i="3"/>
  <c r="CZ149" i="3"/>
  <c r="DA149" i="3"/>
  <c r="DB149" i="3"/>
  <c r="DC149" i="3"/>
  <c r="A150" i="3"/>
  <c r="CY150" i="3"/>
  <c r="CZ150" i="3"/>
  <c r="DB150" i="3" s="1"/>
  <c r="DA150" i="3"/>
  <c r="DC150" i="3"/>
  <c r="A151" i="3"/>
  <c r="CY151" i="3"/>
  <c r="CZ151" i="3"/>
  <c r="DB151" i="3" s="1"/>
  <c r="L81" i="7" s="1"/>
  <c r="DA151" i="3"/>
  <c r="DC151" i="3"/>
  <c r="Q81" i="7" s="1"/>
  <c r="A152" i="3"/>
  <c r="CY152" i="3"/>
  <c r="CZ152" i="3"/>
  <c r="DA152" i="3"/>
  <c r="DB152" i="3"/>
  <c r="L80" i="7" s="1"/>
  <c r="DC152" i="3"/>
  <c r="Q80" i="7" s="1"/>
  <c r="A153" i="3"/>
  <c r="CY153" i="3"/>
  <c r="CZ153" i="3"/>
  <c r="DB153" i="3" s="1"/>
  <c r="DA153" i="3"/>
  <c r="DC153" i="3"/>
  <c r="A154" i="3"/>
  <c r="CY154" i="3"/>
  <c r="CZ154" i="3"/>
  <c r="DB154" i="3" s="1"/>
  <c r="DA154" i="3"/>
  <c r="DC154" i="3"/>
  <c r="A155" i="3"/>
  <c r="CY155" i="3"/>
  <c r="CZ155" i="3"/>
  <c r="DB155" i="3" s="1"/>
  <c r="DA155" i="3"/>
  <c r="DC155" i="3"/>
  <c r="A156" i="3"/>
  <c r="CY156" i="3"/>
  <c r="CZ156" i="3"/>
  <c r="DB156" i="3" s="1"/>
  <c r="DA156" i="3"/>
  <c r="DC156" i="3"/>
  <c r="A157" i="3"/>
  <c r="CY157" i="3"/>
  <c r="CZ157" i="3"/>
  <c r="DA157" i="3"/>
  <c r="DB157" i="3"/>
  <c r="DC157" i="3"/>
  <c r="A158" i="3"/>
  <c r="CY158" i="3"/>
  <c r="CZ158" i="3"/>
  <c r="DB158" i="3" s="1"/>
  <c r="DA158" i="3"/>
  <c r="DC158" i="3"/>
  <c r="A159" i="3"/>
  <c r="CY159" i="3"/>
  <c r="CZ159" i="3"/>
  <c r="DB159" i="3" s="1"/>
  <c r="DA159" i="3"/>
  <c r="DC159" i="3"/>
  <c r="A160" i="3"/>
  <c r="CY160" i="3"/>
  <c r="CZ160" i="3"/>
  <c r="DA160" i="3"/>
  <c r="DB160" i="3"/>
  <c r="L83" i="7" s="1"/>
  <c r="DC160" i="3"/>
  <c r="Q83" i="7" s="1"/>
  <c r="A161" i="3"/>
  <c r="CY161" i="3"/>
  <c r="CZ161" i="3"/>
  <c r="DB161" i="3" s="1"/>
  <c r="L82" i="7" s="1"/>
  <c r="DA161" i="3"/>
  <c r="DC161" i="3"/>
  <c r="Q82" i="7" s="1"/>
  <c r="A162" i="3"/>
  <c r="CY162" i="3"/>
  <c r="CZ162" i="3"/>
  <c r="DB162" i="3" s="1"/>
  <c r="DA162" i="3"/>
  <c r="DC162" i="3"/>
  <c r="A163" i="3"/>
  <c r="CY163" i="3"/>
  <c r="CZ163" i="3"/>
  <c r="DB163" i="3" s="1"/>
  <c r="DA163" i="3"/>
  <c r="DC163" i="3"/>
  <c r="A164" i="3"/>
  <c r="CY164" i="3"/>
  <c r="CZ164" i="3"/>
  <c r="DB164" i="3" s="1"/>
  <c r="DA164" i="3"/>
  <c r="DC164" i="3"/>
  <c r="A165" i="3"/>
  <c r="CY165" i="3"/>
  <c r="CZ165" i="3"/>
  <c r="DA165" i="3"/>
  <c r="DB165" i="3"/>
  <c r="DC165" i="3"/>
  <c r="A166" i="3"/>
  <c r="CY166" i="3"/>
  <c r="CZ166" i="3"/>
  <c r="DB166" i="3" s="1"/>
  <c r="L85" i="7" s="1"/>
  <c r="DA166" i="3"/>
  <c r="DC166" i="3"/>
  <c r="Q85" i="7" s="1"/>
  <c r="A167" i="3"/>
  <c r="CY167" i="3"/>
  <c r="CZ167" i="3"/>
  <c r="DB167" i="3" s="1"/>
  <c r="L84" i="7" s="1"/>
  <c r="DA167" i="3"/>
  <c r="DC167" i="3"/>
  <c r="Q84" i="7" s="1"/>
  <c r="A168" i="3"/>
  <c r="CY168" i="3"/>
  <c r="CZ168" i="3"/>
  <c r="DA168" i="3"/>
  <c r="DB168" i="3"/>
  <c r="DC168" i="3"/>
  <c r="A169" i="3"/>
  <c r="CY169" i="3"/>
  <c r="CZ169" i="3"/>
  <c r="DB169" i="3" s="1"/>
  <c r="DA169" i="3"/>
  <c r="DC169" i="3"/>
  <c r="A170" i="3"/>
  <c r="CY170" i="3"/>
  <c r="CZ170" i="3"/>
  <c r="DB170" i="3" s="1"/>
  <c r="L88" i="7" s="1"/>
  <c r="DA170" i="3"/>
  <c r="DC170" i="3"/>
  <c r="Q88" i="7" s="1"/>
  <c r="A171" i="3"/>
  <c r="CY171" i="3"/>
  <c r="CZ171" i="3"/>
  <c r="DB171" i="3" s="1"/>
  <c r="L87" i="7" s="1"/>
  <c r="DA171" i="3"/>
  <c r="DC171" i="3"/>
  <c r="Q87" i="7" s="1"/>
  <c r="A172" i="3"/>
  <c r="CY172" i="3"/>
  <c r="CZ172" i="3"/>
  <c r="DB172" i="3" s="1"/>
  <c r="DA172" i="3"/>
  <c r="DC172" i="3"/>
  <c r="A173" i="3"/>
  <c r="CY173" i="3"/>
  <c r="CZ173" i="3"/>
  <c r="DA173" i="3"/>
  <c r="DB173" i="3"/>
  <c r="DC173" i="3"/>
  <c r="A174" i="3"/>
  <c r="CY174" i="3"/>
  <c r="CZ174" i="3"/>
  <c r="DB174" i="3" s="1"/>
  <c r="DA174" i="3"/>
  <c r="DC174" i="3"/>
  <c r="A175" i="3"/>
  <c r="CY175" i="3"/>
  <c r="CZ175" i="3"/>
  <c r="DB175" i="3" s="1"/>
  <c r="DA175" i="3"/>
  <c r="DC175" i="3"/>
  <c r="A176" i="3"/>
  <c r="CY176" i="3"/>
  <c r="CZ176" i="3"/>
  <c r="DA176" i="3"/>
  <c r="DB176" i="3"/>
  <c r="DC176" i="3"/>
  <c r="A177" i="3"/>
  <c r="CY177" i="3"/>
  <c r="CZ177" i="3"/>
  <c r="DB177" i="3" s="1"/>
  <c r="DA177" i="3"/>
  <c r="DC177" i="3"/>
  <c r="A178" i="3"/>
  <c r="CY178" i="3"/>
  <c r="CZ178" i="3"/>
  <c r="DB178" i="3" s="1"/>
  <c r="L91" i="7" s="1"/>
  <c r="DA178" i="3"/>
  <c r="DC178" i="3"/>
  <c r="Q91" i="7" s="1"/>
  <c r="A179" i="3"/>
  <c r="CY179" i="3"/>
  <c r="CZ179" i="3"/>
  <c r="DA179" i="3"/>
  <c r="DB179" i="3"/>
  <c r="L90" i="7" s="1"/>
  <c r="DC179" i="3"/>
  <c r="Q90" i="7" s="1"/>
  <c r="A180" i="3"/>
  <c r="CY180" i="3"/>
  <c r="CZ180" i="3"/>
  <c r="DB180" i="3" s="1"/>
  <c r="DA180" i="3"/>
  <c r="DC180" i="3"/>
  <c r="A181" i="3"/>
  <c r="CY181" i="3"/>
  <c r="CZ181" i="3"/>
  <c r="DB181" i="3" s="1"/>
  <c r="DA181" i="3"/>
  <c r="DC181" i="3"/>
  <c r="A182" i="3"/>
  <c r="CY182" i="3"/>
  <c r="CZ182" i="3"/>
  <c r="DA182" i="3"/>
  <c r="DB182" i="3"/>
  <c r="DC182" i="3"/>
  <c r="A183" i="3"/>
  <c r="CY183" i="3"/>
  <c r="CZ183" i="3"/>
  <c r="DB183" i="3" s="1"/>
  <c r="DA183" i="3"/>
  <c r="DC183" i="3"/>
  <c r="A184" i="3"/>
  <c r="CY184" i="3"/>
  <c r="CZ184" i="3"/>
  <c r="DB184" i="3" s="1"/>
  <c r="DA184" i="3"/>
  <c r="DC184" i="3"/>
  <c r="A185" i="3"/>
  <c r="CY185" i="3"/>
  <c r="CZ185" i="3"/>
  <c r="DB185" i="3" s="1"/>
  <c r="DA185" i="3"/>
  <c r="DC185" i="3"/>
  <c r="A186" i="3"/>
  <c r="CY186" i="3"/>
  <c r="CZ186" i="3"/>
  <c r="DB186" i="3" s="1"/>
  <c r="DA186" i="3"/>
  <c r="DC186" i="3"/>
  <c r="A187" i="3"/>
  <c r="CY187" i="3"/>
  <c r="CZ187" i="3"/>
  <c r="DA187" i="3"/>
  <c r="DB187" i="3"/>
  <c r="L93" i="7" s="1"/>
  <c r="DC187" i="3"/>
  <c r="Q93" i="7" s="1"/>
  <c r="A188" i="3"/>
  <c r="CY188" i="3"/>
  <c r="CZ188" i="3"/>
  <c r="DB188" i="3" s="1"/>
  <c r="L92" i="7" s="1"/>
  <c r="DA188" i="3"/>
  <c r="DC188" i="3"/>
  <c r="Q92" i="7" s="1"/>
  <c r="A189" i="3"/>
  <c r="CY189" i="3"/>
  <c r="CZ189" i="3"/>
  <c r="DB189" i="3" s="1"/>
  <c r="DA189" i="3"/>
  <c r="DC189" i="3"/>
  <c r="A190" i="3"/>
  <c r="CY190" i="3"/>
  <c r="CZ190" i="3"/>
  <c r="DA190" i="3"/>
  <c r="DB190" i="3"/>
  <c r="DC190" i="3"/>
  <c r="A191" i="3"/>
  <c r="CY191" i="3"/>
  <c r="CZ191" i="3"/>
  <c r="DB191" i="3" s="1"/>
  <c r="DA191" i="3"/>
  <c r="DC191" i="3"/>
  <c r="A192" i="3"/>
  <c r="CY192" i="3"/>
  <c r="CZ192" i="3"/>
  <c r="DB192" i="3" s="1"/>
  <c r="DA192" i="3"/>
  <c r="DC192" i="3"/>
  <c r="A193" i="3"/>
  <c r="CY193" i="3"/>
  <c r="CZ193" i="3"/>
  <c r="DB193" i="3" s="1"/>
  <c r="L95" i="7" s="1"/>
  <c r="DA193" i="3"/>
  <c r="DC193" i="3"/>
  <c r="Q95" i="7" s="1"/>
  <c r="A194" i="3"/>
  <c r="CY194" i="3"/>
  <c r="CZ194" i="3"/>
  <c r="DB194" i="3" s="1"/>
  <c r="L94" i="7" s="1"/>
  <c r="DA194" i="3"/>
  <c r="DC194" i="3"/>
  <c r="Q94" i="7" s="1"/>
  <c r="A195" i="3"/>
  <c r="CY195" i="3"/>
  <c r="CZ195" i="3"/>
  <c r="DA195" i="3"/>
  <c r="DB195" i="3"/>
  <c r="DC195" i="3"/>
  <c r="A196" i="3"/>
  <c r="CY196" i="3"/>
  <c r="CZ196" i="3"/>
  <c r="DB196" i="3" s="1"/>
  <c r="DA196" i="3"/>
  <c r="DC196" i="3"/>
  <c r="A197" i="3"/>
  <c r="CY197" i="3"/>
  <c r="CZ197" i="3"/>
  <c r="DB197" i="3" s="1"/>
  <c r="L98" i="7" s="1"/>
  <c r="DA197" i="3"/>
  <c r="DC197" i="3"/>
  <c r="Q98" i="7" s="1"/>
  <c r="A198" i="3"/>
  <c r="CY198" i="3"/>
  <c r="CZ198" i="3"/>
  <c r="DA198" i="3"/>
  <c r="DB198" i="3"/>
  <c r="L97" i="7" s="1"/>
  <c r="DC198" i="3"/>
  <c r="Q97" i="7" s="1"/>
  <c r="A199" i="3"/>
  <c r="CY199" i="3"/>
  <c r="CZ199" i="3"/>
  <c r="DB199" i="3" s="1"/>
  <c r="DA199" i="3"/>
  <c r="DC199" i="3"/>
  <c r="A200" i="3"/>
  <c r="CY200" i="3"/>
  <c r="CZ200" i="3"/>
  <c r="DB200" i="3" s="1"/>
  <c r="DA200" i="3"/>
  <c r="DC200" i="3"/>
  <c r="A201" i="3"/>
  <c r="CY201" i="3"/>
  <c r="CZ201" i="3"/>
  <c r="DB201" i="3" s="1"/>
  <c r="DA201" i="3"/>
  <c r="DC201" i="3"/>
  <c r="A202" i="3"/>
  <c r="CY202" i="3"/>
  <c r="CZ202" i="3"/>
  <c r="DB202" i="3" s="1"/>
  <c r="DA202" i="3"/>
  <c r="DC202" i="3"/>
  <c r="A203" i="3"/>
  <c r="CY203" i="3"/>
  <c r="CZ203" i="3"/>
  <c r="DA203" i="3"/>
  <c r="DB203" i="3"/>
  <c r="DC203" i="3"/>
  <c r="A204" i="3"/>
  <c r="CY204" i="3"/>
  <c r="CZ204" i="3"/>
  <c r="DB204" i="3" s="1"/>
  <c r="DA204" i="3"/>
  <c r="DC204" i="3"/>
  <c r="A205" i="3"/>
  <c r="CY205" i="3"/>
  <c r="CZ205" i="3"/>
  <c r="DB205" i="3" s="1"/>
  <c r="DA205" i="3"/>
  <c r="DC205" i="3"/>
  <c r="A206" i="3"/>
  <c r="CY206" i="3"/>
  <c r="CZ206" i="3"/>
  <c r="DA206" i="3"/>
  <c r="DB206" i="3"/>
  <c r="DC206" i="3"/>
  <c r="A207" i="3"/>
  <c r="CY207" i="3"/>
  <c r="CZ207" i="3"/>
  <c r="DB207" i="3" s="1"/>
  <c r="DA207" i="3"/>
  <c r="DC207" i="3"/>
  <c r="A208" i="3"/>
  <c r="CY208" i="3"/>
  <c r="CZ208" i="3"/>
  <c r="DB208" i="3" s="1"/>
  <c r="DA208" i="3"/>
  <c r="DC208" i="3"/>
  <c r="A209" i="3"/>
  <c r="CY209" i="3"/>
  <c r="CZ209" i="3"/>
  <c r="DB209" i="3" s="1"/>
  <c r="DA209" i="3"/>
  <c r="DC209" i="3"/>
  <c r="A210" i="3"/>
  <c r="CY210" i="3"/>
  <c r="CZ210" i="3"/>
  <c r="DB210" i="3" s="1"/>
  <c r="DA210" i="3"/>
  <c r="DC210" i="3"/>
  <c r="A211" i="3"/>
  <c r="CY211" i="3"/>
  <c r="CZ211" i="3"/>
  <c r="DA211" i="3"/>
  <c r="DB211" i="3"/>
  <c r="DC211" i="3"/>
  <c r="A212" i="3"/>
  <c r="CY212" i="3"/>
  <c r="CZ212" i="3"/>
  <c r="DB212" i="3" s="1"/>
  <c r="DA212" i="3"/>
  <c r="DC212" i="3"/>
  <c r="A213" i="3"/>
  <c r="CY213" i="3"/>
  <c r="CZ213" i="3"/>
  <c r="DB213" i="3" s="1"/>
  <c r="DA213" i="3"/>
  <c r="DC213" i="3"/>
  <c r="A214" i="3"/>
  <c r="CY214" i="3"/>
  <c r="CZ214" i="3"/>
  <c r="DA214" i="3"/>
  <c r="DB214" i="3"/>
  <c r="DC214" i="3"/>
  <c r="A215" i="3"/>
  <c r="CY215" i="3"/>
  <c r="CZ215" i="3"/>
  <c r="DB215" i="3" s="1"/>
  <c r="DA215" i="3"/>
  <c r="DC215" i="3"/>
  <c r="A216" i="3"/>
  <c r="CY216" i="3"/>
  <c r="CZ216" i="3"/>
  <c r="DB216" i="3" s="1"/>
  <c r="DA216" i="3"/>
  <c r="DC216" i="3"/>
  <c r="A217" i="3"/>
  <c r="CY217" i="3"/>
  <c r="CZ217" i="3"/>
  <c r="DB217" i="3" s="1"/>
  <c r="DA217" i="3"/>
  <c r="DC217" i="3"/>
  <c r="A218" i="3"/>
  <c r="CY218" i="3"/>
  <c r="CZ218" i="3"/>
  <c r="DB218" i="3" s="1"/>
  <c r="DA218" i="3"/>
  <c r="DC218" i="3"/>
  <c r="A219" i="3"/>
  <c r="CY219" i="3"/>
  <c r="CZ219" i="3"/>
  <c r="DA219" i="3"/>
  <c r="DB219" i="3"/>
  <c r="DC219" i="3"/>
  <c r="A220" i="3"/>
  <c r="CY220" i="3"/>
  <c r="CZ220" i="3"/>
  <c r="DB220" i="3" s="1"/>
  <c r="DA220" i="3"/>
  <c r="DC220" i="3"/>
  <c r="A221" i="3"/>
  <c r="CY221" i="3"/>
  <c r="CZ221" i="3"/>
  <c r="DB221" i="3" s="1"/>
  <c r="DA221" i="3"/>
  <c r="DC221" i="3"/>
  <c r="A222" i="3"/>
  <c r="CY222" i="3"/>
  <c r="CZ222" i="3"/>
  <c r="DA222" i="3"/>
  <c r="DB222" i="3"/>
  <c r="DC222" i="3"/>
  <c r="A223" i="3"/>
  <c r="CY223" i="3"/>
  <c r="CZ223" i="3"/>
  <c r="DB223" i="3" s="1"/>
  <c r="DA223" i="3"/>
  <c r="DC223" i="3"/>
  <c r="A224" i="3"/>
  <c r="CY224" i="3"/>
  <c r="CZ224" i="3"/>
  <c r="DB224" i="3" s="1"/>
  <c r="L107" i="7" s="1"/>
  <c r="DA224" i="3"/>
  <c r="DC224" i="3"/>
  <c r="Q107" i="7" s="1"/>
  <c r="A225" i="3"/>
  <c r="CY225" i="3"/>
  <c r="CZ225" i="3"/>
  <c r="DB225" i="3" s="1"/>
  <c r="L106" i="7" s="1"/>
  <c r="DA225" i="3"/>
  <c r="DC225" i="3"/>
  <c r="Q106" i="7" s="1"/>
  <c r="A226" i="3"/>
  <c r="CY226" i="3"/>
  <c r="CZ226" i="3"/>
  <c r="DB226" i="3" s="1"/>
  <c r="DA226" i="3"/>
  <c r="DC226" i="3"/>
  <c r="A227" i="3"/>
  <c r="CY227" i="3"/>
  <c r="CZ227" i="3"/>
  <c r="DA227" i="3"/>
  <c r="DB227" i="3"/>
  <c r="L109" i="7" s="1"/>
  <c r="DC227" i="3"/>
  <c r="Q109" i="7" s="1"/>
  <c r="A228" i="3"/>
  <c r="CY228" i="3"/>
  <c r="CZ228" i="3"/>
  <c r="DB228" i="3" s="1"/>
  <c r="L108" i="7" s="1"/>
  <c r="DA228" i="3"/>
  <c r="DC228" i="3"/>
  <c r="Q108" i="7" s="1"/>
  <c r="A229" i="3"/>
  <c r="CY229" i="3"/>
  <c r="CZ229" i="3"/>
  <c r="DB229" i="3" s="1"/>
  <c r="DA229" i="3"/>
  <c r="DC229" i="3"/>
  <c r="A230" i="3"/>
  <c r="CY230" i="3"/>
  <c r="CZ230" i="3"/>
  <c r="DA230" i="3"/>
  <c r="DB230" i="3"/>
  <c r="DC230" i="3"/>
  <c r="A231" i="3"/>
  <c r="CY231" i="3"/>
  <c r="CZ231" i="3"/>
  <c r="DB231" i="3" s="1"/>
  <c r="DA231" i="3"/>
  <c r="DC231" i="3"/>
  <c r="A232" i="3"/>
  <c r="CY232" i="3"/>
  <c r="CZ232" i="3"/>
  <c r="DB232" i="3" s="1"/>
  <c r="DA232" i="3"/>
  <c r="DC232" i="3"/>
  <c r="A233" i="3"/>
  <c r="CY233" i="3"/>
  <c r="CZ233" i="3"/>
  <c r="DB233" i="3" s="1"/>
  <c r="DA233" i="3"/>
  <c r="DC233" i="3"/>
  <c r="A234" i="3"/>
  <c r="CY234" i="3"/>
  <c r="CZ234" i="3"/>
  <c r="DB234" i="3" s="1"/>
  <c r="DA234" i="3"/>
  <c r="DC234" i="3"/>
  <c r="A235" i="3"/>
  <c r="CY235" i="3"/>
  <c r="CZ235" i="3"/>
  <c r="DA235" i="3"/>
  <c r="DB235" i="3"/>
  <c r="L111" i="7" s="1"/>
  <c r="DC235" i="3"/>
  <c r="Q111" i="7" s="1"/>
  <c r="A236" i="3"/>
  <c r="CY236" i="3"/>
  <c r="CZ236" i="3"/>
  <c r="DB236" i="3" s="1"/>
  <c r="L110" i="7" s="1"/>
  <c r="DA236" i="3"/>
  <c r="DC236" i="3"/>
  <c r="Q110" i="7" s="1"/>
  <c r="A237" i="3"/>
  <c r="CY237" i="3"/>
  <c r="CZ237" i="3"/>
  <c r="DB237" i="3" s="1"/>
  <c r="DA237" i="3"/>
  <c r="DC237" i="3"/>
  <c r="A238" i="3"/>
  <c r="CY238" i="3"/>
  <c r="CZ238" i="3"/>
  <c r="DA238" i="3"/>
  <c r="DB238" i="3"/>
  <c r="DC238" i="3"/>
  <c r="A239" i="3"/>
  <c r="CY239" i="3"/>
  <c r="CZ239" i="3"/>
  <c r="DB239" i="3" s="1"/>
  <c r="DA239" i="3"/>
  <c r="DC239" i="3"/>
  <c r="A240" i="3"/>
  <c r="CY240" i="3"/>
  <c r="CZ240" i="3"/>
  <c r="DB240" i="3" s="1"/>
  <c r="DA240" i="3"/>
  <c r="DC240" i="3"/>
  <c r="A241" i="3"/>
  <c r="CY241" i="3"/>
  <c r="CZ241" i="3"/>
  <c r="DB241" i="3" s="1"/>
  <c r="DA241" i="3"/>
  <c r="DC241" i="3"/>
  <c r="A242" i="3"/>
  <c r="CY242" i="3"/>
  <c r="CZ242" i="3"/>
  <c r="DB242" i="3" s="1"/>
  <c r="DA242" i="3"/>
  <c r="DC242" i="3"/>
  <c r="A243" i="3"/>
  <c r="CY243" i="3"/>
  <c r="CZ243" i="3"/>
  <c r="DA243" i="3"/>
  <c r="DB243" i="3"/>
  <c r="DC243" i="3"/>
  <c r="A244" i="3"/>
  <c r="CY244" i="3"/>
  <c r="CZ244" i="3"/>
  <c r="DB244" i="3" s="1"/>
  <c r="L113" i="7" s="1"/>
  <c r="DA244" i="3"/>
  <c r="DC244" i="3"/>
  <c r="Q113" i="7" s="1"/>
  <c r="A245" i="3"/>
  <c r="CY245" i="3"/>
  <c r="CZ245" i="3"/>
  <c r="DB245" i="3" s="1"/>
  <c r="L112" i="7" s="1"/>
  <c r="DA245" i="3"/>
  <c r="DC245" i="3"/>
  <c r="Q112" i="7" s="1"/>
  <c r="A246" i="3"/>
  <c r="CY246" i="3"/>
  <c r="CZ246" i="3"/>
  <c r="DA246" i="3"/>
  <c r="DB246" i="3"/>
  <c r="DC246" i="3"/>
  <c r="A247" i="3"/>
  <c r="CY247" i="3"/>
  <c r="CZ247" i="3"/>
  <c r="DB247" i="3" s="1"/>
  <c r="DA247" i="3"/>
  <c r="DC247" i="3"/>
  <c r="A248" i="3"/>
  <c r="CY248" i="3"/>
  <c r="CZ248" i="3"/>
  <c r="DB248" i="3" s="1"/>
  <c r="DA248" i="3"/>
  <c r="DC248" i="3"/>
  <c r="A249" i="3"/>
  <c r="CY249" i="3"/>
  <c r="CZ249" i="3"/>
  <c r="DB249" i="3" s="1"/>
  <c r="DA249" i="3"/>
  <c r="DC249" i="3"/>
  <c r="A250" i="3"/>
  <c r="CY250" i="3"/>
  <c r="CZ250" i="3"/>
  <c r="DB250" i="3" s="1"/>
  <c r="L115" i="7" s="1"/>
  <c r="DA250" i="3"/>
  <c r="DC250" i="3"/>
  <c r="Q115" i="7" s="1"/>
  <c r="A251" i="3"/>
  <c r="CY251" i="3"/>
  <c r="CZ251" i="3"/>
  <c r="DA251" i="3"/>
  <c r="DB251" i="3"/>
  <c r="L114" i="7" s="1"/>
  <c r="DC251" i="3"/>
  <c r="Q114" i="7" s="1"/>
  <c r="A252" i="3"/>
  <c r="CY252" i="3"/>
  <c r="CZ252" i="3"/>
  <c r="DB252" i="3" s="1"/>
  <c r="DA252" i="3"/>
  <c r="DC252" i="3"/>
  <c r="A253" i="3"/>
  <c r="CY253" i="3"/>
  <c r="CZ253" i="3"/>
  <c r="DB253" i="3" s="1"/>
  <c r="DA253" i="3"/>
  <c r="DC253" i="3"/>
  <c r="A254" i="3"/>
  <c r="CY254" i="3"/>
  <c r="CZ254" i="3"/>
  <c r="DA254" i="3"/>
  <c r="DB254" i="3"/>
  <c r="L118" i="7" s="1"/>
  <c r="DC254" i="3"/>
  <c r="Q118" i="7" s="1"/>
  <c r="A255" i="3"/>
  <c r="CY255" i="3"/>
  <c r="CZ255" i="3"/>
  <c r="DB255" i="3" s="1"/>
  <c r="L117" i="7" s="1"/>
  <c r="DA255" i="3"/>
  <c r="DC255" i="3"/>
  <c r="Q117" i="7" s="1"/>
  <c r="A256" i="3"/>
  <c r="CY256" i="3"/>
  <c r="CZ256" i="3"/>
  <c r="DB256" i="3" s="1"/>
  <c r="DA256" i="3"/>
  <c r="DC256" i="3"/>
  <c r="A257" i="3"/>
  <c r="CY257" i="3"/>
  <c r="CZ257" i="3"/>
  <c r="DB257" i="3" s="1"/>
  <c r="DA257" i="3"/>
  <c r="DC257" i="3"/>
  <c r="A258" i="3"/>
  <c r="CY258" i="3"/>
  <c r="CZ258" i="3"/>
  <c r="DB258" i="3" s="1"/>
  <c r="DA258" i="3"/>
  <c r="DC258" i="3"/>
  <c r="A259" i="3"/>
  <c r="CY259" i="3"/>
  <c r="CZ259" i="3"/>
  <c r="DA259" i="3"/>
  <c r="DB259" i="3"/>
  <c r="DC259" i="3"/>
  <c r="A260" i="3"/>
  <c r="CY260" i="3"/>
  <c r="CZ260" i="3"/>
  <c r="DB260" i="3" s="1"/>
  <c r="DA260" i="3"/>
  <c r="DC260" i="3"/>
  <c r="A261" i="3"/>
  <c r="CY261" i="3"/>
  <c r="CZ261" i="3"/>
  <c r="DB261" i="3" s="1"/>
  <c r="DA261" i="3"/>
  <c r="DC261" i="3"/>
  <c r="A262" i="3"/>
  <c r="CY262" i="3"/>
  <c r="CZ262" i="3"/>
  <c r="DA262" i="3"/>
  <c r="DB262" i="3"/>
  <c r="L121" i="7" s="1"/>
  <c r="DC262" i="3"/>
  <c r="Q121" i="7" s="1"/>
  <c r="A263" i="3"/>
  <c r="CY263" i="3"/>
  <c r="CZ263" i="3"/>
  <c r="DB263" i="3" s="1"/>
  <c r="L120" i="7" s="1"/>
  <c r="DA263" i="3"/>
  <c r="DC263" i="3"/>
  <c r="Q120" i="7" s="1"/>
  <c r="A264" i="3"/>
  <c r="CY264" i="3"/>
  <c r="CZ264" i="3"/>
  <c r="DB264" i="3" s="1"/>
  <c r="DA264" i="3"/>
  <c r="DC264" i="3"/>
  <c r="A265" i="3"/>
  <c r="CY265" i="3"/>
  <c r="CZ265" i="3"/>
  <c r="DB265" i="3" s="1"/>
  <c r="DA265" i="3"/>
  <c r="DC265" i="3"/>
  <c r="A266" i="3"/>
  <c r="CY266" i="3"/>
  <c r="CZ266" i="3"/>
  <c r="DB266" i="3" s="1"/>
  <c r="DA266" i="3"/>
  <c r="DC266" i="3"/>
  <c r="A267" i="3"/>
  <c r="CY267" i="3"/>
  <c r="CZ267" i="3"/>
  <c r="DA267" i="3"/>
  <c r="DB267" i="3"/>
  <c r="DC267" i="3"/>
  <c r="A268" i="3"/>
  <c r="CY268" i="3"/>
  <c r="CZ268" i="3"/>
  <c r="DB268" i="3" s="1"/>
  <c r="DA268" i="3"/>
  <c r="DC268" i="3"/>
  <c r="A269" i="3"/>
  <c r="CY269" i="3"/>
  <c r="CZ269" i="3"/>
  <c r="DB269" i="3" s="1"/>
  <c r="DA269" i="3"/>
  <c r="DC269" i="3"/>
  <c r="A270" i="3"/>
  <c r="CY270" i="3"/>
  <c r="CZ270" i="3"/>
  <c r="DA270" i="3"/>
  <c r="DB270" i="3"/>
  <c r="DC270" i="3"/>
  <c r="A271" i="3"/>
  <c r="CY271" i="3"/>
  <c r="CZ271" i="3"/>
  <c r="DB271" i="3" s="1"/>
  <c r="L123" i="7" s="1"/>
  <c r="DA271" i="3"/>
  <c r="DC271" i="3"/>
  <c r="Q123" i="7" s="1"/>
  <c r="A272" i="3"/>
  <c r="CY272" i="3"/>
  <c r="CZ272" i="3"/>
  <c r="DB272" i="3" s="1"/>
  <c r="L122" i="7" s="1"/>
  <c r="DA272" i="3"/>
  <c r="DC272" i="3"/>
  <c r="Q122" i="7" s="1"/>
  <c r="A273" i="3"/>
  <c r="CY273" i="3"/>
  <c r="CZ273" i="3"/>
  <c r="DB273" i="3" s="1"/>
  <c r="DA273" i="3"/>
  <c r="DC273" i="3"/>
  <c r="A274" i="3"/>
  <c r="CY274" i="3"/>
  <c r="CZ274" i="3"/>
  <c r="DB274" i="3" s="1"/>
  <c r="DA274" i="3"/>
  <c r="DC274" i="3"/>
  <c r="A275" i="3"/>
  <c r="CY275" i="3"/>
  <c r="CZ275" i="3"/>
  <c r="DA275" i="3"/>
  <c r="DB275" i="3"/>
  <c r="DC275" i="3"/>
  <c r="A276" i="3"/>
  <c r="CY276" i="3"/>
  <c r="CZ276" i="3"/>
  <c r="DB276" i="3" s="1"/>
  <c r="DA276" i="3"/>
  <c r="DC276" i="3"/>
  <c r="A277" i="3"/>
  <c r="CY277" i="3"/>
  <c r="CZ277" i="3"/>
  <c r="DB277" i="3" s="1"/>
  <c r="L125" i="7" s="1"/>
  <c r="DA277" i="3"/>
  <c r="DC277" i="3"/>
  <c r="Q125" i="7" s="1"/>
  <c r="A278" i="3"/>
  <c r="CY278" i="3"/>
  <c r="CZ278" i="3"/>
  <c r="DA278" i="3"/>
  <c r="DB278" i="3"/>
  <c r="L124" i="7" s="1"/>
  <c r="DC278" i="3"/>
  <c r="Q124" i="7" s="1"/>
  <c r="A279" i="3"/>
  <c r="CY279" i="3"/>
  <c r="CZ279" i="3"/>
  <c r="DB279" i="3" s="1"/>
  <c r="DA279" i="3"/>
  <c r="DC279" i="3"/>
  <c r="A280" i="3"/>
  <c r="CY280" i="3"/>
  <c r="CZ280" i="3"/>
  <c r="DB280" i="3" s="1"/>
  <c r="DA280" i="3"/>
  <c r="DC280" i="3"/>
  <c r="A281" i="3"/>
  <c r="CY281" i="3"/>
  <c r="CZ281" i="3"/>
  <c r="DB281" i="3" s="1"/>
  <c r="L128" i="7" s="1"/>
  <c r="DA281" i="3"/>
  <c r="DC281" i="3"/>
  <c r="Q128" i="7" s="1"/>
  <c r="A282" i="3"/>
  <c r="CY282" i="3"/>
  <c r="CZ282" i="3"/>
  <c r="DB282" i="3" s="1"/>
  <c r="L127" i="7" s="1"/>
  <c r="DA282" i="3"/>
  <c r="DC282" i="3"/>
  <c r="Q127" i="7" s="1"/>
  <c r="A283" i="3"/>
  <c r="CY283" i="3"/>
  <c r="CZ283" i="3"/>
  <c r="DA283" i="3"/>
  <c r="DB283" i="3"/>
  <c r="DC283" i="3"/>
  <c r="A284" i="3"/>
  <c r="CY284" i="3"/>
  <c r="CZ284" i="3"/>
  <c r="DB284" i="3" s="1"/>
  <c r="DA284" i="3"/>
  <c r="DC284" i="3"/>
  <c r="A285" i="3"/>
  <c r="CY285" i="3"/>
  <c r="CZ285" i="3"/>
  <c r="DB285" i="3" s="1"/>
  <c r="L131" i="7" s="1"/>
  <c r="DA285" i="3"/>
  <c r="DC285" i="3"/>
  <c r="Q131" i="7" s="1"/>
  <c r="A286" i="3"/>
  <c r="CY286" i="3"/>
  <c r="CZ286" i="3"/>
  <c r="DA286" i="3"/>
  <c r="DB286" i="3"/>
  <c r="L130" i="7" s="1"/>
  <c r="DC286" i="3"/>
  <c r="Q130" i="7" s="1"/>
  <c r="A287" i="3"/>
  <c r="CY287" i="3"/>
  <c r="CZ287" i="3"/>
  <c r="DB287" i="3" s="1"/>
  <c r="DA287" i="3"/>
  <c r="DC287" i="3"/>
  <c r="A288" i="3"/>
  <c r="CY288" i="3"/>
  <c r="CZ288" i="3"/>
  <c r="DB288" i="3" s="1"/>
  <c r="DA288" i="3"/>
  <c r="DC288" i="3"/>
  <c r="A289" i="3"/>
  <c r="CY289" i="3"/>
  <c r="CZ289" i="3"/>
  <c r="DB289" i="3" s="1"/>
  <c r="DA289" i="3"/>
  <c r="DC289" i="3"/>
  <c r="A290" i="3"/>
  <c r="CY290" i="3"/>
  <c r="CZ290" i="3"/>
  <c r="DB290" i="3" s="1"/>
  <c r="DA290" i="3"/>
  <c r="DC290" i="3"/>
  <c r="A291" i="3"/>
  <c r="CY291" i="3"/>
  <c r="CZ291" i="3"/>
  <c r="DA291" i="3"/>
  <c r="DB291" i="3"/>
  <c r="DC291" i="3"/>
  <c r="A292" i="3"/>
  <c r="CY292" i="3"/>
  <c r="CZ292" i="3"/>
  <c r="DB292" i="3" s="1"/>
  <c r="DA292" i="3"/>
  <c r="DC292" i="3"/>
  <c r="A293" i="3"/>
  <c r="CY293" i="3"/>
  <c r="CZ293" i="3"/>
  <c r="DB293" i="3" s="1"/>
  <c r="DA293" i="3"/>
  <c r="DC293" i="3"/>
  <c r="A294" i="3"/>
  <c r="CY294" i="3"/>
  <c r="CZ294" i="3"/>
  <c r="DA294" i="3"/>
  <c r="DB294" i="3"/>
  <c r="DC294" i="3"/>
  <c r="A295" i="3"/>
  <c r="CY295" i="3"/>
  <c r="CZ295" i="3"/>
  <c r="DB295" i="3" s="1"/>
  <c r="L139" i="7" s="1"/>
  <c r="DA295" i="3"/>
  <c r="DC295" i="3"/>
  <c r="Q139" i="7" s="1"/>
  <c r="A296" i="3"/>
  <c r="CY296" i="3"/>
  <c r="CZ296" i="3"/>
  <c r="DB296" i="3" s="1"/>
  <c r="L138" i="7" s="1"/>
  <c r="DA296" i="3"/>
  <c r="DC296" i="3"/>
  <c r="Q138" i="7" s="1"/>
  <c r="A297" i="3"/>
  <c r="CY297" i="3"/>
  <c r="CZ297" i="3"/>
  <c r="DB297" i="3" s="1"/>
  <c r="L137" i="7" s="1"/>
  <c r="DA297" i="3"/>
  <c r="DC297" i="3"/>
  <c r="Q137" i="7" s="1"/>
  <c r="A298" i="3"/>
  <c r="CY298" i="3"/>
  <c r="CZ298" i="3"/>
  <c r="DB298" i="3" s="1"/>
  <c r="L136" i="7" s="1"/>
  <c r="DA298" i="3"/>
  <c r="DC298" i="3"/>
  <c r="Q136" i="7" s="1"/>
  <c r="A299" i="3"/>
  <c r="CY299" i="3"/>
  <c r="CZ299" i="3"/>
  <c r="DA299" i="3"/>
  <c r="DB299" i="3"/>
  <c r="DC299" i="3"/>
  <c r="A300" i="3"/>
  <c r="CY300" i="3"/>
  <c r="CZ300" i="3"/>
  <c r="DB300" i="3" s="1"/>
  <c r="DA300" i="3"/>
  <c r="DC300" i="3"/>
  <c r="A301" i="3"/>
  <c r="CY301" i="3"/>
  <c r="CZ301" i="3"/>
  <c r="DB301" i="3" s="1"/>
  <c r="DA301" i="3"/>
  <c r="DC301" i="3"/>
  <c r="A302" i="3"/>
  <c r="CY302" i="3"/>
  <c r="CZ302" i="3"/>
  <c r="DA302" i="3"/>
  <c r="DB302" i="3"/>
  <c r="DC302" i="3"/>
  <c r="A303" i="3"/>
  <c r="CY303" i="3"/>
  <c r="CZ303" i="3"/>
  <c r="DB303" i="3" s="1"/>
  <c r="DA303" i="3"/>
  <c r="DC303" i="3"/>
  <c r="A304" i="3"/>
  <c r="CY304" i="3"/>
  <c r="CZ304" i="3"/>
  <c r="DB304" i="3" s="1"/>
  <c r="DA304" i="3"/>
  <c r="DC304" i="3"/>
  <c r="A305" i="3"/>
  <c r="CY305" i="3"/>
  <c r="CZ305" i="3"/>
  <c r="DB305" i="3" s="1"/>
  <c r="DA305" i="3"/>
  <c r="DC305" i="3"/>
  <c r="A306" i="3"/>
  <c r="CY306" i="3"/>
  <c r="CZ306" i="3"/>
  <c r="DB306" i="3" s="1"/>
  <c r="DA306" i="3"/>
  <c r="DC306" i="3"/>
  <c r="A307" i="3"/>
  <c r="CY307" i="3"/>
  <c r="CZ307" i="3"/>
  <c r="DA307" i="3"/>
  <c r="DB307" i="3"/>
  <c r="DC307" i="3"/>
  <c r="A308" i="3"/>
  <c r="CY308" i="3"/>
  <c r="CZ308" i="3"/>
  <c r="DB308" i="3" s="1"/>
  <c r="DA308" i="3"/>
  <c r="DC308" i="3"/>
  <c r="A309" i="3"/>
  <c r="CY309" i="3"/>
  <c r="CZ309" i="3"/>
  <c r="DB309" i="3" s="1"/>
  <c r="DA309" i="3"/>
  <c r="DC309" i="3"/>
  <c r="A310" i="3"/>
  <c r="CY310" i="3"/>
  <c r="CZ310" i="3"/>
  <c r="DA310" i="3"/>
  <c r="DB310" i="3"/>
  <c r="DC310" i="3"/>
  <c r="A311" i="3"/>
  <c r="CY311" i="3"/>
  <c r="CZ311" i="3"/>
  <c r="DB311" i="3" s="1"/>
  <c r="DA311" i="3"/>
  <c r="DC311" i="3"/>
  <c r="A312" i="3"/>
  <c r="CY312" i="3"/>
  <c r="CZ312" i="3"/>
  <c r="DB312" i="3" s="1"/>
  <c r="DA312" i="3"/>
  <c r="DC312" i="3"/>
  <c r="A313" i="3"/>
  <c r="CY313" i="3"/>
  <c r="CZ313" i="3"/>
  <c r="DA313" i="3"/>
  <c r="DB313" i="3"/>
  <c r="DC313" i="3"/>
  <c r="A314" i="3"/>
  <c r="CY314" i="3"/>
  <c r="CZ314" i="3"/>
  <c r="DB314" i="3" s="1"/>
  <c r="DA314" i="3"/>
  <c r="DC314" i="3"/>
  <c r="A315" i="3"/>
  <c r="CY315" i="3"/>
  <c r="CZ315" i="3"/>
  <c r="DB315" i="3" s="1"/>
  <c r="DA315" i="3"/>
  <c r="DC315" i="3"/>
  <c r="A316" i="3"/>
  <c r="CY316" i="3"/>
  <c r="CZ316" i="3"/>
  <c r="DB316" i="3" s="1"/>
  <c r="DA316" i="3"/>
  <c r="DC316" i="3"/>
  <c r="A317" i="3"/>
  <c r="CY317" i="3"/>
  <c r="CZ317" i="3"/>
  <c r="DB317" i="3" s="1"/>
  <c r="DA317" i="3"/>
  <c r="DC317" i="3"/>
  <c r="A318" i="3"/>
  <c r="CY318" i="3"/>
  <c r="CZ318" i="3"/>
  <c r="DA318" i="3"/>
  <c r="DB318" i="3"/>
  <c r="DC318" i="3"/>
  <c r="A319" i="3"/>
  <c r="CY319" i="3"/>
  <c r="CZ319" i="3"/>
  <c r="DB319" i="3" s="1"/>
  <c r="DA319" i="3"/>
  <c r="DC319" i="3"/>
  <c r="A320" i="3"/>
  <c r="CY320" i="3"/>
  <c r="CZ320" i="3"/>
  <c r="DB320" i="3" s="1"/>
  <c r="DA320" i="3"/>
  <c r="DC320" i="3"/>
  <c r="A321" i="3"/>
  <c r="CY321" i="3"/>
  <c r="CZ321" i="3"/>
  <c r="DA321" i="3"/>
  <c r="DB321" i="3"/>
  <c r="DC321" i="3"/>
  <c r="A322" i="3"/>
  <c r="CY322" i="3"/>
  <c r="CZ322" i="3"/>
  <c r="DB322" i="3" s="1"/>
  <c r="DA322" i="3"/>
  <c r="DC322" i="3"/>
  <c r="A323" i="3"/>
  <c r="CY323" i="3"/>
  <c r="CZ323" i="3"/>
  <c r="DB323" i="3" s="1"/>
  <c r="DA323" i="3"/>
  <c r="DC323" i="3"/>
  <c r="A324" i="3"/>
  <c r="CY324" i="3"/>
  <c r="CZ324" i="3"/>
  <c r="DB324" i="3" s="1"/>
  <c r="DA324" i="3"/>
  <c r="DC324" i="3"/>
  <c r="A325" i="3"/>
  <c r="CY325" i="3"/>
  <c r="CZ325" i="3"/>
  <c r="DB325" i="3" s="1"/>
  <c r="DA325" i="3"/>
  <c r="DC325" i="3"/>
  <c r="A326" i="3"/>
  <c r="CY326" i="3"/>
  <c r="CZ326" i="3"/>
  <c r="DA326" i="3"/>
  <c r="DB326" i="3"/>
  <c r="DC326" i="3"/>
  <c r="A327" i="3"/>
  <c r="CY327" i="3"/>
  <c r="CZ327" i="3"/>
  <c r="DB327" i="3" s="1"/>
  <c r="DA327" i="3"/>
  <c r="DC327" i="3"/>
  <c r="A328" i="3"/>
  <c r="CY328" i="3"/>
  <c r="CZ328" i="3"/>
  <c r="DB328" i="3" s="1"/>
  <c r="DA328" i="3"/>
  <c r="DC328" i="3"/>
  <c r="A329" i="3"/>
  <c r="CY329" i="3"/>
  <c r="CZ329" i="3"/>
  <c r="DA329" i="3"/>
  <c r="DB329" i="3"/>
  <c r="L145" i="7" s="1"/>
  <c r="DC329" i="3"/>
  <c r="Q145" i="7" s="1"/>
  <c r="A330" i="3"/>
  <c r="CY330" i="3"/>
  <c r="CZ330" i="3"/>
  <c r="DB330" i="3" s="1"/>
  <c r="L144" i="7" s="1"/>
  <c r="DA330" i="3"/>
  <c r="DC330" i="3"/>
  <c r="Q144" i="7" s="1"/>
  <c r="A331" i="3"/>
  <c r="CY331" i="3"/>
  <c r="CZ331" i="3"/>
  <c r="DB331" i="3" s="1"/>
  <c r="DA331" i="3"/>
  <c r="DC331" i="3"/>
  <c r="A332" i="3"/>
  <c r="CY332" i="3"/>
  <c r="CZ332" i="3"/>
  <c r="DB332" i="3" s="1"/>
  <c r="L148" i="7" s="1"/>
  <c r="DA332" i="3"/>
  <c r="DC332" i="3"/>
  <c r="Q148" i="7" s="1"/>
  <c r="A333" i="3"/>
  <c r="CY333" i="3"/>
  <c r="CZ333" i="3"/>
  <c r="DB333" i="3" s="1"/>
  <c r="L147" i="7" s="1"/>
  <c r="DA333" i="3"/>
  <c r="DC333" i="3"/>
  <c r="Q147" i="7" s="1"/>
  <c r="A334" i="3"/>
  <c r="CY334" i="3"/>
  <c r="CZ334" i="3"/>
  <c r="DA334" i="3"/>
  <c r="DB334" i="3"/>
  <c r="L146" i="7" s="1"/>
  <c r="DC334" i="3"/>
  <c r="Q146" i="7" s="1"/>
  <c r="A335" i="3"/>
  <c r="CY335" i="3"/>
  <c r="CZ335" i="3"/>
  <c r="DB335" i="3" s="1"/>
  <c r="DA335" i="3"/>
  <c r="DC335" i="3"/>
  <c r="A336" i="3"/>
  <c r="CY336" i="3"/>
  <c r="CZ336" i="3"/>
  <c r="DB336" i="3" s="1"/>
  <c r="DA336" i="3"/>
  <c r="DC336" i="3"/>
  <c r="A337" i="3"/>
  <c r="CY337" i="3"/>
  <c r="CZ337" i="3"/>
  <c r="DA337" i="3"/>
  <c r="DB337" i="3"/>
  <c r="DC337" i="3"/>
  <c r="A338" i="3"/>
  <c r="CY338" i="3"/>
  <c r="CZ338" i="3"/>
  <c r="DB338" i="3" s="1"/>
  <c r="DA338" i="3"/>
  <c r="DC338" i="3"/>
  <c r="A339" i="3"/>
  <c r="CY339" i="3"/>
  <c r="CZ339" i="3"/>
  <c r="DB339" i="3" s="1"/>
  <c r="DA339" i="3"/>
  <c r="DC339" i="3"/>
  <c r="A340" i="3"/>
  <c r="CY340" i="3"/>
  <c r="CZ340" i="3"/>
  <c r="DB340" i="3" s="1"/>
  <c r="DA340" i="3"/>
  <c r="DC340" i="3"/>
  <c r="A341" i="3"/>
  <c r="CY341" i="3"/>
  <c r="CZ341" i="3"/>
  <c r="DB341" i="3" s="1"/>
  <c r="L151" i="7" s="1"/>
  <c r="DA341" i="3"/>
  <c r="DC341" i="3"/>
  <c r="Q151" i="7" s="1"/>
  <c r="A342" i="3"/>
  <c r="CY342" i="3"/>
  <c r="CZ342" i="3"/>
  <c r="DA342" i="3"/>
  <c r="DB342" i="3"/>
  <c r="L150" i="7" s="1"/>
  <c r="DC342" i="3"/>
  <c r="Q150" i="7" s="1"/>
  <c r="A343" i="3"/>
  <c r="CY343" i="3"/>
  <c r="CZ343" i="3"/>
  <c r="DB343" i="3" s="1"/>
  <c r="DA343" i="3"/>
  <c r="DC343" i="3"/>
  <c r="A344" i="3"/>
  <c r="CY344" i="3"/>
  <c r="CZ344" i="3"/>
  <c r="DB344" i="3" s="1"/>
  <c r="DA344" i="3"/>
  <c r="DC344" i="3"/>
  <c r="A345" i="3"/>
  <c r="CY345" i="3"/>
  <c r="CZ345" i="3"/>
  <c r="DA345" i="3"/>
  <c r="DB345" i="3"/>
  <c r="DC345" i="3"/>
  <c r="A346" i="3"/>
  <c r="CY346" i="3"/>
  <c r="CZ346" i="3"/>
  <c r="DB346" i="3" s="1"/>
  <c r="DA346" i="3"/>
  <c r="DC346" i="3"/>
  <c r="A347" i="3"/>
  <c r="CY347" i="3"/>
  <c r="CZ347" i="3"/>
  <c r="DB347" i="3" s="1"/>
  <c r="DA347" i="3"/>
  <c r="DC347" i="3"/>
  <c r="A348" i="3"/>
  <c r="CY348" i="3"/>
  <c r="CZ348" i="3"/>
  <c r="DB348" i="3" s="1"/>
  <c r="DA348" i="3"/>
  <c r="DC348" i="3"/>
  <c r="A349" i="3"/>
  <c r="CY349" i="3"/>
  <c r="CZ349" i="3"/>
  <c r="DB349" i="3" s="1"/>
  <c r="DA349" i="3"/>
  <c r="DC349" i="3"/>
  <c r="A350" i="3"/>
  <c r="CY350" i="3"/>
  <c r="CZ350" i="3"/>
  <c r="DA350" i="3"/>
  <c r="DB350" i="3"/>
  <c r="L153" i="7" s="1"/>
  <c r="DC350" i="3"/>
  <c r="Q153" i="7" s="1"/>
  <c r="A351" i="3"/>
  <c r="CY351" i="3"/>
  <c r="CZ351" i="3"/>
  <c r="DB351" i="3" s="1"/>
  <c r="L152" i="7" s="1"/>
  <c r="DA351" i="3"/>
  <c r="DC351" i="3"/>
  <c r="Q152" i="7" s="1"/>
  <c r="A352" i="3"/>
  <c r="CY352" i="3"/>
  <c r="CZ352" i="3"/>
  <c r="DB352" i="3" s="1"/>
  <c r="DA352" i="3"/>
  <c r="DC352" i="3"/>
  <c r="A353" i="3"/>
  <c r="CY353" i="3"/>
  <c r="CZ353" i="3"/>
  <c r="DA353" i="3"/>
  <c r="DB353" i="3"/>
  <c r="DC353" i="3"/>
  <c r="A354" i="3"/>
  <c r="CY354" i="3"/>
  <c r="CZ354" i="3"/>
  <c r="DB354" i="3" s="1"/>
  <c r="DA354" i="3"/>
  <c r="DC354" i="3"/>
  <c r="A355" i="3"/>
  <c r="CY355" i="3"/>
  <c r="CZ355" i="3"/>
  <c r="DB355" i="3" s="1"/>
  <c r="DA355" i="3"/>
  <c r="DC355" i="3"/>
  <c r="A356" i="3"/>
  <c r="CY356" i="3"/>
  <c r="CZ356" i="3"/>
  <c r="DB356" i="3" s="1"/>
  <c r="DA356" i="3"/>
  <c r="DC356" i="3"/>
  <c r="A357" i="3"/>
  <c r="CY357" i="3"/>
  <c r="CZ357" i="3"/>
  <c r="DB357" i="3" s="1"/>
  <c r="L159" i="7" s="1"/>
  <c r="DA357" i="3"/>
  <c r="DC357" i="3"/>
  <c r="Q159" i="7" s="1"/>
  <c r="A358" i="3"/>
  <c r="CY358" i="3"/>
  <c r="CZ358" i="3"/>
  <c r="DA358" i="3"/>
  <c r="DB358" i="3"/>
  <c r="L158" i="7" s="1"/>
  <c r="DC358" i="3"/>
  <c r="Q158" i="7" s="1"/>
  <c r="A359" i="3"/>
  <c r="CY359" i="3"/>
  <c r="CZ359" i="3"/>
  <c r="DB359" i="3" s="1"/>
  <c r="L157" i="7" s="1"/>
  <c r="DA359" i="3"/>
  <c r="DC359" i="3"/>
  <c r="Q157" i="7" s="1"/>
  <c r="A360" i="3"/>
  <c r="CY360" i="3"/>
  <c r="CZ360" i="3"/>
  <c r="DB360" i="3" s="1"/>
  <c r="L156" i="7" s="1"/>
  <c r="DA360" i="3"/>
  <c r="DC360" i="3"/>
  <c r="Q156" i="7" s="1"/>
  <c r="A361" i="3"/>
  <c r="CY361" i="3"/>
  <c r="CZ361" i="3"/>
  <c r="DA361" i="3"/>
  <c r="DB361" i="3"/>
  <c r="DC361" i="3"/>
  <c r="A362" i="3"/>
  <c r="CY362" i="3"/>
  <c r="CZ362" i="3"/>
  <c r="DB362" i="3" s="1"/>
  <c r="DA362" i="3"/>
  <c r="DC362" i="3"/>
  <c r="A363" i="3"/>
  <c r="CY363" i="3"/>
  <c r="CZ363" i="3"/>
  <c r="DB363" i="3" s="1"/>
  <c r="L161" i="7" s="1"/>
  <c r="DA363" i="3"/>
  <c r="DC363" i="3"/>
  <c r="Q161" i="7" s="1"/>
  <c r="A364" i="3"/>
  <c r="CY364" i="3"/>
  <c r="CZ364" i="3"/>
  <c r="DB364" i="3" s="1"/>
  <c r="DA364" i="3"/>
  <c r="DC364" i="3"/>
  <c r="A365" i="3"/>
  <c r="CY365" i="3"/>
  <c r="CZ365" i="3"/>
  <c r="DB365" i="3" s="1"/>
  <c r="DA365" i="3"/>
  <c r="DC365" i="3"/>
  <c r="A366" i="3"/>
  <c r="CY366" i="3"/>
  <c r="CZ366" i="3"/>
  <c r="DB366" i="3" s="1"/>
  <c r="DA366" i="3"/>
  <c r="DC366" i="3"/>
  <c r="A367" i="3"/>
  <c r="CY367" i="3"/>
  <c r="CZ367" i="3"/>
  <c r="DB367" i="3" s="1"/>
  <c r="L162" i="7" s="1"/>
  <c r="DA367" i="3"/>
  <c r="DC367" i="3"/>
  <c r="Q162" i="7" s="1"/>
  <c r="A368" i="3"/>
  <c r="CY368" i="3"/>
  <c r="CZ368" i="3"/>
  <c r="DB368" i="3" s="1"/>
  <c r="DA368" i="3"/>
  <c r="DC368" i="3"/>
  <c r="A369" i="3"/>
  <c r="CY369" i="3"/>
  <c r="CZ369" i="3"/>
  <c r="DB369" i="3" s="1"/>
  <c r="DA369" i="3"/>
  <c r="DC369" i="3"/>
  <c r="A370" i="3"/>
  <c r="CY370" i="3"/>
  <c r="CZ370" i="3"/>
  <c r="DA370" i="3"/>
  <c r="DB370" i="3"/>
  <c r="DC370" i="3"/>
  <c r="A371" i="3"/>
  <c r="CY371" i="3"/>
  <c r="CZ371" i="3"/>
  <c r="DB371" i="3" s="1"/>
  <c r="DA371" i="3"/>
  <c r="DC371" i="3"/>
  <c r="A372" i="3"/>
  <c r="CY372" i="3"/>
  <c r="CZ372" i="3"/>
  <c r="DB372" i="3" s="1"/>
  <c r="DA372" i="3"/>
  <c r="DC372" i="3"/>
  <c r="A373" i="3"/>
  <c r="CY373" i="3"/>
  <c r="CZ373" i="3"/>
  <c r="DA373" i="3"/>
  <c r="DB373" i="3"/>
  <c r="DC373" i="3"/>
  <c r="A374" i="3"/>
  <c r="CY374" i="3"/>
  <c r="CZ374" i="3"/>
  <c r="DB374" i="3" s="1"/>
  <c r="DA374" i="3"/>
  <c r="DC374" i="3"/>
  <c r="A375" i="3"/>
  <c r="CY375" i="3"/>
  <c r="CZ375" i="3"/>
  <c r="DB375" i="3" s="1"/>
  <c r="DA375" i="3"/>
  <c r="DC375" i="3"/>
  <c r="A376" i="3"/>
  <c r="CY376" i="3"/>
  <c r="CZ376" i="3"/>
  <c r="DB376" i="3" s="1"/>
  <c r="DA376" i="3"/>
  <c r="DC376" i="3"/>
  <c r="A377" i="3"/>
  <c r="CY377" i="3"/>
  <c r="CZ377" i="3"/>
  <c r="DB377" i="3" s="1"/>
  <c r="DA377" i="3"/>
  <c r="DC377" i="3"/>
  <c r="A378" i="3"/>
  <c r="CY378" i="3"/>
  <c r="CZ378" i="3"/>
  <c r="DA378" i="3"/>
  <c r="DB378" i="3"/>
  <c r="DC378" i="3"/>
  <c r="A379" i="3"/>
  <c r="CY379" i="3"/>
  <c r="CZ379" i="3"/>
  <c r="DB379" i="3" s="1"/>
  <c r="DA379" i="3"/>
  <c r="DC379" i="3"/>
  <c r="A380" i="3"/>
  <c r="CY380" i="3"/>
  <c r="CZ380" i="3"/>
  <c r="DB380" i="3" s="1"/>
  <c r="DA380" i="3"/>
  <c r="DC380" i="3"/>
  <c r="A381" i="3"/>
  <c r="CY381" i="3"/>
  <c r="CZ381" i="3"/>
  <c r="DA381" i="3"/>
  <c r="DB381" i="3"/>
  <c r="DC381" i="3"/>
  <c r="A382" i="3"/>
  <c r="CY382" i="3"/>
  <c r="CZ382" i="3"/>
  <c r="DB382" i="3" s="1"/>
  <c r="DA382" i="3"/>
  <c r="DC382" i="3"/>
  <c r="A383" i="3"/>
  <c r="CY383" i="3"/>
  <c r="CZ383" i="3"/>
  <c r="DB383" i="3" s="1"/>
  <c r="DA383" i="3"/>
  <c r="DC383" i="3"/>
  <c r="A384" i="3"/>
  <c r="CY384" i="3"/>
  <c r="CZ384" i="3"/>
  <c r="DB384" i="3" s="1"/>
  <c r="DA384" i="3"/>
  <c r="DC384" i="3"/>
  <c r="A385" i="3"/>
  <c r="CY385" i="3"/>
  <c r="CZ385" i="3"/>
  <c r="DB385" i="3" s="1"/>
  <c r="DA385" i="3"/>
  <c r="DC385" i="3"/>
  <c r="A386" i="3"/>
  <c r="CY386" i="3"/>
  <c r="CZ386" i="3"/>
  <c r="DA386" i="3"/>
  <c r="DB386" i="3"/>
  <c r="DC386" i="3"/>
  <c r="A387" i="3"/>
  <c r="CY387" i="3"/>
  <c r="CZ387" i="3"/>
  <c r="DB387" i="3" s="1"/>
  <c r="DA387" i="3"/>
  <c r="DC387" i="3"/>
  <c r="A388" i="3"/>
  <c r="CY388" i="3"/>
  <c r="CZ388" i="3"/>
  <c r="DB388" i="3" s="1"/>
  <c r="DA388" i="3"/>
  <c r="DC388" i="3"/>
  <c r="A389" i="3"/>
  <c r="CY389" i="3"/>
  <c r="CZ389" i="3"/>
  <c r="DA389" i="3"/>
  <c r="DB389" i="3"/>
  <c r="DC389" i="3"/>
  <c r="A390" i="3"/>
  <c r="CY390" i="3"/>
  <c r="CZ390" i="3"/>
  <c r="DB390" i="3" s="1"/>
  <c r="DA390" i="3"/>
  <c r="DC390" i="3"/>
  <c r="A391" i="3"/>
  <c r="CY391" i="3"/>
  <c r="CZ391" i="3"/>
  <c r="DB391" i="3" s="1"/>
  <c r="DA391" i="3"/>
  <c r="DC391" i="3"/>
  <c r="A392" i="3"/>
  <c r="CY392" i="3"/>
  <c r="CZ392" i="3"/>
  <c r="DB392" i="3" s="1"/>
  <c r="DA392" i="3"/>
  <c r="DC392" i="3"/>
  <c r="A393" i="3"/>
  <c r="CY393" i="3"/>
  <c r="CZ393" i="3"/>
  <c r="DB393" i="3" s="1"/>
  <c r="DA393" i="3"/>
  <c r="DC393" i="3"/>
  <c r="A394" i="3"/>
  <c r="CY394" i="3"/>
  <c r="CZ394" i="3"/>
  <c r="DA394" i="3"/>
  <c r="DB394" i="3"/>
  <c r="DC394" i="3"/>
  <c r="A395" i="3"/>
  <c r="CY395" i="3"/>
  <c r="CZ395" i="3"/>
  <c r="DB395" i="3" s="1"/>
  <c r="DA395" i="3"/>
  <c r="DC395" i="3"/>
  <c r="A396" i="3"/>
  <c r="CY396" i="3"/>
  <c r="CZ396" i="3"/>
  <c r="DB396" i="3" s="1"/>
  <c r="DA396" i="3"/>
  <c r="DC396" i="3"/>
  <c r="A397" i="3"/>
  <c r="CY397" i="3"/>
  <c r="CZ397" i="3"/>
  <c r="DA397" i="3"/>
  <c r="DB397" i="3"/>
  <c r="DC397" i="3"/>
  <c r="A398" i="3"/>
  <c r="CY398" i="3"/>
  <c r="CZ398" i="3"/>
  <c r="DB398" i="3" s="1"/>
  <c r="L171" i="7" s="1"/>
  <c r="DA398" i="3"/>
  <c r="DC398" i="3"/>
  <c r="Q171" i="7" s="1"/>
  <c r="A399" i="3"/>
  <c r="CY399" i="3"/>
  <c r="CZ399" i="3"/>
  <c r="DB399" i="3" s="1"/>
  <c r="L170" i="7" s="1"/>
  <c r="DA399" i="3"/>
  <c r="DC399" i="3"/>
  <c r="Q170" i="7" s="1"/>
  <c r="A400" i="3"/>
  <c r="CY400" i="3"/>
  <c r="CZ400" i="3"/>
  <c r="DB400" i="3" s="1"/>
  <c r="DA400" i="3"/>
  <c r="DC400" i="3"/>
  <c r="A401" i="3"/>
  <c r="CY401" i="3"/>
  <c r="CZ401" i="3"/>
  <c r="DB401" i="3" s="1"/>
  <c r="L174" i="7" s="1"/>
  <c r="DA401" i="3"/>
  <c r="DC401" i="3"/>
  <c r="Q174" i="7" s="1"/>
  <c r="A402" i="3"/>
  <c r="CY402" i="3"/>
  <c r="CZ402" i="3"/>
  <c r="DA402" i="3"/>
  <c r="DB402" i="3"/>
  <c r="L173" i="7" s="1"/>
  <c r="DC402" i="3"/>
  <c r="Q173" i="7" s="1"/>
  <c r="A403" i="3"/>
  <c r="CY403" i="3"/>
  <c r="CZ403" i="3"/>
  <c r="DB403" i="3" s="1"/>
  <c r="L172" i="7" s="1"/>
  <c r="DA403" i="3"/>
  <c r="DC403" i="3"/>
  <c r="Q172" i="7" s="1"/>
  <c r="A404" i="3"/>
  <c r="CY404" i="3"/>
  <c r="CZ404" i="3"/>
  <c r="DB404" i="3" s="1"/>
  <c r="DA404" i="3"/>
  <c r="DC404" i="3"/>
  <c r="A405" i="3"/>
  <c r="CY405" i="3"/>
  <c r="CZ405" i="3"/>
  <c r="DA405" i="3"/>
  <c r="DB405" i="3"/>
  <c r="DC405" i="3"/>
  <c r="A406" i="3"/>
  <c r="CY406" i="3"/>
  <c r="CZ406" i="3"/>
  <c r="DB406" i="3" s="1"/>
  <c r="DA406" i="3"/>
  <c r="DC406" i="3"/>
  <c r="A407" i="3"/>
  <c r="CY407" i="3"/>
  <c r="CZ407" i="3"/>
  <c r="DB407" i="3" s="1"/>
  <c r="DA407" i="3"/>
  <c r="DC407" i="3"/>
  <c r="A408" i="3"/>
  <c r="CY408" i="3"/>
  <c r="CZ408" i="3"/>
  <c r="DB408" i="3" s="1"/>
  <c r="DA408" i="3"/>
  <c r="DC408" i="3"/>
  <c r="A409" i="3"/>
  <c r="CY409" i="3"/>
  <c r="CZ409" i="3"/>
  <c r="DB409" i="3" s="1"/>
  <c r="DA409" i="3"/>
  <c r="DC409" i="3"/>
  <c r="A410" i="3"/>
  <c r="CY410" i="3"/>
  <c r="CZ410" i="3"/>
  <c r="DA410" i="3"/>
  <c r="DB410" i="3"/>
  <c r="L177" i="7" s="1"/>
  <c r="DC410" i="3"/>
  <c r="Q177" i="7" s="1"/>
  <c r="A411" i="3"/>
  <c r="CY411" i="3"/>
  <c r="CZ411" i="3"/>
  <c r="DB411" i="3" s="1"/>
  <c r="L176" i="7" s="1"/>
  <c r="DA411" i="3"/>
  <c r="DC411" i="3"/>
  <c r="Q176" i="7" s="1"/>
  <c r="A412" i="3"/>
  <c r="CY412" i="3"/>
  <c r="CZ412" i="3"/>
  <c r="DB412" i="3" s="1"/>
  <c r="DA412" i="3"/>
  <c r="DC412" i="3"/>
  <c r="A413" i="3"/>
  <c r="CY413" i="3"/>
  <c r="CZ413" i="3"/>
  <c r="DA413" i="3"/>
  <c r="DB413" i="3"/>
  <c r="DC413" i="3"/>
  <c r="A414" i="3"/>
  <c r="CY414" i="3"/>
  <c r="CZ414" i="3"/>
  <c r="DB414" i="3" s="1"/>
  <c r="DA414" i="3"/>
  <c r="DC414" i="3"/>
  <c r="A415" i="3"/>
  <c r="CY415" i="3"/>
  <c r="CZ415" i="3"/>
  <c r="DB415" i="3" s="1"/>
  <c r="DA415" i="3"/>
  <c r="DC415" i="3"/>
  <c r="A416" i="3"/>
  <c r="CY416" i="3"/>
  <c r="CZ416" i="3"/>
  <c r="DB416" i="3" s="1"/>
  <c r="DA416" i="3"/>
  <c r="DC416" i="3"/>
  <c r="A417" i="3"/>
  <c r="CY417" i="3"/>
  <c r="CZ417" i="3"/>
  <c r="DB417" i="3" s="1"/>
  <c r="DA417" i="3"/>
  <c r="DC417" i="3"/>
  <c r="A418" i="3"/>
  <c r="CY418" i="3"/>
  <c r="CZ418" i="3"/>
  <c r="DA418" i="3"/>
  <c r="DB418" i="3"/>
  <c r="DC418" i="3"/>
  <c r="A419" i="3"/>
  <c r="CY419" i="3"/>
  <c r="CZ419" i="3"/>
  <c r="DB419" i="3" s="1"/>
  <c r="L179" i="7" s="1"/>
  <c r="DA419" i="3"/>
  <c r="DC419" i="3"/>
  <c r="Q179" i="7" s="1"/>
  <c r="A420" i="3"/>
  <c r="CY420" i="3"/>
  <c r="CZ420" i="3"/>
  <c r="DB420" i="3" s="1"/>
  <c r="L178" i="7" s="1"/>
  <c r="DA420" i="3"/>
  <c r="DC420" i="3"/>
  <c r="Q178" i="7" s="1"/>
  <c r="A421" i="3"/>
  <c r="CY421" i="3"/>
  <c r="CZ421" i="3"/>
  <c r="DA421" i="3"/>
  <c r="DB421" i="3"/>
  <c r="DC421" i="3"/>
  <c r="A422" i="3"/>
  <c r="CY422" i="3"/>
  <c r="CZ422" i="3"/>
  <c r="DB422" i="3" s="1"/>
  <c r="DA422" i="3"/>
  <c r="DC422" i="3"/>
  <c r="A423" i="3"/>
  <c r="CY423" i="3"/>
  <c r="CZ423" i="3"/>
  <c r="DB423" i="3" s="1"/>
  <c r="DA423" i="3"/>
  <c r="DC423" i="3"/>
  <c r="A424" i="3"/>
  <c r="CY424" i="3"/>
  <c r="CZ424" i="3"/>
  <c r="DB424" i="3" s="1"/>
  <c r="DA424" i="3"/>
  <c r="DC424" i="3"/>
  <c r="A425" i="3"/>
  <c r="CY425" i="3"/>
  <c r="CZ425" i="3"/>
  <c r="DB425" i="3" s="1"/>
  <c r="DA425" i="3"/>
  <c r="DC425" i="3"/>
  <c r="A426" i="3"/>
  <c r="CY426" i="3"/>
  <c r="CZ426" i="3"/>
  <c r="DA426" i="3"/>
  <c r="DB426" i="3"/>
  <c r="DC426" i="3"/>
  <c r="A427" i="3"/>
  <c r="CY427" i="3"/>
  <c r="CZ427" i="3"/>
  <c r="DB427" i="3" s="1"/>
  <c r="DA427" i="3"/>
  <c r="DC427" i="3"/>
  <c r="A428" i="3"/>
  <c r="CY428" i="3"/>
  <c r="CZ428" i="3"/>
  <c r="DB428" i="3" s="1"/>
  <c r="DA428" i="3"/>
  <c r="DC428" i="3"/>
  <c r="A429" i="3"/>
  <c r="CY429" i="3"/>
  <c r="CZ429" i="3"/>
  <c r="DA429" i="3"/>
  <c r="DB429" i="3"/>
  <c r="L183" i="7" s="1"/>
  <c r="DC429" i="3"/>
  <c r="Q183" i="7" s="1"/>
  <c r="A430" i="3"/>
  <c r="CY430" i="3"/>
  <c r="CZ430" i="3"/>
  <c r="DB430" i="3" s="1"/>
  <c r="L182" i="7" s="1"/>
  <c r="DA430" i="3"/>
  <c r="DC430" i="3"/>
  <c r="Q182" i="7" s="1"/>
  <c r="A431" i="3"/>
  <c r="CY431" i="3"/>
  <c r="CZ431" i="3"/>
  <c r="DB431" i="3" s="1"/>
  <c r="DA431" i="3"/>
  <c r="DC431" i="3"/>
  <c r="A432" i="3"/>
  <c r="CY432" i="3"/>
  <c r="CZ432" i="3"/>
  <c r="DB432" i="3" s="1"/>
  <c r="DA432" i="3"/>
  <c r="DC432" i="3"/>
  <c r="A433" i="3"/>
  <c r="CY433" i="3"/>
  <c r="CZ433" i="3"/>
  <c r="DB433" i="3" s="1"/>
  <c r="DA433" i="3"/>
  <c r="DC433" i="3"/>
  <c r="A434" i="3"/>
  <c r="CY434" i="3"/>
  <c r="CZ434" i="3"/>
  <c r="DA434" i="3"/>
  <c r="DB434" i="3"/>
  <c r="DC434" i="3"/>
  <c r="A435" i="3"/>
  <c r="CY435" i="3"/>
  <c r="CZ435" i="3"/>
  <c r="DB435" i="3" s="1"/>
  <c r="DA435" i="3"/>
  <c r="DC435" i="3"/>
  <c r="A436" i="3"/>
  <c r="CY436" i="3"/>
  <c r="CZ436" i="3"/>
  <c r="DB436" i="3" s="1"/>
  <c r="DA436" i="3"/>
  <c r="DC436" i="3"/>
  <c r="A437" i="3"/>
  <c r="CY437" i="3"/>
  <c r="CZ437" i="3"/>
  <c r="DA437" i="3"/>
  <c r="DB437" i="3"/>
  <c r="DC437" i="3"/>
  <c r="A438" i="3"/>
  <c r="CY438" i="3"/>
  <c r="CZ438" i="3"/>
  <c r="DB438" i="3" s="1"/>
  <c r="L185" i="7" s="1"/>
  <c r="DA438" i="3"/>
  <c r="DC438" i="3"/>
  <c r="Q185" i="7" s="1"/>
  <c r="A439" i="3"/>
  <c r="CY439" i="3"/>
  <c r="CZ439" i="3"/>
  <c r="DB439" i="3" s="1"/>
  <c r="L184" i="7" s="1"/>
  <c r="DA439" i="3"/>
  <c r="DC439" i="3"/>
  <c r="Q184" i="7" s="1"/>
  <c r="A440" i="3"/>
  <c r="CY440" i="3"/>
  <c r="CZ440" i="3"/>
  <c r="DB440" i="3" s="1"/>
  <c r="DA440" i="3"/>
  <c r="DC440" i="3"/>
  <c r="A441" i="3"/>
  <c r="CY441" i="3"/>
  <c r="CZ441" i="3"/>
  <c r="DB441" i="3" s="1"/>
  <c r="DA441" i="3"/>
  <c r="DC441" i="3"/>
  <c r="A442" i="3"/>
  <c r="CY442" i="3"/>
  <c r="CZ442" i="3"/>
  <c r="DA442" i="3"/>
  <c r="DB442" i="3"/>
  <c r="DC442" i="3"/>
  <c r="A443" i="3"/>
  <c r="CY443" i="3"/>
  <c r="CZ443" i="3"/>
  <c r="DB443" i="3" s="1"/>
  <c r="DA443" i="3"/>
  <c r="DC443" i="3"/>
  <c r="A444" i="3"/>
  <c r="CY444" i="3"/>
  <c r="CZ444" i="3"/>
  <c r="DB444" i="3" s="1"/>
  <c r="L188" i="7" s="1"/>
  <c r="DA444" i="3"/>
  <c r="DC444" i="3"/>
  <c r="Q188" i="7" s="1"/>
  <c r="A445" i="3"/>
  <c r="CY445" i="3"/>
  <c r="CZ445" i="3"/>
  <c r="DA445" i="3"/>
  <c r="DB445" i="3"/>
  <c r="DC445" i="3"/>
  <c r="A446" i="3"/>
  <c r="CY446" i="3"/>
  <c r="CZ446" i="3"/>
  <c r="DB446" i="3" s="1"/>
  <c r="L189" i="7" s="1"/>
  <c r="DA446" i="3"/>
  <c r="DC446" i="3"/>
  <c r="Q189" i="7" s="1"/>
  <c r="A447" i="3"/>
  <c r="CY447" i="3"/>
  <c r="CZ447" i="3"/>
  <c r="DB447" i="3" s="1"/>
  <c r="DA447" i="3"/>
  <c r="DC447" i="3"/>
  <c r="A448" i="3"/>
  <c r="CY448" i="3"/>
  <c r="CZ448" i="3"/>
  <c r="DB448" i="3" s="1"/>
  <c r="DA448" i="3"/>
  <c r="DC448" i="3"/>
  <c r="A449" i="3"/>
  <c r="CY449" i="3"/>
  <c r="CZ449" i="3"/>
  <c r="DB449" i="3" s="1"/>
  <c r="DA449" i="3"/>
  <c r="DC449" i="3"/>
  <c r="A450" i="3"/>
  <c r="CY450" i="3"/>
  <c r="CZ450" i="3"/>
  <c r="DA450" i="3"/>
  <c r="DB450" i="3"/>
  <c r="DC450" i="3"/>
  <c r="A451" i="3"/>
  <c r="CY451" i="3"/>
  <c r="CZ451" i="3"/>
  <c r="DB451" i="3" s="1"/>
  <c r="DA451" i="3"/>
  <c r="DC451" i="3"/>
  <c r="A452" i="3"/>
  <c r="CY452" i="3"/>
  <c r="CZ452" i="3"/>
  <c r="DB452" i="3" s="1"/>
  <c r="DA452" i="3"/>
  <c r="DC452" i="3"/>
  <c r="A453" i="3"/>
  <c r="CY453" i="3"/>
  <c r="CZ453" i="3"/>
  <c r="DA453" i="3"/>
  <c r="DB453" i="3"/>
  <c r="DC453" i="3"/>
  <c r="A454" i="3"/>
  <c r="CY454" i="3"/>
  <c r="CZ454" i="3"/>
  <c r="DB454" i="3" s="1"/>
  <c r="L191" i="7" s="1"/>
  <c r="DA454" i="3"/>
  <c r="DC454" i="3"/>
  <c r="Q191" i="7" s="1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D24" i="1"/>
  <c r="E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D28" i="1"/>
  <c r="E30" i="1"/>
  <c r="Z30" i="1"/>
  <c r="AA30" i="1"/>
  <c r="AM30" i="1"/>
  <c r="AN30" i="1"/>
  <c r="AO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DT30" i="1"/>
  <c r="DU30" i="1"/>
  <c r="DV30" i="1"/>
  <c r="DW30" i="1"/>
  <c r="DX30" i="1"/>
  <c r="DY30" i="1"/>
  <c r="DZ30" i="1"/>
  <c r="EA30" i="1"/>
  <c r="EB30" i="1"/>
  <c r="EC30" i="1"/>
  <c r="ED30" i="1"/>
  <c r="EE30" i="1"/>
  <c r="EF30" i="1"/>
  <c r="EG30" i="1"/>
  <c r="EH30" i="1"/>
  <c r="EI30" i="1"/>
  <c r="EJ30" i="1"/>
  <c r="EK30" i="1"/>
  <c r="EL30" i="1"/>
  <c r="EM30" i="1"/>
  <c r="EN30" i="1"/>
  <c r="EO30" i="1"/>
  <c r="EP30" i="1"/>
  <c r="EQ30" i="1"/>
  <c r="ER30" i="1"/>
  <c r="ES30" i="1"/>
  <c r="ET30" i="1"/>
  <c r="EU30" i="1"/>
  <c r="EV30" i="1"/>
  <c r="EW30" i="1"/>
  <c r="EX30" i="1"/>
  <c r="EY30" i="1"/>
  <c r="EZ30" i="1"/>
  <c r="FA30" i="1"/>
  <c r="FB30" i="1"/>
  <c r="FC30" i="1"/>
  <c r="FD30" i="1"/>
  <c r="FE30" i="1"/>
  <c r="FF30" i="1"/>
  <c r="FG30" i="1"/>
  <c r="FH30" i="1"/>
  <c r="FI30" i="1"/>
  <c r="FJ30" i="1"/>
  <c r="FK30" i="1"/>
  <c r="FL30" i="1"/>
  <c r="FM30" i="1"/>
  <c r="FN30" i="1"/>
  <c r="FO30" i="1"/>
  <c r="FP30" i="1"/>
  <c r="FQ30" i="1"/>
  <c r="FR30" i="1"/>
  <c r="FS30" i="1"/>
  <c r="FT30" i="1"/>
  <c r="FU30" i="1"/>
  <c r="FV30" i="1"/>
  <c r="FW30" i="1"/>
  <c r="FX30" i="1"/>
  <c r="FY30" i="1"/>
  <c r="FZ30" i="1"/>
  <c r="GA30" i="1"/>
  <c r="GB30" i="1"/>
  <c r="GC30" i="1"/>
  <c r="GD30" i="1"/>
  <c r="GE30" i="1"/>
  <c r="GF30" i="1"/>
  <c r="GG30" i="1"/>
  <c r="GH30" i="1"/>
  <c r="GI30" i="1"/>
  <c r="GJ30" i="1"/>
  <c r="GK30" i="1"/>
  <c r="GL30" i="1"/>
  <c r="GM30" i="1"/>
  <c r="GN30" i="1"/>
  <c r="GO30" i="1"/>
  <c r="GP30" i="1"/>
  <c r="GQ30" i="1"/>
  <c r="GR30" i="1"/>
  <c r="GS30" i="1"/>
  <c r="GT30" i="1"/>
  <c r="GU30" i="1"/>
  <c r="GV30" i="1"/>
  <c r="GW30" i="1"/>
  <c r="GX30" i="1"/>
  <c r="C32" i="1"/>
  <c r="D32" i="1"/>
  <c r="AC32" i="1"/>
  <c r="AE32" i="1"/>
  <c r="AF32" i="1"/>
  <c r="CT32" i="1" s="1"/>
  <c r="S32" i="1" s="1"/>
  <c r="AG32" i="1"/>
  <c r="CU32" i="1" s="1"/>
  <c r="T32" i="1" s="1"/>
  <c r="AH32" i="1"/>
  <c r="AI32" i="1"/>
  <c r="CW32" i="1" s="1"/>
  <c r="AJ32" i="1"/>
  <c r="CS32" i="1"/>
  <c r="CV32" i="1"/>
  <c r="CX32" i="1"/>
  <c r="FR32" i="1"/>
  <c r="GL32" i="1"/>
  <c r="GN32" i="1"/>
  <c r="GO32" i="1"/>
  <c r="GV32" i="1"/>
  <c r="HC32" i="1" s="1"/>
  <c r="GX32" i="1" s="1"/>
  <c r="D33" i="1"/>
  <c r="R33" i="1"/>
  <c r="AC33" i="1"/>
  <c r="AE33" i="1"/>
  <c r="AF33" i="1"/>
  <c r="AG33" i="1"/>
  <c r="AH33" i="1"/>
  <c r="CV33" i="1" s="1"/>
  <c r="AI33" i="1"/>
  <c r="CW33" i="1" s="1"/>
  <c r="AJ33" i="1"/>
  <c r="CX33" i="1" s="1"/>
  <c r="CQ33" i="1"/>
  <c r="P33" i="1" s="1"/>
  <c r="CS33" i="1"/>
  <c r="CT33" i="1"/>
  <c r="CU33" i="1"/>
  <c r="T33" i="1" s="1"/>
  <c r="FR33" i="1"/>
  <c r="GL33" i="1"/>
  <c r="GN33" i="1"/>
  <c r="GO33" i="1"/>
  <c r="GV33" i="1"/>
  <c r="HC33" i="1"/>
  <c r="D34" i="1"/>
  <c r="T34" i="1"/>
  <c r="AC34" i="1"/>
  <c r="AE34" i="1"/>
  <c r="AD34" i="1" s="1"/>
  <c r="AB34" i="1" s="1"/>
  <c r="AF34" i="1"/>
  <c r="AG34" i="1"/>
  <c r="AH34" i="1"/>
  <c r="AI34" i="1"/>
  <c r="AJ34" i="1"/>
  <c r="CQ34" i="1"/>
  <c r="P34" i="1" s="1"/>
  <c r="CS34" i="1"/>
  <c r="R34" i="1" s="1"/>
  <c r="GK34" i="1" s="1"/>
  <c r="CT34" i="1"/>
  <c r="S34" i="1" s="1"/>
  <c r="CU34" i="1"/>
  <c r="CV34" i="1"/>
  <c r="U34" i="1" s="1"/>
  <c r="CW34" i="1"/>
  <c r="V34" i="1" s="1"/>
  <c r="CX34" i="1"/>
  <c r="W34" i="1" s="1"/>
  <c r="CY34" i="1"/>
  <c r="X34" i="1" s="1"/>
  <c r="CZ34" i="1"/>
  <c r="Y34" i="1" s="1"/>
  <c r="FR34" i="1"/>
  <c r="GL34" i="1"/>
  <c r="GN34" i="1"/>
  <c r="GO34" i="1"/>
  <c r="GV34" i="1"/>
  <c r="HC34" i="1" s="1"/>
  <c r="GX34" i="1" s="1"/>
  <c r="D35" i="1"/>
  <c r="R35" i="1"/>
  <c r="GK35" i="1" s="1"/>
  <c r="AC35" i="1"/>
  <c r="CQ35" i="1" s="1"/>
  <c r="AE35" i="1"/>
  <c r="CR35" i="1" s="1"/>
  <c r="Q35" i="1" s="1"/>
  <c r="AF35" i="1"/>
  <c r="AG35" i="1"/>
  <c r="CU35" i="1" s="1"/>
  <c r="AH35" i="1"/>
  <c r="CV35" i="1" s="1"/>
  <c r="U35" i="1" s="1"/>
  <c r="AI35" i="1"/>
  <c r="CW35" i="1" s="1"/>
  <c r="V35" i="1" s="1"/>
  <c r="AJ35" i="1"/>
  <c r="CX35" i="1" s="1"/>
  <c r="W35" i="1" s="1"/>
  <c r="CS35" i="1"/>
  <c r="CT35" i="1"/>
  <c r="S35" i="1" s="1"/>
  <c r="FR35" i="1"/>
  <c r="GL35" i="1"/>
  <c r="GN35" i="1"/>
  <c r="GO35" i="1"/>
  <c r="GV35" i="1"/>
  <c r="HC35" i="1" s="1"/>
  <c r="GX35" i="1" s="1"/>
  <c r="D36" i="1"/>
  <c r="AC36" i="1"/>
  <c r="AD36" i="1"/>
  <c r="AE36" i="1"/>
  <c r="AF36" i="1"/>
  <c r="AG36" i="1"/>
  <c r="AH36" i="1"/>
  <c r="CV36" i="1" s="1"/>
  <c r="AI36" i="1"/>
  <c r="AJ36" i="1"/>
  <c r="CX36" i="1" s="1"/>
  <c r="CQ36" i="1"/>
  <c r="CR36" i="1"/>
  <c r="CS36" i="1"/>
  <c r="CT36" i="1"/>
  <c r="CU36" i="1"/>
  <c r="CW36" i="1"/>
  <c r="FR36" i="1"/>
  <c r="GL36" i="1"/>
  <c r="GN36" i="1"/>
  <c r="GO36" i="1"/>
  <c r="GV36" i="1"/>
  <c r="HC36" i="1"/>
  <c r="D37" i="1"/>
  <c r="AC37" i="1"/>
  <c r="AE37" i="1"/>
  <c r="AD37" i="1" s="1"/>
  <c r="AF37" i="1"/>
  <c r="AG37" i="1"/>
  <c r="AH37" i="1"/>
  <c r="CV37" i="1" s="1"/>
  <c r="AI37" i="1"/>
  <c r="CW37" i="1" s="1"/>
  <c r="AJ37" i="1"/>
  <c r="CX37" i="1" s="1"/>
  <c r="CQ37" i="1"/>
  <c r="CU37" i="1"/>
  <c r="FR37" i="1"/>
  <c r="GL37" i="1"/>
  <c r="GN37" i="1"/>
  <c r="GO37" i="1"/>
  <c r="GV37" i="1"/>
  <c r="HC37" i="1" s="1"/>
  <c r="D38" i="1"/>
  <c r="AC38" i="1"/>
  <c r="CQ38" i="1" s="1"/>
  <c r="AE38" i="1"/>
  <c r="AF38" i="1"/>
  <c r="CT38" i="1" s="1"/>
  <c r="AG38" i="1"/>
  <c r="CU38" i="1" s="1"/>
  <c r="AH38" i="1"/>
  <c r="AI38" i="1"/>
  <c r="AJ38" i="1"/>
  <c r="CX38" i="1" s="1"/>
  <c r="CR38" i="1"/>
  <c r="CV38" i="1"/>
  <c r="CW38" i="1"/>
  <c r="FR38" i="1"/>
  <c r="GL38" i="1"/>
  <c r="GN38" i="1"/>
  <c r="GO38" i="1"/>
  <c r="GV38" i="1"/>
  <c r="HC38" i="1"/>
  <c r="D39" i="1"/>
  <c r="AC39" i="1"/>
  <c r="AE39" i="1"/>
  <c r="AF39" i="1"/>
  <c r="AG39" i="1"/>
  <c r="AH39" i="1"/>
  <c r="CV39" i="1" s="1"/>
  <c r="AI39" i="1"/>
  <c r="CW39" i="1" s="1"/>
  <c r="AJ39" i="1"/>
  <c r="CX39" i="1" s="1"/>
  <c r="CQ39" i="1"/>
  <c r="CS39" i="1"/>
  <c r="CT39" i="1"/>
  <c r="CU39" i="1"/>
  <c r="FR39" i="1"/>
  <c r="GL39" i="1"/>
  <c r="GN39" i="1"/>
  <c r="GO39" i="1"/>
  <c r="GV39" i="1"/>
  <c r="HC39" i="1" s="1"/>
  <c r="D40" i="1"/>
  <c r="AC40" i="1"/>
  <c r="AE40" i="1"/>
  <c r="AF40" i="1"/>
  <c r="AG40" i="1"/>
  <c r="CU40" i="1" s="1"/>
  <c r="AH40" i="1"/>
  <c r="AI40" i="1"/>
  <c r="CW40" i="1" s="1"/>
  <c r="AJ40" i="1"/>
  <c r="CX40" i="1" s="1"/>
  <c r="CQ40" i="1"/>
  <c r="CV40" i="1"/>
  <c r="FR40" i="1"/>
  <c r="GL40" i="1"/>
  <c r="GN40" i="1"/>
  <c r="GO40" i="1"/>
  <c r="GV40" i="1"/>
  <c r="HC40" i="1"/>
  <c r="AC41" i="1"/>
  <c r="AE41" i="1"/>
  <c r="AF41" i="1"/>
  <c r="CT41" i="1" s="1"/>
  <c r="AG41" i="1"/>
  <c r="CU41" i="1" s="1"/>
  <c r="AH41" i="1"/>
  <c r="AI41" i="1"/>
  <c r="CW41" i="1" s="1"/>
  <c r="AJ41" i="1"/>
  <c r="CQ41" i="1"/>
  <c r="CV41" i="1"/>
  <c r="CX41" i="1"/>
  <c r="FR41" i="1"/>
  <c r="GL41" i="1"/>
  <c r="GN41" i="1"/>
  <c r="GO41" i="1"/>
  <c r="GV41" i="1"/>
  <c r="HC41" i="1" s="1"/>
  <c r="B43" i="1"/>
  <c r="B30" i="1" s="1"/>
  <c r="C43" i="1"/>
  <c r="C30" i="1" s="1"/>
  <c r="D43" i="1"/>
  <c r="D30" i="1" s="1"/>
  <c r="F43" i="1"/>
  <c r="F30" i="1" s="1"/>
  <c r="G43" i="1"/>
  <c r="AO43" i="1"/>
  <c r="F47" i="1" s="1"/>
  <c r="BB43" i="1"/>
  <c r="BX43" i="1"/>
  <c r="BX30" i="1" s="1"/>
  <c r="CK43" i="1"/>
  <c r="CK30" i="1" s="1"/>
  <c r="CL43" i="1"/>
  <c r="CL30" i="1" s="1"/>
  <c r="D72" i="1"/>
  <c r="E74" i="1"/>
  <c r="Z74" i="1"/>
  <c r="AA74" i="1"/>
  <c r="AM74" i="1"/>
  <c r="AN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DQ74" i="1"/>
  <c r="DR74" i="1"/>
  <c r="DS74" i="1"/>
  <c r="DT74" i="1"/>
  <c r="DU74" i="1"/>
  <c r="DV74" i="1"/>
  <c r="DW74" i="1"/>
  <c r="DX74" i="1"/>
  <c r="DY74" i="1"/>
  <c r="DZ74" i="1"/>
  <c r="EA74" i="1"/>
  <c r="EB74" i="1"/>
  <c r="EC74" i="1"/>
  <c r="ED74" i="1"/>
  <c r="EE74" i="1"/>
  <c r="EF74" i="1"/>
  <c r="EG74" i="1"/>
  <c r="EH74" i="1"/>
  <c r="EI74" i="1"/>
  <c r="EJ74" i="1"/>
  <c r="EK74" i="1"/>
  <c r="EL74" i="1"/>
  <c r="EM74" i="1"/>
  <c r="EN74" i="1"/>
  <c r="EO74" i="1"/>
  <c r="EP74" i="1"/>
  <c r="EQ74" i="1"/>
  <c r="ER74" i="1"/>
  <c r="ES74" i="1"/>
  <c r="ET74" i="1"/>
  <c r="EU74" i="1"/>
  <c r="EV74" i="1"/>
  <c r="EW74" i="1"/>
  <c r="EX74" i="1"/>
  <c r="EY74" i="1"/>
  <c r="EZ74" i="1"/>
  <c r="FA74" i="1"/>
  <c r="FB74" i="1"/>
  <c r="FC74" i="1"/>
  <c r="FD74" i="1"/>
  <c r="FE74" i="1"/>
  <c r="FF74" i="1"/>
  <c r="FG74" i="1"/>
  <c r="FH74" i="1"/>
  <c r="FI74" i="1"/>
  <c r="FJ74" i="1"/>
  <c r="FK74" i="1"/>
  <c r="FL74" i="1"/>
  <c r="FM74" i="1"/>
  <c r="FN74" i="1"/>
  <c r="FO74" i="1"/>
  <c r="FP74" i="1"/>
  <c r="FQ74" i="1"/>
  <c r="FR74" i="1"/>
  <c r="FS74" i="1"/>
  <c r="FT74" i="1"/>
  <c r="FU74" i="1"/>
  <c r="FV74" i="1"/>
  <c r="FW74" i="1"/>
  <c r="FX74" i="1"/>
  <c r="FY74" i="1"/>
  <c r="FZ74" i="1"/>
  <c r="GA74" i="1"/>
  <c r="GB74" i="1"/>
  <c r="GC74" i="1"/>
  <c r="GD74" i="1"/>
  <c r="GE74" i="1"/>
  <c r="GF74" i="1"/>
  <c r="GG74" i="1"/>
  <c r="GH74" i="1"/>
  <c r="GI74" i="1"/>
  <c r="GJ74" i="1"/>
  <c r="GK74" i="1"/>
  <c r="GL74" i="1"/>
  <c r="GM74" i="1"/>
  <c r="GN74" i="1"/>
  <c r="GO74" i="1"/>
  <c r="GP74" i="1"/>
  <c r="GQ74" i="1"/>
  <c r="GR74" i="1"/>
  <c r="GS74" i="1"/>
  <c r="GT74" i="1"/>
  <c r="GU74" i="1"/>
  <c r="GV74" i="1"/>
  <c r="GW74" i="1"/>
  <c r="GX74" i="1"/>
  <c r="D76" i="1"/>
  <c r="T76" i="1"/>
  <c r="AC76" i="1"/>
  <c r="AE76" i="1"/>
  <c r="AF76" i="1"/>
  <c r="AG76" i="1"/>
  <c r="AH76" i="1"/>
  <c r="CV76" i="1" s="1"/>
  <c r="U76" i="1" s="1"/>
  <c r="AI76" i="1"/>
  <c r="CW76" i="1" s="1"/>
  <c r="V76" i="1" s="1"/>
  <c r="AJ76" i="1"/>
  <c r="CQ76" i="1"/>
  <c r="CS76" i="1"/>
  <c r="CT76" i="1"/>
  <c r="CU76" i="1"/>
  <c r="CX76" i="1"/>
  <c r="W76" i="1" s="1"/>
  <c r="FR76" i="1"/>
  <c r="GL76" i="1"/>
  <c r="GN76" i="1"/>
  <c r="GO76" i="1"/>
  <c r="GV76" i="1"/>
  <c r="HC76" i="1"/>
  <c r="GX76" i="1" s="1"/>
  <c r="D77" i="1"/>
  <c r="U77" i="1"/>
  <c r="AC77" i="1"/>
  <c r="AE77" i="1"/>
  <c r="AF77" i="1"/>
  <c r="CT77" i="1" s="1"/>
  <c r="S77" i="1" s="1"/>
  <c r="AG77" i="1"/>
  <c r="CU77" i="1" s="1"/>
  <c r="T77" i="1" s="1"/>
  <c r="AH77" i="1"/>
  <c r="CV77" i="1" s="1"/>
  <c r="AI77" i="1"/>
  <c r="CW77" i="1" s="1"/>
  <c r="V77" i="1" s="1"/>
  <c r="AJ77" i="1"/>
  <c r="CQ77" i="1"/>
  <c r="P77" i="1" s="1"/>
  <c r="CX77" i="1"/>
  <c r="W77" i="1" s="1"/>
  <c r="FR77" i="1"/>
  <c r="GL77" i="1"/>
  <c r="GN77" i="1"/>
  <c r="GO77" i="1"/>
  <c r="GV77" i="1"/>
  <c r="HC77" i="1" s="1"/>
  <c r="GX77" i="1" s="1"/>
  <c r="C78" i="1"/>
  <c r="D78" i="1"/>
  <c r="AC78" i="1"/>
  <c r="AD78" i="1"/>
  <c r="AE78" i="1"/>
  <c r="AF78" i="1"/>
  <c r="AG78" i="1"/>
  <c r="CU78" i="1" s="1"/>
  <c r="T78" i="1" s="1"/>
  <c r="AH78" i="1"/>
  <c r="CV78" i="1" s="1"/>
  <c r="U78" i="1" s="1"/>
  <c r="AI78" i="1"/>
  <c r="CW78" i="1" s="1"/>
  <c r="V78" i="1" s="1"/>
  <c r="AJ78" i="1"/>
  <c r="CQ78" i="1"/>
  <c r="P78" i="1" s="1"/>
  <c r="CR78" i="1"/>
  <c r="Q78" i="1" s="1"/>
  <c r="CX78" i="1"/>
  <c r="W78" i="1" s="1"/>
  <c r="FR78" i="1"/>
  <c r="GL78" i="1"/>
  <c r="GN78" i="1"/>
  <c r="GO78" i="1"/>
  <c r="GV78" i="1"/>
  <c r="HC78" i="1" s="1"/>
  <c r="GX78" i="1" s="1"/>
  <c r="I79" i="1"/>
  <c r="R79" i="1"/>
  <c r="AC79" i="1"/>
  <c r="CQ79" i="1" s="1"/>
  <c r="AE79" i="1"/>
  <c r="AF79" i="1"/>
  <c r="AG79" i="1"/>
  <c r="CU79" i="1" s="1"/>
  <c r="T79" i="1" s="1"/>
  <c r="AH79" i="1"/>
  <c r="AI79" i="1"/>
  <c r="CW79" i="1" s="1"/>
  <c r="V79" i="1" s="1"/>
  <c r="AJ79" i="1"/>
  <c r="CX79" i="1" s="1"/>
  <c r="W79" i="1" s="1"/>
  <c r="CS79" i="1"/>
  <c r="CT79" i="1"/>
  <c r="CV79" i="1"/>
  <c r="U79" i="1" s="1"/>
  <c r="FR79" i="1"/>
  <c r="GL79" i="1"/>
  <c r="GN79" i="1"/>
  <c r="GO79" i="1"/>
  <c r="GV79" i="1"/>
  <c r="HC79" i="1"/>
  <c r="GX79" i="1" s="1"/>
  <c r="I80" i="1"/>
  <c r="AC80" i="1"/>
  <c r="CQ80" i="1" s="1"/>
  <c r="P80" i="1" s="1"/>
  <c r="AE80" i="1"/>
  <c r="AF80" i="1"/>
  <c r="AG80" i="1"/>
  <c r="AH80" i="1"/>
  <c r="CV80" i="1" s="1"/>
  <c r="U80" i="1" s="1"/>
  <c r="AI80" i="1"/>
  <c r="CW80" i="1" s="1"/>
  <c r="V80" i="1" s="1"/>
  <c r="AJ80" i="1"/>
  <c r="CT80" i="1"/>
  <c r="S80" i="1" s="1"/>
  <c r="CZ80" i="1" s="1"/>
  <c r="Y80" i="1" s="1"/>
  <c r="CU80" i="1"/>
  <c r="T80" i="1" s="1"/>
  <c r="CX80" i="1"/>
  <c r="W80" i="1" s="1"/>
  <c r="CY80" i="1"/>
  <c r="X80" i="1" s="1"/>
  <c r="FR80" i="1"/>
  <c r="GL80" i="1"/>
  <c r="GN80" i="1"/>
  <c r="GO80" i="1"/>
  <c r="GV80" i="1"/>
  <c r="HC80" i="1" s="1"/>
  <c r="GX80" i="1" s="1"/>
  <c r="B82" i="1"/>
  <c r="B74" i="1" s="1"/>
  <c r="C82" i="1"/>
  <c r="C74" i="1" s="1"/>
  <c r="D82" i="1"/>
  <c r="D74" i="1" s="1"/>
  <c r="F82" i="1"/>
  <c r="F74" i="1" s="1"/>
  <c r="G82" i="1"/>
  <c r="BX82" i="1"/>
  <c r="BX74" i="1" s="1"/>
  <c r="CK82" i="1"/>
  <c r="CK74" i="1" s="1"/>
  <c r="CL82" i="1"/>
  <c r="CL74" i="1" s="1"/>
  <c r="D111" i="1"/>
  <c r="E113" i="1"/>
  <c r="Z113" i="1"/>
  <c r="AA113" i="1"/>
  <c r="AM113" i="1"/>
  <c r="AN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DB113" i="1"/>
  <c r="DC113" i="1"/>
  <c r="DD113" i="1"/>
  <c r="DE113" i="1"/>
  <c r="DF113" i="1"/>
  <c r="DG113" i="1"/>
  <c r="DH113" i="1"/>
  <c r="DI113" i="1"/>
  <c r="DJ113" i="1"/>
  <c r="DK113" i="1"/>
  <c r="DL113" i="1"/>
  <c r="DM113" i="1"/>
  <c r="DN113" i="1"/>
  <c r="DO113" i="1"/>
  <c r="DP113" i="1"/>
  <c r="DQ113" i="1"/>
  <c r="DR113" i="1"/>
  <c r="DS113" i="1"/>
  <c r="DT113" i="1"/>
  <c r="DU113" i="1"/>
  <c r="DV113" i="1"/>
  <c r="DW113" i="1"/>
  <c r="DX113" i="1"/>
  <c r="DY113" i="1"/>
  <c r="DZ113" i="1"/>
  <c r="EA113" i="1"/>
  <c r="EB113" i="1"/>
  <c r="EC113" i="1"/>
  <c r="ED113" i="1"/>
  <c r="EE113" i="1"/>
  <c r="EF113" i="1"/>
  <c r="EG113" i="1"/>
  <c r="EH113" i="1"/>
  <c r="EI113" i="1"/>
  <c r="EJ113" i="1"/>
  <c r="EK113" i="1"/>
  <c r="EL113" i="1"/>
  <c r="EM113" i="1"/>
  <c r="EN113" i="1"/>
  <c r="EO113" i="1"/>
  <c r="EP113" i="1"/>
  <c r="EQ113" i="1"/>
  <c r="ER113" i="1"/>
  <c r="ES113" i="1"/>
  <c r="ET113" i="1"/>
  <c r="EU113" i="1"/>
  <c r="EV113" i="1"/>
  <c r="EW113" i="1"/>
  <c r="EX113" i="1"/>
  <c r="EY113" i="1"/>
  <c r="EZ113" i="1"/>
  <c r="FA113" i="1"/>
  <c r="FB113" i="1"/>
  <c r="FC113" i="1"/>
  <c r="FD113" i="1"/>
  <c r="FE113" i="1"/>
  <c r="FF113" i="1"/>
  <c r="FG113" i="1"/>
  <c r="FH113" i="1"/>
  <c r="FI113" i="1"/>
  <c r="FJ113" i="1"/>
  <c r="FK113" i="1"/>
  <c r="FL113" i="1"/>
  <c r="FM113" i="1"/>
  <c r="FN113" i="1"/>
  <c r="FO113" i="1"/>
  <c r="FP113" i="1"/>
  <c r="FQ113" i="1"/>
  <c r="FR113" i="1"/>
  <c r="FS113" i="1"/>
  <c r="FT113" i="1"/>
  <c r="FU113" i="1"/>
  <c r="FV113" i="1"/>
  <c r="FW113" i="1"/>
  <c r="FX113" i="1"/>
  <c r="FY113" i="1"/>
  <c r="FZ113" i="1"/>
  <c r="GA113" i="1"/>
  <c r="GB113" i="1"/>
  <c r="GC113" i="1"/>
  <c r="GD113" i="1"/>
  <c r="GE113" i="1"/>
  <c r="GF113" i="1"/>
  <c r="GG113" i="1"/>
  <c r="GH113" i="1"/>
  <c r="GI113" i="1"/>
  <c r="GJ113" i="1"/>
  <c r="GK113" i="1"/>
  <c r="GL113" i="1"/>
  <c r="GM113" i="1"/>
  <c r="GN113" i="1"/>
  <c r="GO113" i="1"/>
  <c r="GP113" i="1"/>
  <c r="GQ113" i="1"/>
  <c r="GR113" i="1"/>
  <c r="GS113" i="1"/>
  <c r="GT113" i="1"/>
  <c r="GU113" i="1"/>
  <c r="GV113" i="1"/>
  <c r="GW113" i="1"/>
  <c r="GX113" i="1"/>
  <c r="C115" i="1"/>
  <c r="D115" i="1"/>
  <c r="AC115" i="1"/>
  <c r="CQ115" i="1" s="1"/>
  <c r="AE115" i="1"/>
  <c r="CS115" i="1" s="1"/>
  <c r="AF115" i="1"/>
  <c r="CT115" i="1" s="1"/>
  <c r="S115" i="1" s="1"/>
  <c r="AG115" i="1"/>
  <c r="CU115" i="1" s="1"/>
  <c r="AH115" i="1"/>
  <c r="AI115" i="1"/>
  <c r="CW115" i="1" s="1"/>
  <c r="AJ115" i="1"/>
  <c r="CV115" i="1"/>
  <c r="CX115" i="1"/>
  <c r="W115" i="1" s="1"/>
  <c r="FR115" i="1"/>
  <c r="GL115" i="1"/>
  <c r="GN115" i="1"/>
  <c r="GO115" i="1"/>
  <c r="GV115" i="1"/>
  <c r="HC115" i="1" s="1"/>
  <c r="AC116" i="1"/>
  <c r="AE116" i="1"/>
  <c r="AF116" i="1"/>
  <c r="AG116" i="1"/>
  <c r="CU116" i="1" s="1"/>
  <c r="AH116" i="1"/>
  <c r="CV116" i="1" s="1"/>
  <c r="AI116" i="1"/>
  <c r="CW116" i="1" s="1"/>
  <c r="AJ116" i="1"/>
  <c r="CQ116" i="1"/>
  <c r="CT116" i="1"/>
  <c r="CX116" i="1"/>
  <c r="FR116" i="1"/>
  <c r="BY121" i="1" s="1"/>
  <c r="AP121" i="1" s="1"/>
  <c r="GL116" i="1"/>
  <c r="GN116" i="1"/>
  <c r="GO116" i="1"/>
  <c r="GV116" i="1"/>
  <c r="HC116" i="1" s="1"/>
  <c r="C117" i="1"/>
  <c r="D117" i="1"/>
  <c r="T117" i="1"/>
  <c r="AC117" i="1"/>
  <c r="CQ117" i="1" s="1"/>
  <c r="AE117" i="1"/>
  <c r="AF117" i="1"/>
  <c r="CT117" i="1" s="1"/>
  <c r="S117" i="1" s="1"/>
  <c r="AG117" i="1"/>
  <c r="AH117" i="1"/>
  <c r="AI117" i="1"/>
  <c r="CW117" i="1" s="1"/>
  <c r="V117" i="1" s="1"/>
  <c r="AJ117" i="1"/>
  <c r="CX117" i="1" s="1"/>
  <c r="W117" i="1" s="1"/>
  <c r="CU117" i="1"/>
  <c r="CV117" i="1"/>
  <c r="U117" i="1" s="1"/>
  <c r="FR117" i="1"/>
  <c r="GL117" i="1"/>
  <c r="GN117" i="1"/>
  <c r="GO117" i="1"/>
  <c r="GV117" i="1"/>
  <c r="HC117" i="1" s="1"/>
  <c r="I118" i="1"/>
  <c r="AC118" i="1"/>
  <c r="CQ118" i="1" s="1"/>
  <c r="AE118" i="1"/>
  <c r="AF118" i="1"/>
  <c r="CT118" i="1" s="1"/>
  <c r="AG118" i="1"/>
  <c r="CU118" i="1" s="1"/>
  <c r="T118" i="1" s="1"/>
  <c r="AH118" i="1"/>
  <c r="AI118" i="1"/>
  <c r="AJ118" i="1"/>
  <c r="CX118" i="1" s="1"/>
  <c r="CR118" i="1"/>
  <c r="CV118" i="1"/>
  <c r="CW118" i="1"/>
  <c r="FR118" i="1"/>
  <c r="GL118" i="1"/>
  <c r="GN118" i="1"/>
  <c r="GO118" i="1"/>
  <c r="GV118" i="1"/>
  <c r="HC118" i="1"/>
  <c r="I119" i="1"/>
  <c r="U119" i="1" s="1"/>
  <c r="AC119" i="1"/>
  <c r="AE119" i="1"/>
  <c r="AF119" i="1"/>
  <c r="CT119" i="1" s="1"/>
  <c r="S119" i="1" s="1"/>
  <c r="AG119" i="1"/>
  <c r="CU119" i="1" s="1"/>
  <c r="T119" i="1" s="1"/>
  <c r="AH119" i="1"/>
  <c r="CV119" i="1" s="1"/>
  <c r="AI119" i="1"/>
  <c r="CW119" i="1" s="1"/>
  <c r="AJ119" i="1"/>
  <c r="CQ119" i="1"/>
  <c r="P119" i="1" s="1"/>
  <c r="CX119" i="1"/>
  <c r="W119" i="1" s="1"/>
  <c r="FR119" i="1"/>
  <c r="GL119" i="1"/>
  <c r="GN119" i="1"/>
  <c r="GO119" i="1"/>
  <c r="GV119" i="1"/>
  <c r="HC119" i="1"/>
  <c r="GX119" i="1" s="1"/>
  <c r="B121" i="1"/>
  <c r="B113" i="1" s="1"/>
  <c r="C121" i="1"/>
  <c r="C113" i="1" s="1"/>
  <c r="D121" i="1"/>
  <c r="D113" i="1" s="1"/>
  <c r="F121" i="1"/>
  <c r="F113" i="1" s="1"/>
  <c r="G121" i="1"/>
  <c r="BX121" i="1"/>
  <c r="BX113" i="1" s="1"/>
  <c r="CK121" i="1"/>
  <c r="BB121" i="1" s="1"/>
  <c r="CL121" i="1"/>
  <c r="CL113" i="1" s="1"/>
  <c r="D150" i="1"/>
  <c r="E152" i="1"/>
  <c r="Z152" i="1"/>
  <c r="AA152" i="1"/>
  <c r="AM152" i="1"/>
  <c r="AN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DB152" i="1"/>
  <c r="DC152" i="1"/>
  <c r="DD152" i="1"/>
  <c r="DE152" i="1"/>
  <c r="DF152" i="1"/>
  <c r="DG152" i="1"/>
  <c r="DH152" i="1"/>
  <c r="DI152" i="1"/>
  <c r="DJ152" i="1"/>
  <c r="DK152" i="1"/>
  <c r="DL152" i="1"/>
  <c r="DM152" i="1"/>
  <c r="DN152" i="1"/>
  <c r="DO152" i="1"/>
  <c r="DP152" i="1"/>
  <c r="DQ152" i="1"/>
  <c r="DR152" i="1"/>
  <c r="DS152" i="1"/>
  <c r="DT152" i="1"/>
  <c r="DU152" i="1"/>
  <c r="DV152" i="1"/>
  <c r="DW152" i="1"/>
  <c r="DX152" i="1"/>
  <c r="DY152" i="1"/>
  <c r="DZ152" i="1"/>
  <c r="EA152" i="1"/>
  <c r="EB152" i="1"/>
  <c r="EC152" i="1"/>
  <c r="ED152" i="1"/>
  <c r="EE152" i="1"/>
  <c r="EF152" i="1"/>
  <c r="EG152" i="1"/>
  <c r="EH152" i="1"/>
  <c r="EI152" i="1"/>
  <c r="EJ152" i="1"/>
  <c r="EK152" i="1"/>
  <c r="EL152" i="1"/>
  <c r="EM152" i="1"/>
  <c r="EN152" i="1"/>
  <c r="EO152" i="1"/>
  <c r="EP152" i="1"/>
  <c r="EQ152" i="1"/>
  <c r="ER152" i="1"/>
  <c r="ES152" i="1"/>
  <c r="ET152" i="1"/>
  <c r="EU152" i="1"/>
  <c r="EV152" i="1"/>
  <c r="EW152" i="1"/>
  <c r="EX152" i="1"/>
  <c r="EY152" i="1"/>
  <c r="EZ152" i="1"/>
  <c r="FA152" i="1"/>
  <c r="FB152" i="1"/>
  <c r="FC152" i="1"/>
  <c r="FD152" i="1"/>
  <c r="FE152" i="1"/>
  <c r="FF152" i="1"/>
  <c r="FG152" i="1"/>
  <c r="FH152" i="1"/>
  <c r="FI152" i="1"/>
  <c r="FJ152" i="1"/>
  <c r="FK152" i="1"/>
  <c r="FL152" i="1"/>
  <c r="FM152" i="1"/>
  <c r="FN152" i="1"/>
  <c r="FO152" i="1"/>
  <c r="FP152" i="1"/>
  <c r="FQ152" i="1"/>
  <c r="FR152" i="1"/>
  <c r="FS152" i="1"/>
  <c r="FT152" i="1"/>
  <c r="FU152" i="1"/>
  <c r="FV152" i="1"/>
  <c r="FW152" i="1"/>
  <c r="FX152" i="1"/>
  <c r="FY152" i="1"/>
  <c r="FZ152" i="1"/>
  <c r="GA152" i="1"/>
  <c r="GB152" i="1"/>
  <c r="GC152" i="1"/>
  <c r="GD152" i="1"/>
  <c r="GE152" i="1"/>
  <c r="GF152" i="1"/>
  <c r="GG152" i="1"/>
  <c r="GH152" i="1"/>
  <c r="GI152" i="1"/>
  <c r="GJ152" i="1"/>
  <c r="GK152" i="1"/>
  <c r="GL152" i="1"/>
  <c r="GM152" i="1"/>
  <c r="GN152" i="1"/>
  <c r="GO152" i="1"/>
  <c r="GP152" i="1"/>
  <c r="GQ152" i="1"/>
  <c r="GR152" i="1"/>
  <c r="GS152" i="1"/>
  <c r="GT152" i="1"/>
  <c r="GU152" i="1"/>
  <c r="GV152" i="1"/>
  <c r="GW152" i="1"/>
  <c r="GX152" i="1"/>
  <c r="C154" i="1"/>
  <c r="D154" i="1"/>
  <c r="AC154" i="1"/>
  <c r="AE154" i="1"/>
  <c r="AF154" i="1"/>
  <c r="AG154" i="1"/>
  <c r="CU154" i="1" s="1"/>
  <c r="T154" i="1" s="1"/>
  <c r="AH154" i="1"/>
  <c r="CV154" i="1" s="1"/>
  <c r="U154" i="1" s="1"/>
  <c r="AI154" i="1"/>
  <c r="AJ154" i="1"/>
  <c r="CX154" i="1" s="1"/>
  <c r="W154" i="1" s="1"/>
  <c r="CQ154" i="1"/>
  <c r="P154" i="1" s="1"/>
  <c r="CR154" i="1"/>
  <c r="Q154" i="1" s="1"/>
  <c r="CS154" i="1"/>
  <c r="CW154" i="1"/>
  <c r="V154" i="1" s="1"/>
  <c r="FR154" i="1"/>
  <c r="GL154" i="1"/>
  <c r="GN154" i="1"/>
  <c r="GO154" i="1"/>
  <c r="GV154" i="1"/>
  <c r="HC154" i="1"/>
  <c r="GX154" i="1" s="1"/>
  <c r="D155" i="1"/>
  <c r="AC155" i="1"/>
  <c r="AE155" i="1"/>
  <c r="AF155" i="1"/>
  <c r="AG155" i="1"/>
  <c r="CU155" i="1" s="1"/>
  <c r="T155" i="1" s="1"/>
  <c r="AH155" i="1"/>
  <c r="CV155" i="1" s="1"/>
  <c r="U155" i="1" s="1"/>
  <c r="AI155" i="1"/>
  <c r="CW155" i="1" s="1"/>
  <c r="V155" i="1" s="1"/>
  <c r="AJ155" i="1"/>
  <c r="CX155" i="1" s="1"/>
  <c r="W155" i="1" s="1"/>
  <c r="CQ155" i="1"/>
  <c r="P155" i="1" s="1"/>
  <c r="CR155" i="1"/>
  <c r="Q155" i="1" s="1"/>
  <c r="FR155" i="1"/>
  <c r="GL155" i="1"/>
  <c r="GN155" i="1"/>
  <c r="GO155" i="1"/>
  <c r="GV155" i="1"/>
  <c r="HC155" i="1" s="1"/>
  <c r="GX155" i="1" s="1"/>
  <c r="C156" i="1"/>
  <c r="D156" i="1"/>
  <c r="I157" i="1"/>
  <c r="AC156" i="1"/>
  <c r="AE156" i="1"/>
  <c r="AF156" i="1"/>
  <c r="AG156" i="1"/>
  <c r="CU156" i="1" s="1"/>
  <c r="T156" i="1" s="1"/>
  <c r="AH156" i="1"/>
  <c r="AI156" i="1"/>
  <c r="CW156" i="1" s="1"/>
  <c r="AJ156" i="1"/>
  <c r="CX156" i="1" s="1"/>
  <c r="W156" i="1" s="1"/>
  <c r="CQ156" i="1"/>
  <c r="P156" i="1" s="1"/>
  <c r="CV156" i="1"/>
  <c r="FR156" i="1"/>
  <c r="GL156" i="1"/>
  <c r="GN156" i="1"/>
  <c r="GO156" i="1"/>
  <c r="GV156" i="1"/>
  <c r="HC156" i="1" s="1"/>
  <c r="GX156" i="1" s="1"/>
  <c r="AC157" i="1"/>
  <c r="CQ157" i="1" s="1"/>
  <c r="AD157" i="1"/>
  <c r="AE157" i="1"/>
  <c r="AF157" i="1"/>
  <c r="AG157" i="1"/>
  <c r="CU157" i="1" s="1"/>
  <c r="AH157" i="1"/>
  <c r="CV157" i="1" s="1"/>
  <c r="AI157" i="1"/>
  <c r="AJ157" i="1"/>
  <c r="CX157" i="1" s="1"/>
  <c r="CR157" i="1"/>
  <c r="CS157" i="1"/>
  <c r="R157" i="1" s="1"/>
  <c r="GK157" i="1" s="1"/>
  <c r="CW157" i="1"/>
  <c r="FR157" i="1"/>
  <c r="GL157" i="1"/>
  <c r="GN157" i="1"/>
  <c r="GO157" i="1"/>
  <c r="GV157" i="1"/>
  <c r="HC157" i="1" s="1"/>
  <c r="GX157" i="1" s="1"/>
  <c r="AC158" i="1"/>
  <c r="AE158" i="1"/>
  <c r="AF158" i="1"/>
  <c r="AG158" i="1"/>
  <c r="CU158" i="1" s="1"/>
  <c r="AH158" i="1"/>
  <c r="CV158" i="1" s="1"/>
  <c r="AI158" i="1"/>
  <c r="CW158" i="1" s="1"/>
  <c r="AJ158" i="1"/>
  <c r="CX158" i="1" s="1"/>
  <c r="CQ158" i="1"/>
  <c r="FR158" i="1"/>
  <c r="GL158" i="1"/>
  <c r="GN158" i="1"/>
  <c r="GO158" i="1"/>
  <c r="GV158" i="1"/>
  <c r="HC158" i="1" s="1"/>
  <c r="AC159" i="1"/>
  <c r="AD159" i="1"/>
  <c r="AE159" i="1"/>
  <c r="AF159" i="1"/>
  <c r="CT159" i="1" s="1"/>
  <c r="AG159" i="1"/>
  <c r="CU159" i="1" s="1"/>
  <c r="AH159" i="1"/>
  <c r="CV159" i="1" s="1"/>
  <c r="AI159" i="1"/>
  <c r="AJ159" i="1"/>
  <c r="CR159" i="1"/>
  <c r="CS159" i="1"/>
  <c r="CW159" i="1"/>
  <c r="CX159" i="1"/>
  <c r="FR159" i="1"/>
  <c r="GL159" i="1"/>
  <c r="GN159" i="1"/>
  <c r="GO159" i="1"/>
  <c r="GV159" i="1"/>
  <c r="HC159" i="1" s="1"/>
  <c r="AC160" i="1"/>
  <c r="AE160" i="1"/>
  <c r="AD160" i="1" s="1"/>
  <c r="AB160" i="1" s="1"/>
  <c r="AF160" i="1"/>
  <c r="AG160" i="1"/>
  <c r="AH160" i="1"/>
  <c r="CV160" i="1" s="1"/>
  <c r="AI160" i="1"/>
  <c r="CW160" i="1" s="1"/>
  <c r="AJ160" i="1"/>
  <c r="CX160" i="1" s="1"/>
  <c r="CQ160" i="1"/>
  <c r="CU160" i="1"/>
  <c r="FR160" i="1"/>
  <c r="GL160" i="1"/>
  <c r="GN160" i="1"/>
  <c r="GO160" i="1"/>
  <c r="GV160" i="1"/>
  <c r="HC160" i="1" s="1"/>
  <c r="B162" i="1"/>
  <c r="B152" i="1" s="1"/>
  <c r="C162" i="1"/>
  <c r="C152" i="1" s="1"/>
  <c r="D162" i="1"/>
  <c r="D152" i="1" s="1"/>
  <c r="F162" i="1"/>
  <c r="F152" i="1" s="1"/>
  <c r="G162" i="1"/>
  <c r="BB162" i="1"/>
  <c r="BB152" i="1" s="1"/>
  <c r="BX162" i="1"/>
  <c r="AO162" i="1" s="1"/>
  <c r="CK162" i="1"/>
  <c r="CK152" i="1" s="1"/>
  <c r="CL162" i="1"/>
  <c r="F175" i="1"/>
  <c r="B191" i="1"/>
  <c r="B26" i="1" s="1"/>
  <c r="C191" i="1"/>
  <c r="C26" i="1" s="1"/>
  <c r="D191" i="1"/>
  <c r="D26" i="1" s="1"/>
  <c r="F191" i="1"/>
  <c r="F26" i="1" s="1"/>
  <c r="G191" i="1"/>
  <c r="D220" i="1"/>
  <c r="E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DB222" i="1"/>
  <c r="DC222" i="1"/>
  <c r="DD222" i="1"/>
  <c r="DE222" i="1"/>
  <c r="DF222" i="1"/>
  <c r="DG222" i="1"/>
  <c r="DH222" i="1"/>
  <c r="DI222" i="1"/>
  <c r="DJ222" i="1"/>
  <c r="DK222" i="1"/>
  <c r="DL222" i="1"/>
  <c r="DM222" i="1"/>
  <c r="DN222" i="1"/>
  <c r="DO222" i="1"/>
  <c r="DP222" i="1"/>
  <c r="DQ222" i="1"/>
  <c r="DR222" i="1"/>
  <c r="DS222" i="1"/>
  <c r="DT222" i="1"/>
  <c r="DU222" i="1"/>
  <c r="DV222" i="1"/>
  <c r="DW222" i="1"/>
  <c r="DX222" i="1"/>
  <c r="DY222" i="1"/>
  <c r="DZ222" i="1"/>
  <c r="EA222" i="1"/>
  <c r="EB222" i="1"/>
  <c r="EC222" i="1"/>
  <c r="ED222" i="1"/>
  <c r="EE222" i="1"/>
  <c r="EF222" i="1"/>
  <c r="EG222" i="1"/>
  <c r="EH222" i="1"/>
  <c r="EI222" i="1"/>
  <c r="EJ222" i="1"/>
  <c r="EK222" i="1"/>
  <c r="EL222" i="1"/>
  <c r="EM222" i="1"/>
  <c r="EN222" i="1"/>
  <c r="EO222" i="1"/>
  <c r="EP222" i="1"/>
  <c r="EQ222" i="1"/>
  <c r="ER222" i="1"/>
  <c r="ES222" i="1"/>
  <c r="ET222" i="1"/>
  <c r="EU222" i="1"/>
  <c r="EV222" i="1"/>
  <c r="EW222" i="1"/>
  <c r="EX222" i="1"/>
  <c r="EY222" i="1"/>
  <c r="EZ222" i="1"/>
  <c r="FA222" i="1"/>
  <c r="FB222" i="1"/>
  <c r="FC222" i="1"/>
  <c r="FD222" i="1"/>
  <c r="FE222" i="1"/>
  <c r="FF222" i="1"/>
  <c r="FG222" i="1"/>
  <c r="FH222" i="1"/>
  <c r="FI222" i="1"/>
  <c r="FJ222" i="1"/>
  <c r="FK222" i="1"/>
  <c r="FL222" i="1"/>
  <c r="FM222" i="1"/>
  <c r="FN222" i="1"/>
  <c r="FO222" i="1"/>
  <c r="FP222" i="1"/>
  <c r="FQ222" i="1"/>
  <c r="FR222" i="1"/>
  <c r="FS222" i="1"/>
  <c r="FT222" i="1"/>
  <c r="FU222" i="1"/>
  <c r="FV222" i="1"/>
  <c r="FW222" i="1"/>
  <c r="FX222" i="1"/>
  <c r="FY222" i="1"/>
  <c r="FZ222" i="1"/>
  <c r="GA222" i="1"/>
  <c r="GB222" i="1"/>
  <c r="GC222" i="1"/>
  <c r="GD222" i="1"/>
  <c r="GE222" i="1"/>
  <c r="GF222" i="1"/>
  <c r="GG222" i="1"/>
  <c r="GH222" i="1"/>
  <c r="GI222" i="1"/>
  <c r="GJ222" i="1"/>
  <c r="GK222" i="1"/>
  <c r="GL222" i="1"/>
  <c r="GM222" i="1"/>
  <c r="GN222" i="1"/>
  <c r="GO222" i="1"/>
  <c r="GP222" i="1"/>
  <c r="GQ222" i="1"/>
  <c r="GR222" i="1"/>
  <c r="GS222" i="1"/>
  <c r="GT222" i="1"/>
  <c r="GU222" i="1"/>
  <c r="GV222" i="1"/>
  <c r="GW222" i="1"/>
  <c r="GX222" i="1"/>
  <c r="D224" i="1"/>
  <c r="E226" i="1"/>
  <c r="Z226" i="1"/>
  <c r="AA226" i="1"/>
  <c r="AM226" i="1"/>
  <c r="AN226" i="1"/>
  <c r="BB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DB226" i="1"/>
  <c r="DC226" i="1"/>
  <c r="DD226" i="1"/>
  <c r="DE226" i="1"/>
  <c r="DF226" i="1"/>
  <c r="DG226" i="1"/>
  <c r="DH226" i="1"/>
  <c r="DI226" i="1"/>
  <c r="DJ226" i="1"/>
  <c r="DK226" i="1"/>
  <c r="DL226" i="1"/>
  <c r="DM226" i="1"/>
  <c r="DN226" i="1"/>
  <c r="DO226" i="1"/>
  <c r="DP226" i="1"/>
  <c r="DQ226" i="1"/>
  <c r="DR226" i="1"/>
  <c r="DS226" i="1"/>
  <c r="DT226" i="1"/>
  <c r="DU226" i="1"/>
  <c r="DV226" i="1"/>
  <c r="DW226" i="1"/>
  <c r="DX226" i="1"/>
  <c r="DY226" i="1"/>
  <c r="DZ226" i="1"/>
  <c r="EA226" i="1"/>
  <c r="EB226" i="1"/>
  <c r="EC226" i="1"/>
  <c r="ED226" i="1"/>
  <c r="EE226" i="1"/>
  <c r="EF226" i="1"/>
  <c r="EG226" i="1"/>
  <c r="EH226" i="1"/>
  <c r="EI226" i="1"/>
  <c r="EJ226" i="1"/>
  <c r="EK226" i="1"/>
  <c r="EL226" i="1"/>
  <c r="EM226" i="1"/>
  <c r="EN226" i="1"/>
  <c r="EO226" i="1"/>
  <c r="EP226" i="1"/>
  <c r="EQ226" i="1"/>
  <c r="ER226" i="1"/>
  <c r="ES226" i="1"/>
  <c r="ET226" i="1"/>
  <c r="EU226" i="1"/>
  <c r="EV226" i="1"/>
  <c r="EW226" i="1"/>
  <c r="EX226" i="1"/>
  <c r="EY226" i="1"/>
  <c r="EZ226" i="1"/>
  <c r="FA226" i="1"/>
  <c r="FB226" i="1"/>
  <c r="FC226" i="1"/>
  <c r="FD226" i="1"/>
  <c r="FE226" i="1"/>
  <c r="FF226" i="1"/>
  <c r="FG226" i="1"/>
  <c r="FH226" i="1"/>
  <c r="FI226" i="1"/>
  <c r="FJ226" i="1"/>
  <c r="FK226" i="1"/>
  <c r="FL226" i="1"/>
  <c r="FM226" i="1"/>
  <c r="FN226" i="1"/>
  <c r="FO226" i="1"/>
  <c r="FP226" i="1"/>
  <c r="FQ226" i="1"/>
  <c r="FR226" i="1"/>
  <c r="FS226" i="1"/>
  <c r="FT226" i="1"/>
  <c r="FU226" i="1"/>
  <c r="FV226" i="1"/>
  <c r="FW226" i="1"/>
  <c r="FX226" i="1"/>
  <c r="FY226" i="1"/>
  <c r="FZ226" i="1"/>
  <c r="GA226" i="1"/>
  <c r="GB226" i="1"/>
  <c r="GC226" i="1"/>
  <c r="GD226" i="1"/>
  <c r="GE226" i="1"/>
  <c r="GF226" i="1"/>
  <c r="GG226" i="1"/>
  <c r="GH226" i="1"/>
  <c r="GI226" i="1"/>
  <c r="GJ226" i="1"/>
  <c r="GK226" i="1"/>
  <c r="GL226" i="1"/>
  <c r="GM226" i="1"/>
  <c r="GN226" i="1"/>
  <c r="GO226" i="1"/>
  <c r="GP226" i="1"/>
  <c r="GQ226" i="1"/>
  <c r="GR226" i="1"/>
  <c r="GS226" i="1"/>
  <c r="GT226" i="1"/>
  <c r="GU226" i="1"/>
  <c r="GV226" i="1"/>
  <c r="GW226" i="1"/>
  <c r="GX226" i="1"/>
  <c r="D228" i="1"/>
  <c r="AC228" i="1"/>
  <c r="AE228" i="1"/>
  <c r="AF228" i="1"/>
  <c r="CT228" i="1" s="1"/>
  <c r="S228" i="1" s="1"/>
  <c r="AG228" i="1"/>
  <c r="CU228" i="1" s="1"/>
  <c r="T228" i="1" s="1"/>
  <c r="AH228" i="1"/>
  <c r="CV228" i="1" s="1"/>
  <c r="AI228" i="1"/>
  <c r="CW228" i="1" s="1"/>
  <c r="AJ228" i="1"/>
  <c r="CQ228" i="1"/>
  <c r="P228" i="1" s="1"/>
  <c r="CR228" i="1"/>
  <c r="CX228" i="1"/>
  <c r="W228" i="1" s="1"/>
  <c r="FR228" i="1"/>
  <c r="GL228" i="1"/>
  <c r="GN228" i="1"/>
  <c r="GO228" i="1"/>
  <c r="GV228" i="1"/>
  <c r="HC228" i="1" s="1"/>
  <c r="GX228" i="1" s="1"/>
  <c r="D229" i="1"/>
  <c r="AC229" i="1"/>
  <c r="AD229" i="1"/>
  <c r="AE229" i="1"/>
  <c r="AF229" i="1"/>
  <c r="AG229" i="1"/>
  <c r="CU229" i="1" s="1"/>
  <c r="AH229" i="1"/>
  <c r="CV229" i="1" s="1"/>
  <c r="AI229" i="1"/>
  <c r="CW229" i="1" s="1"/>
  <c r="AJ229" i="1"/>
  <c r="CX229" i="1" s="1"/>
  <c r="CQ229" i="1"/>
  <c r="CR229" i="1"/>
  <c r="FR229" i="1"/>
  <c r="GL229" i="1"/>
  <c r="GN229" i="1"/>
  <c r="GO229" i="1"/>
  <c r="GV229" i="1"/>
  <c r="HC229" i="1" s="1"/>
  <c r="D230" i="1"/>
  <c r="AC230" i="1"/>
  <c r="CQ230" i="1" s="1"/>
  <c r="AE230" i="1"/>
  <c r="CR230" i="1" s="1"/>
  <c r="AF230" i="1"/>
  <c r="AG230" i="1"/>
  <c r="CU230" i="1" s="1"/>
  <c r="AH230" i="1"/>
  <c r="AI230" i="1"/>
  <c r="AJ230" i="1"/>
  <c r="CX230" i="1" s="1"/>
  <c r="CV230" i="1"/>
  <c r="CW230" i="1"/>
  <c r="FR230" i="1"/>
  <c r="GL230" i="1"/>
  <c r="GN230" i="1"/>
  <c r="GO230" i="1"/>
  <c r="GV230" i="1"/>
  <c r="HC230" i="1" s="1"/>
  <c r="D231" i="1"/>
  <c r="AC231" i="1"/>
  <c r="CQ231" i="1" s="1"/>
  <c r="AE231" i="1"/>
  <c r="CR231" i="1" s="1"/>
  <c r="AF231" i="1"/>
  <c r="AG231" i="1"/>
  <c r="CU231" i="1" s="1"/>
  <c r="AH231" i="1"/>
  <c r="CV231" i="1" s="1"/>
  <c r="AI231" i="1"/>
  <c r="CW231" i="1" s="1"/>
  <c r="AJ231" i="1"/>
  <c r="CT231" i="1"/>
  <c r="CX231" i="1"/>
  <c r="FR231" i="1"/>
  <c r="GL231" i="1"/>
  <c r="GN231" i="1"/>
  <c r="GO231" i="1"/>
  <c r="GV231" i="1"/>
  <c r="HC231" i="1" s="1"/>
  <c r="D232" i="1"/>
  <c r="AC232" i="1"/>
  <c r="AD232" i="1"/>
  <c r="AE232" i="1"/>
  <c r="AF232" i="1"/>
  <c r="AG232" i="1"/>
  <c r="CU232" i="1" s="1"/>
  <c r="AH232" i="1"/>
  <c r="CV232" i="1" s="1"/>
  <c r="AI232" i="1"/>
  <c r="CW232" i="1" s="1"/>
  <c r="AJ232" i="1"/>
  <c r="CQ232" i="1"/>
  <c r="CR232" i="1"/>
  <c r="CT232" i="1"/>
  <c r="CX232" i="1"/>
  <c r="FR232" i="1"/>
  <c r="GL232" i="1"/>
  <c r="GN232" i="1"/>
  <c r="GO232" i="1"/>
  <c r="GV232" i="1"/>
  <c r="HC232" i="1" s="1"/>
  <c r="D233" i="1"/>
  <c r="AC233" i="1"/>
  <c r="AE233" i="1"/>
  <c r="CS233" i="1" s="1"/>
  <c r="AF233" i="1"/>
  <c r="AG233" i="1"/>
  <c r="AH233" i="1"/>
  <c r="AI233" i="1"/>
  <c r="CW233" i="1" s="1"/>
  <c r="AJ233" i="1"/>
  <c r="CX233" i="1" s="1"/>
  <c r="CQ233" i="1"/>
  <c r="CU233" i="1"/>
  <c r="CV233" i="1"/>
  <c r="FR233" i="1"/>
  <c r="GL233" i="1"/>
  <c r="GN233" i="1"/>
  <c r="GO233" i="1"/>
  <c r="GV233" i="1"/>
  <c r="HC233" i="1" s="1"/>
  <c r="D234" i="1"/>
  <c r="AC234" i="1"/>
  <c r="AD234" i="1"/>
  <c r="AE234" i="1"/>
  <c r="AF234" i="1"/>
  <c r="AG234" i="1"/>
  <c r="AH234" i="1"/>
  <c r="CV234" i="1" s="1"/>
  <c r="AI234" i="1"/>
  <c r="AJ234" i="1"/>
  <c r="CX234" i="1" s="1"/>
  <c r="CQ234" i="1"/>
  <c r="CR234" i="1"/>
  <c r="CS234" i="1"/>
  <c r="CT234" i="1"/>
  <c r="CU234" i="1"/>
  <c r="CW234" i="1"/>
  <c r="FR234" i="1"/>
  <c r="GL234" i="1"/>
  <c r="GN234" i="1"/>
  <c r="GO234" i="1"/>
  <c r="GV234" i="1"/>
  <c r="HC234" i="1" s="1"/>
  <c r="AC235" i="1"/>
  <c r="AD235" i="1"/>
  <c r="AE235" i="1"/>
  <c r="AF235" i="1"/>
  <c r="CT235" i="1" s="1"/>
  <c r="AG235" i="1"/>
  <c r="CU235" i="1" s="1"/>
  <c r="AH235" i="1"/>
  <c r="AI235" i="1"/>
  <c r="AJ235" i="1"/>
  <c r="CX235" i="1" s="1"/>
  <c r="CR235" i="1"/>
  <c r="CS235" i="1"/>
  <c r="CV235" i="1"/>
  <c r="CW235" i="1"/>
  <c r="FR235" i="1"/>
  <c r="GL235" i="1"/>
  <c r="GN235" i="1"/>
  <c r="GO235" i="1"/>
  <c r="GV235" i="1"/>
  <c r="HC235" i="1" s="1"/>
  <c r="B237" i="1"/>
  <c r="B226" i="1" s="1"/>
  <c r="C237" i="1"/>
  <c r="C226" i="1" s="1"/>
  <c r="D237" i="1"/>
  <c r="D226" i="1" s="1"/>
  <c r="F237" i="1"/>
  <c r="F226" i="1" s="1"/>
  <c r="G237" i="1"/>
  <c r="AO237" i="1"/>
  <c r="BX237" i="1"/>
  <c r="BX226" i="1" s="1"/>
  <c r="CK237" i="1"/>
  <c r="BB237" i="1" s="1"/>
  <c r="F250" i="1" s="1"/>
  <c r="CL237" i="1"/>
  <c r="BC237" i="1" s="1"/>
  <c r="BC226" i="1" s="1"/>
  <c r="F253" i="1"/>
  <c r="D266" i="1"/>
  <c r="E268" i="1"/>
  <c r="Z268" i="1"/>
  <c r="AA268" i="1"/>
  <c r="AM268" i="1"/>
  <c r="AN268" i="1"/>
  <c r="BD268" i="1"/>
  <c r="BE268" i="1"/>
  <c r="BF268" i="1"/>
  <c r="BG268" i="1"/>
  <c r="BH268" i="1"/>
  <c r="BI268" i="1"/>
  <c r="BJ268" i="1"/>
  <c r="BK268" i="1"/>
  <c r="BL268" i="1"/>
  <c r="BM268" i="1"/>
  <c r="BN268" i="1"/>
  <c r="BO268" i="1"/>
  <c r="BP268" i="1"/>
  <c r="BQ268" i="1"/>
  <c r="BR268" i="1"/>
  <c r="BS268" i="1"/>
  <c r="BT268" i="1"/>
  <c r="BU268" i="1"/>
  <c r="BV268" i="1"/>
  <c r="BW268" i="1"/>
  <c r="CM268" i="1"/>
  <c r="CN268" i="1"/>
  <c r="CO268" i="1"/>
  <c r="CP268" i="1"/>
  <c r="CQ268" i="1"/>
  <c r="CR268" i="1"/>
  <c r="CS268" i="1"/>
  <c r="CT268" i="1"/>
  <c r="CU268" i="1"/>
  <c r="CV268" i="1"/>
  <c r="CW268" i="1"/>
  <c r="CX268" i="1"/>
  <c r="CY268" i="1"/>
  <c r="CZ268" i="1"/>
  <c r="DA268" i="1"/>
  <c r="DB268" i="1"/>
  <c r="DC268" i="1"/>
  <c r="DD268" i="1"/>
  <c r="DE268" i="1"/>
  <c r="DF268" i="1"/>
  <c r="DG268" i="1"/>
  <c r="DH268" i="1"/>
  <c r="DI268" i="1"/>
  <c r="DJ268" i="1"/>
  <c r="DK268" i="1"/>
  <c r="DL268" i="1"/>
  <c r="DM268" i="1"/>
  <c r="DN268" i="1"/>
  <c r="DO268" i="1"/>
  <c r="DP268" i="1"/>
  <c r="DQ268" i="1"/>
  <c r="DR268" i="1"/>
  <c r="DS268" i="1"/>
  <c r="DT268" i="1"/>
  <c r="DU268" i="1"/>
  <c r="DV268" i="1"/>
  <c r="DW268" i="1"/>
  <c r="DX268" i="1"/>
  <c r="DY268" i="1"/>
  <c r="DZ268" i="1"/>
  <c r="EA268" i="1"/>
  <c r="EB268" i="1"/>
  <c r="EC268" i="1"/>
  <c r="ED268" i="1"/>
  <c r="EE268" i="1"/>
  <c r="EF268" i="1"/>
  <c r="EG268" i="1"/>
  <c r="EH268" i="1"/>
  <c r="EI268" i="1"/>
  <c r="EJ268" i="1"/>
  <c r="EK268" i="1"/>
  <c r="EL268" i="1"/>
  <c r="EM268" i="1"/>
  <c r="EN268" i="1"/>
  <c r="EO268" i="1"/>
  <c r="EP268" i="1"/>
  <c r="EQ268" i="1"/>
  <c r="ER268" i="1"/>
  <c r="ES268" i="1"/>
  <c r="ET268" i="1"/>
  <c r="EU268" i="1"/>
  <c r="EV268" i="1"/>
  <c r="EW268" i="1"/>
  <c r="EX268" i="1"/>
  <c r="EY268" i="1"/>
  <c r="EZ268" i="1"/>
  <c r="FA268" i="1"/>
  <c r="FB268" i="1"/>
  <c r="FC268" i="1"/>
  <c r="FD268" i="1"/>
  <c r="FE268" i="1"/>
  <c r="FF268" i="1"/>
  <c r="FG268" i="1"/>
  <c r="FH268" i="1"/>
  <c r="FI268" i="1"/>
  <c r="FJ268" i="1"/>
  <c r="FK268" i="1"/>
  <c r="FL268" i="1"/>
  <c r="FM268" i="1"/>
  <c r="FN268" i="1"/>
  <c r="FO268" i="1"/>
  <c r="FP268" i="1"/>
  <c r="FQ268" i="1"/>
  <c r="FR268" i="1"/>
  <c r="FS268" i="1"/>
  <c r="FT268" i="1"/>
  <c r="FU268" i="1"/>
  <c r="FV268" i="1"/>
  <c r="FW268" i="1"/>
  <c r="FX268" i="1"/>
  <c r="FY268" i="1"/>
  <c r="FZ268" i="1"/>
  <c r="GA268" i="1"/>
  <c r="GB268" i="1"/>
  <c r="GC268" i="1"/>
  <c r="GD268" i="1"/>
  <c r="GE268" i="1"/>
  <c r="GF268" i="1"/>
  <c r="GG268" i="1"/>
  <c r="GH268" i="1"/>
  <c r="GI268" i="1"/>
  <c r="GJ268" i="1"/>
  <c r="GK268" i="1"/>
  <c r="GL268" i="1"/>
  <c r="GM268" i="1"/>
  <c r="GN268" i="1"/>
  <c r="GO268" i="1"/>
  <c r="GP268" i="1"/>
  <c r="GQ268" i="1"/>
  <c r="GR268" i="1"/>
  <c r="GS268" i="1"/>
  <c r="GT268" i="1"/>
  <c r="GU268" i="1"/>
  <c r="GV268" i="1"/>
  <c r="GW268" i="1"/>
  <c r="GX268" i="1"/>
  <c r="D270" i="1"/>
  <c r="AC270" i="1"/>
  <c r="CQ270" i="1" s="1"/>
  <c r="AE270" i="1"/>
  <c r="AF270" i="1"/>
  <c r="AG270" i="1"/>
  <c r="CU270" i="1" s="1"/>
  <c r="AH270" i="1"/>
  <c r="CV270" i="1" s="1"/>
  <c r="AI270" i="1"/>
  <c r="CW270" i="1" s="1"/>
  <c r="AJ270" i="1"/>
  <c r="CR270" i="1"/>
  <c r="CT270" i="1"/>
  <c r="CX270" i="1"/>
  <c r="FR270" i="1"/>
  <c r="GL270" i="1"/>
  <c r="GN270" i="1"/>
  <c r="GO270" i="1"/>
  <c r="GV270" i="1"/>
  <c r="HC270" i="1" s="1"/>
  <c r="C271" i="1"/>
  <c r="D271" i="1"/>
  <c r="AC271" i="1"/>
  <c r="CQ271" i="1" s="1"/>
  <c r="AE271" i="1"/>
  <c r="AF271" i="1"/>
  <c r="AG271" i="1"/>
  <c r="CU271" i="1" s="1"/>
  <c r="AH271" i="1"/>
  <c r="CV271" i="1" s="1"/>
  <c r="AI271" i="1"/>
  <c r="CW271" i="1" s="1"/>
  <c r="AJ271" i="1"/>
  <c r="CT271" i="1"/>
  <c r="CX271" i="1"/>
  <c r="FR271" i="1"/>
  <c r="GL271" i="1"/>
  <c r="GN271" i="1"/>
  <c r="GO271" i="1"/>
  <c r="GV271" i="1"/>
  <c r="HC271" i="1" s="1"/>
  <c r="C272" i="1"/>
  <c r="D272" i="1"/>
  <c r="I273" i="1"/>
  <c r="AC272" i="1"/>
  <c r="CQ272" i="1" s="1"/>
  <c r="P272" i="1" s="1"/>
  <c r="AE272" i="1"/>
  <c r="AF272" i="1"/>
  <c r="AG272" i="1"/>
  <c r="CU272" i="1" s="1"/>
  <c r="T272" i="1" s="1"/>
  <c r="AH272" i="1"/>
  <c r="CV272" i="1" s="1"/>
  <c r="U272" i="1" s="1"/>
  <c r="AI272" i="1"/>
  <c r="CW272" i="1" s="1"/>
  <c r="AJ272" i="1"/>
  <c r="CT272" i="1"/>
  <c r="S272" i="1" s="1"/>
  <c r="CX272" i="1"/>
  <c r="W272" i="1" s="1"/>
  <c r="CZ272" i="1"/>
  <c r="Y272" i="1" s="1"/>
  <c r="FR272" i="1"/>
  <c r="GL272" i="1"/>
  <c r="GN272" i="1"/>
  <c r="GO272" i="1"/>
  <c r="GV272" i="1"/>
  <c r="HC272" i="1" s="1"/>
  <c r="AC273" i="1"/>
  <c r="AE273" i="1"/>
  <c r="CR273" i="1" s="1"/>
  <c r="Q273" i="1" s="1"/>
  <c r="AF273" i="1"/>
  <c r="AG273" i="1"/>
  <c r="CU273" i="1" s="1"/>
  <c r="AH273" i="1"/>
  <c r="CV273" i="1" s="1"/>
  <c r="U273" i="1" s="1"/>
  <c r="AI273" i="1"/>
  <c r="CW273" i="1" s="1"/>
  <c r="V273" i="1" s="1"/>
  <c r="AJ273" i="1"/>
  <c r="CT273" i="1"/>
  <c r="CX273" i="1"/>
  <c r="FR273" i="1"/>
  <c r="BY276" i="1" s="1"/>
  <c r="GL273" i="1"/>
  <c r="GN273" i="1"/>
  <c r="GO273" i="1"/>
  <c r="GV273" i="1"/>
  <c r="HC273" i="1" s="1"/>
  <c r="GX273" i="1" s="1"/>
  <c r="AC274" i="1"/>
  <c r="AE274" i="1"/>
  <c r="AF274" i="1"/>
  <c r="AG274" i="1"/>
  <c r="CU274" i="1" s="1"/>
  <c r="AH274" i="1"/>
  <c r="CV274" i="1" s="1"/>
  <c r="AI274" i="1"/>
  <c r="CW274" i="1" s="1"/>
  <c r="AJ274" i="1"/>
  <c r="CR274" i="1"/>
  <c r="CT274" i="1"/>
  <c r="CX274" i="1"/>
  <c r="FR274" i="1"/>
  <c r="GL274" i="1"/>
  <c r="GN274" i="1"/>
  <c r="GO274" i="1"/>
  <c r="GV274" i="1"/>
  <c r="HC274" i="1" s="1"/>
  <c r="B276" i="1"/>
  <c r="B268" i="1" s="1"/>
  <c r="C276" i="1"/>
  <c r="C268" i="1" s="1"/>
  <c r="D276" i="1"/>
  <c r="D268" i="1" s="1"/>
  <c r="F276" i="1"/>
  <c r="F268" i="1" s="1"/>
  <c r="G276" i="1"/>
  <c r="BX276" i="1"/>
  <c r="BX268" i="1" s="1"/>
  <c r="CK276" i="1"/>
  <c r="CK268" i="1" s="1"/>
  <c r="CL276" i="1"/>
  <c r="CL268" i="1" s="1"/>
  <c r="D305" i="1"/>
  <c r="B307" i="1"/>
  <c r="E307" i="1"/>
  <c r="G307" i="1"/>
  <c r="Z307" i="1"/>
  <c r="AA307" i="1"/>
  <c r="AM307" i="1"/>
  <c r="AN307" i="1"/>
  <c r="BB307" i="1"/>
  <c r="BD307" i="1"/>
  <c r="BE307" i="1"/>
  <c r="BF307" i="1"/>
  <c r="BG307" i="1"/>
  <c r="BH307" i="1"/>
  <c r="BI307" i="1"/>
  <c r="BJ307" i="1"/>
  <c r="BK307" i="1"/>
  <c r="BL307" i="1"/>
  <c r="BM307" i="1"/>
  <c r="BN307" i="1"/>
  <c r="BO307" i="1"/>
  <c r="BP307" i="1"/>
  <c r="BQ307" i="1"/>
  <c r="BR307" i="1"/>
  <c r="BS307" i="1"/>
  <c r="BT307" i="1"/>
  <c r="BU307" i="1"/>
  <c r="BV307" i="1"/>
  <c r="BW307" i="1"/>
  <c r="CM307" i="1"/>
  <c r="CN307" i="1"/>
  <c r="CO307" i="1"/>
  <c r="CP307" i="1"/>
  <c r="CQ307" i="1"/>
  <c r="CR307" i="1"/>
  <c r="CS307" i="1"/>
  <c r="CT307" i="1"/>
  <c r="CU307" i="1"/>
  <c r="CV307" i="1"/>
  <c r="CW307" i="1"/>
  <c r="CX307" i="1"/>
  <c r="CY307" i="1"/>
  <c r="CZ307" i="1"/>
  <c r="DA307" i="1"/>
  <c r="DB307" i="1"/>
  <c r="DC307" i="1"/>
  <c r="DD307" i="1"/>
  <c r="DE307" i="1"/>
  <c r="DF307" i="1"/>
  <c r="DG307" i="1"/>
  <c r="DH307" i="1"/>
  <c r="DI307" i="1"/>
  <c r="DJ307" i="1"/>
  <c r="DK307" i="1"/>
  <c r="DL307" i="1"/>
  <c r="DM307" i="1"/>
  <c r="DN307" i="1"/>
  <c r="DO307" i="1"/>
  <c r="DP307" i="1"/>
  <c r="DQ307" i="1"/>
  <c r="DR307" i="1"/>
  <c r="DS307" i="1"/>
  <c r="DT307" i="1"/>
  <c r="DU307" i="1"/>
  <c r="DV307" i="1"/>
  <c r="DW307" i="1"/>
  <c r="DX307" i="1"/>
  <c r="DY307" i="1"/>
  <c r="DZ307" i="1"/>
  <c r="EA307" i="1"/>
  <c r="EB307" i="1"/>
  <c r="EC307" i="1"/>
  <c r="ED307" i="1"/>
  <c r="EE307" i="1"/>
  <c r="EF307" i="1"/>
  <c r="EG307" i="1"/>
  <c r="EH307" i="1"/>
  <c r="EI307" i="1"/>
  <c r="EJ307" i="1"/>
  <c r="EK307" i="1"/>
  <c r="EL307" i="1"/>
  <c r="EM307" i="1"/>
  <c r="EN307" i="1"/>
  <c r="EO307" i="1"/>
  <c r="EP307" i="1"/>
  <c r="EQ307" i="1"/>
  <c r="ER307" i="1"/>
  <c r="ES307" i="1"/>
  <c r="ET307" i="1"/>
  <c r="EU307" i="1"/>
  <c r="EV307" i="1"/>
  <c r="EW307" i="1"/>
  <c r="EX307" i="1"/>
  <c r="EY307" i="1"/>
  <c r="EZ307" i="1"/>
  <c r="FA307" i="1"/>
  <c r="FB307" i="1"/>
  <c r="FC307" i="1"/>
  <c r="FD307" i="1"/>
  <c r="FE307" i="1"/>
  <c r="FF307" i="1"/>
  <c r="FG307" i="1"/>
  <c r="FH307" i="1"/>
  <c r="FI307" i="1"/>
  <c r="FJ307" i="1"/>
  <c r="FK307" i="1"/>
  <c r="FL307" i="1"/>
  <c r="FM307" i="1"/>
  <c r="FN307" i="1"/>
  <c r="FO307" i="1"/>
  <c r="FP307" i="1"/>
  <c r="FQ307" i="1"/>
  <c r="FR307" i="1"/>
  <c r="FS307" i="1"/>
  <c r="FT307" i="1"/>
  <c r="FU307" i="1"/>
  <c r="FV307" i="1"/>
  <c r="FW307" i="1"/>
  <c r="FX307" i="1"/>
  <c r="FY307" i="1"/>
  <c r="FZ307" i="1"/>
  <c r="GA307" i="1"/>
  <c r="GB307" i="1"/>
  <c r="GC307" i="1"/>
  <c r="GD307" i="1"/>
  <c r="GE307" i="1"/>
  <c r="GF307" i="1"/>
  <c r="GG307" i="1"/>
  <c r="GH307" i="1"/>
  <c r="GI307" i="1"/>
  <c r="GJ307" i="1"/>
  <c r="GK307" i="1"/>
  <c r="GL307" i="1"/>
  <c r="GM307" i="1"/>
  <c r="GN307" i="1"/>
  <c r="GO307" i="1"/>
  <c r="GP307" i="1"/>
  <c r="GQ307" i="1"/>
  <c r="GR307" i="1"/>
  <c r="GS307" i="1"/>
  <c r="GT307" i="1"/>
  <c r="GU307" i="1"/>
  <c r="GV307" i="1"/>
  <c r="GW307" i="1"/>
  <c r="GX307" i="1"/>
  <c r="C309" i="1"/>
  <c r="D309" i="1"/>
  <c r="W309" i="1"/>
  <c r="AC309" i="1"/>
  <c r="CQ309" i="1" s="1"/>
  <c r="P309" i="1" s="1"/>
  <c r="AE309" i="1"/>
  <c r="AF309" i="1"/>
  <c r="AG309" i="1"/>
  <c r="CU309" i="1" s="1"/>
  <c r="T309" i="1" s="1"/>
  <c r="AH309" i="1"/>
  <c r="CV309" i="1" s="1"/>
  <c r="U309" i="1" s="1"/>
  <c r="AI309" i="1"/>
  <c r="AJ309" i="1"/>
  <c r="CX309" i="1" s="1"/>
  <c r="CR309" i="1"/>
  <c r="Q309" i="1" s="1"/>
  <c r="CS309" i="1"/>
  <c r="CT309" i="1"/>
  <c r="S309" i="1" s="1"/>
  <c r="CW309" i="1"/>
  <c r="V309" i="1" s="1"/>
  <c r="FR309" i="1"/>
  <c r="GL309" i="1"/>
  <c r="GN309" i="1"/>
  <c r="CB313" i="1" s="1"/>
  <c r="CB307" i="1" s="1"/>
  <c r="GO309" i="1"/>
  <c r="GV309" i="1"/>
  <c r="HC309" i="1"/>
  <c r="GX309" i="1" s="1"/>
  <c r="AC310" i="1"/>
  <c r="CQ310" i="1" s="1"/>
  <c r="AE310" i="1"/>
  <c r="AF310" i="1"/>
  <c r="AG310" i="1"/>
  <c r="CU310" i="1" s="1"/>
  <c r="AH310" i="1"/>
  <c r="CV310" i="1" s="1"/>
  <c r="AI310" i="1"/>
  <c r="CW310" i="1" s="1"/>
  <c r="AJ310" i="1"/>
  <c r="CT310" i="1"/>
  <c r="CX310" i="1"/>
  <c r="FR310" i="1"/>
  <c r="GL310" i="1"/>
  <c r="GN310" i="1"/>
  <c r="GO310" i="1"/>
  <c r="GV310" i="1"/>
  <c r="HC310" i="1" s="1"/>
  <c r="I311" i="1"/>
  <c r="AC311" i="1"/>
  <c r="AE311" i="1"/>
  <c r="CR311" i="1" s="1"/>
  <c r="Q311" i="1" s="1"/>
  <c r="AF311" i="1"/>
  <c r="AG311" i="1"/>
  <c r="CU311" i="1" s="1"/>
  <c r="AH311" i="1"/>
  <c r="CV311" i="1" s="1"/>
  <c r="U311" i="1" s="1"/>
  <c r="AI311" i="1"/>
  <c r="CW311" i="1" s="1"/>
  <c r="V311" i="1" s="1"/>
  <c r="AJ311" i="1"/>
  <c r="CX311" i="1" s="1"/>
  <c r="W311" i="1" s="1"/>
  <c r="CT311" i="1"/>
  <c r="S311" i="1" s="1"/>
  <c r="FR311" i="1"/>
  <c r="GL311" i="1"/>
  <c r="GN311" i="1"/>
  <c r="GO311" i="1"/>
  <c r="GV311" i="1"/>
  <c r="HC311" i="1" s="1"/>
  <c r="GX311" i="1" s="1"/>
  <c r="B313" i="1"/>
  <c r="C313" i="1"/>
  <c r="C307" i="1" s="1"/>
  <c r="D313" i="1"/>
  <c r="D307" i="1" s="1"/>
  <c r="F313" i="1"/>
  <c r="F307" i="1" s="1"/>
  <c r="G313" i="1"/>
  <c r="BX313" i="1"/>
  <c r="CK313" i="1"/>
  <c r="BB313" i="1" s="1"/>
  <c r="F326" i="1" s="1"/>
  <c r="CL313" i="1"/>
  <c r="BC313" i="1" s="1"/>
  <c r="D342" i="1"/>
  <c r="E344" i="1"/>
  <c r="Z344" i="1"/>
  <c r="AA344" i="1"/>
  <c r="AM344" i="1"/>
  <c r="AN344" i="1"/>
  <c r="BD344" i="1"/>
  <c r="BE344" i="1"/>
  <c r="BF344" i="1"/>
  <c r="BG344" i="1"/>
  <c r="BH344" i="1"/>
  <c r="BI344" i="1"/>
  <c r="BJ344" i="1"/>
  <c r="BK344" i="1"/>
  <c r="BL344" i="1"/>
  <c r="BM344" i="1"/>
  <c r="BN344" i="1"/>
  <c r="BO344" i="1"/>
  <c r="BP344" i="1"/>
  <c r="BQ344" i="1"/>
  <c r="BR344" i="1"/>
  <c r="BS344" i="1"/>
  <c r="BT344" i="1"/>
  <c r="BU344" i="1"/>
  <c r="BV344" i="1"/>
  <c r="BW344" i="1"/>
  <c r="CM344" i="1"/>
  <c r="CN344" i="1"/>
  <c r="CO344" i="1"/>
  <c r="CP344" i="1"/>
  <c r="CQ344" i="1"/>
  <c r="CR344" i="1"/>
  <c r="CS344" i="1"/>
  <c r="CT344" i="1"/>
  <c r="CU344" i="1"/>
  <c r="CV344" i="1"/>
  <c r="CW344" i="1"/>
  <c r="CX344" i="1"/>
  <c r="CY344" i="1"/>
  <c r="CZ344" i="1"/>
  <c r="DA344" i="1"/>
  <c r="DB344" i="1"/>
  <c r="DC344" i="1"/>
  <c r="DD344" i="1"/>
  <c r="DE344" i="1"/>
  <c r="DF344" i="1"/>
  <c r="DG344" i="1"/>
  <c r="DH344" i="1"/>
  <c r="DI344" i="1"/>
  <c r="DJ344" i="1"/>
  <c r="DK344" i="1"/>
  <c r="DL344" i="1"/>
  <c r="DM344" i="1"/>
  <c r="DN344" i="1"/>
  <c r="DO344" i="1"/>
  <c r="DP344" i="1"/>
  <c r="DQ344" i="1"/>
  <c r="DR344" i="1"/>
  <c r="DS344" i="1"/>
  <c r="DT344" i="1"/>
  <c r="DU344" i="1"/>
  <c r="DV344" i="1"/>
  <c r="DW344" i="1"/>
  <c r="DX344" i="1"/>
  <c r="DY344" i="1"/>
  <c r="DZ344" i="1"/>
  <c r="EA344" i="1"/>
  <c r="EB344" i="1"/>
  <c r="EC344" i="1"/>
  <c r="ED344" i="1"/>
  <c r="EE344" i="1"/>
  <c r="EF344" i="1"/>
  <c r="EG344" i="1"/>
  <c r="EH344" i="1"/>
  <c r="EI344" i="1"/>
  <c r="EJ344" i="1"/>
  <c r="EK344" i="1"/>
  <c r="EL344" i="1"/>
  <c r="EM344" i="1"/>
  <c r="EN344" i="1"/>
  <c r="EO344" i="1"/>
  <c r="EP344" i="1"/>
  <c r="EQ344" i="1"/>
  <c r="ER344" i="1"/>
  <c r="ES344" i="1"/>
  <c r="ET344" i="1"/>
  <c r="EU344" i="1"/>
  <c r="EV344" i="1"/>
  <c r="EW344" i="1"/>
  <c r="EX344" i="1"/>
  <c r="EY344" i="1"/>
  <c r="EZ344" i="1"/>
  <c r="FA344" i="1"/>
  <c r="FB344" i="1"/>
  <c r="FC344" i="1"/>
  <c r="FD344" i="1"/>
  <c r="FE344" i="1"/>
  <c r="FF344" i="1"/>
  <c r="FG344" i="1"/>
  <c r="FH344" i="1"/>
  <c r="FI344" i="1"/>
  <c r="FJ344" i="1"/>
  <c r="FK344" i="1"/>
  <c r="FL344" i="1"/>
  <c r="FM344" i="1"/>
  <c r="FN344" i="1"/>
  <c r="FO344" i="1"/>
  <c r="FP344" i="1"/>
  <c r="FQ344" i="1"/>
  <c r="FR344" i="1"/>
  <c r="FS344" i="1"/>
  <c r="FT344" i="1"/>
  <c r="FU344" i="1"/>
  <c r="FV344" i="1"/>
  <c r="FW344" i="1"/>
  <c r="FX344" i="1"/>
  <c r="FY344" i="1"/>
  <c r="FZ344" i="1"/>
  <c r="GA344" i="1"/>
  <c r="GB344" i="1"/>
  <c r="GC344" i="1"/>
  <c r="GD344" i="1"/>
  <c r="GE344" i="1"/>
  <c r="GF344" i="1"/>
  <c r="GG344" i="1"/>
  <c r="GH344" i="1"/>
  <c r="GI344" i="1"/>
  <c r="GJ344" i="1"/>
  <c r="GK344" i="1"/>
  <c r="GL344" i="1"/>
  <c r="GM344" i="1"/>
  <c r="GN344" i="1"/>
  <c r="GO344" i="1"/>
  <c r="GP344" i="1"/>
  <c r="GQ344" i="1"/>
  <c r="GR344" i="1"/>
  <c r="GS344" i="1"/>
  <c r="GT344" i="1"/>
  <c r="GU344" i="1"/>
  <c r="GV344" i="1"/>
  <c r="GW344" i="1"/>
  <c r="GX344" i="1"/>
  <c r="C346" i="1"/>
  <c r="D346" i="1"/>
  <c r="AC346" i="1"/>
  <c r="CQ346" i="1" s="1"/>
  <c r="P346" i="1" s="1"/>
  <c r="AE346" i="1"/>
  <c r="AF346" i="1"/>
  <c r="AG346" i="1"/>
  <c r="AH346" i="1"/>
  <c r="CV346" i="1" s="1"/>
  <c r="U346" i="1" s="1"/>
  <c r="AI346" i="1"/>
  <c r="CW346" i="1" s="1"/>
  <c r="V346" i="1" s="1"/>
  <c r="AI348" i="1" s="1"/>
  <c r="V348" i="1" s="1"/>
  <c r="AJ346" i="1"/>
  <c r="CX346" i="1" s="1"/>
  <c r="W346" i="1" s="1"/>
  <c r="AJ348" i="1" s="1"/>
  <c r="AJ344" i="1" s="1"/>
  <c r="CS346" i="1"/>
  <c r="CU346" i="1"/>
  <c r="T346" i="1" s="1"/>
  <c r="AG348" i="1" s="1"/>
  <c r="FR346" i="1"/>
  <c r="BY348" i="1" s="1"/>
  <c r="GL346" i="1"/>
  <c r="GN346" i="1"/>
  <c r="GO346" i="1"/>
  <c r="GV346" i="1"/>
  <c r="HC346" i="1" s="1"/>
  <c r="GX346" i="1" s="1"/>
  <c r="CJ348" i="1" s="1"/>
  <c r="B348" i="1"/>
  <c r="B344" i="1" s="1"/>
  <c r="C348" i="1"/>
  <c r="C344" i="1" s="1"/>
  <c r="D348" i="1"/>
  <c r="D344" i="1" s="1"/>
  <c r="F348" i="1"/>
  <c r="F344" i="1" s="1"/>
  <c r="G348" i="1"/>
  <c r="AQ348" i="1"/>
  <c r="AQ344" i="1" s="1"/>
  <c r="BC348" i="1"/>
  <c r="F364" i="1" s="1"/>
  <c r="BX348" i="1"/>
  <c r="BX344" i="1" s="1"/>
  <c r="BZ348" i="1"/>
  <c r="BZ344" i="1" s="1"/>
  <c r="CB348" i="1"/>
  <c r="CC348" i="1"/>
  <c r="CC344" i="1" s="1"/>
  <c r="CI348" i="1"/>
  <c r="CI344" i="1" s="1"/>
  <c r="CK348" i="1"/>
  <c r="CK344" i="1" s="1"/>
  <c r="CL348" i="1"/>
  <c r="CL344" i="1" s="1"/>
  <c r="B377" i="1"/>
  <c r="B222" i="1" s="1"/>
  <c r="C377" i="1"/>
  <c r="C222" i="1" s="1"/>
  <c r="D377" i="1"/>
  <c r="D222" i="1" s="1"/>
  <c r="F377" i="1"/>
  <c r="F222" i="1" s="1"/>
  <c r="G377" i="1"/>
  <c r="D406" i="1"/>
  <c r="E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BD408" i="1"/>
  <c r="BE408" i="1"/>
  <c r="BF408" i="1"/>
  <c r="BG408" i="1"/>
  <c r="BH408" i="1"/>
  <c r="BI408" i="1"/>
  <c r="BJ408" i="1"/>
  <c r="BK408" i="1"/>
  <c r="BL408" i="1"/>
  <c r="BM408" i="1"/>
  <c r="BN408" i="1"/>
  <c r="BO408" i="1"/>
  <c r="BP408" i="1"/>
  <c r="BQ408" i="1"/>
  <c r="BR408" i="1"/>
  <c r="BS408" i="1"/>
  <c r="BT408" i="1"/>
  <c r="BU408" i="1"/>
  <c r="BV408" i="1"/>
  <c r="BW408" i="1"/>
  <c r="BX408" i="1"/>
  <c r="BY408" i="1"/>
  <c r="BZ408" i="1"/>
  <c r="CA408" i="1"/>
  <c r="CB408" i="1"/>
  <c r="CC408" i="1"/>
  <c r="CD408" i="1"/>
  <c r="CE408" i="1"/>
  <c r="CF408" i="1"/>
  <c r="CG408" i="1"/>
  <c r="CH408" i="1"/>
  <c r="CI408" i="1"/>
  <c r="CJ408" i="1"/>
  <c r="CK408" i="1"/>
  <c r="CL408" i="1"/>
  <c r="CM408" i="1"/>
  <c r="CN408" i="1"/>
  <c r="CO408" i="1"/>
  <c r="CP408" i="1"/>
  <c r="CQ408" i="1"/>
  <c r="CR408" i="1"/>
  <c r="CS408" i="1"/>
  <c r="CT408" i="1"/>
  <c r="CU408" i="1"/>
  <c r="CV408" i="1"/>
  <c r="CW408" i="1"/>
  <c r="CX408" i="1"/>
  <c r="CY408" i="1"/>
  <c r="CZ408" i="1"/>
  <c r="DA408" i="1"/>
  <c r="DB408" i="1"/>
  <c r="DC408" i="1"/>
  <c r="DD408" i="1"/>
  <c r="DE408" i="1"/>
  <c r="DF408" i="1"/>
  <c r="DG408" i="1"/>
  <c r="DH408" i="1"/>
  <c r="DI408" i="1"/>
  <c r="DJ408" i="1"/>
  <c r="DK408" i="1"/>
  <c r="DL408" i="1"/>
  <c r="DM408" i="1"/>
  <c r="DN408" i="1"/>
  <c r="DO408" i="1"/>
  <c r="DP408" i="1"/>
  <c r="DQ408" i="1"/>
  <c r="DR408" i="1"/>
  <c r="DS408" i="1"/>
  <c r="DT408" i="1"/>
  <c r="DU408" i="1"/>
  <c r="DV408" i="1"/>
  <c r="DW408" i="1"/>
  <c r="DX408" i="1"/>
  <c r="DY408" i="1"/>
  <c r="DZ408" i="1"/>
  <c r="EA408" i="1"/>
  <c r="EB408" i="1"/>
  <c r="EC408" i="1"/>
  <c r="ED408" i="1"/>
  <c r="EE408" i="1"/>
  <c r="EF408" i="1"/>
  <c r="EG408" i="1"/>
  <c r="EH408" i="1"/>
  <c r="EI408" i="1"/>
  <c r="EJ408" i="1"/>
  <c r="EK408" i="1"/>
  <c r="EL408" i="1"/>
  <c r="EM408" i="1"/>
  <c r="EN408" i="1"/>
  <c r="EO408" i="1"/>
  <c r="EP408" i="1"/>
  <c r="EQ408" i="1"/>
  <c r="ER408" i="1"/>
  <c r="ES408" i="1"/>
  <c r="ET408" i="1"/>
  <c r="EU408" i="1"/>
  <c r="EV408" i="1"/>
  <c r="EW408" i="1"/>
  <c r="EX408" i="1"/>
  <c r="EY408" i="1"/>
  <c r="EZ408" i="1"/>
  <c r="FA408" i="1"/>
  <c r="FB408" i="1"/>
  <c r="FC408" i="1"/>
  <c r="FD408" i="1"/>
  <c r="FE408" i="1"/>
  <c r="FF408" i="1"/>
  <c r="FG408" i="1"/>
  <c r="FH408" i="1"/>
  <c r="FI408" i="1"/>
  <c r="FJ408" i="1"/>
  <c r="FK408" i="1"/>
  <c r="FL408" i="1"/>
  <c r="FM408" i="1"/>
  <c r="FN408" i="1"/>
  <c r="FO408" i="1"/>
  <c r="FP408" i="1"/>
  <c r="FQ408" i="1"/>
  <c r="FR408" i="1"/>
  <c r="FS408" i="1"/>
  <c r="FT408" i="1"/>
  <c r="FU408" i="1"/>
  <c r="FV408" i="1"/>
  <c r="FW408" i="1"/>
  <c r="FX408" i="1"/>
  <c r="FY408" i="1"/>
  <c r="FZ408" i="1"/>
  <c r="GA408" i="1"/>
  <c r="GB408" i="1"/>
  <c r="GC408" i="1"/>
  <c r="GD408" i="1"/>
  <c r="GE408" i="1"/>
  <c r="GF408" i="1"/>
  <c r="GG408" i="1"/>
  <c r="GH408" i="1"/>
  <c r="GI408" i="1"/>
  <c r="GJ408" i="1"/>
  <c r="GK408" i="1"/>
  <c r="GL408" i="1"/>
  <c r="GM408" i="1"/>
  <c r="GN408" i="1"/>
  <c r="GO408" i="1"/>
  <c r="GP408" i="1"/>
  <c r="GQ408" i="1"/>
  <c r="GR408" i="1"/>
  <c r="GS408" i="1"/>
  <c r="GT408" i="1"/>
  <c r="GU408" i="1"/>
  <c r="GV408" i="1"/>
  <c r="GW408" i="1"/>
  <c r="GX408" i="1"/>
  <c r="D410" i="1"/>
  <c r="E412" i="1"/>
  <c r="Z412" i="1"/>
  <c r="AA412" i="1"/>
  <c r="AM412" i="1"/>
  <c r="AN412" i="1"/>
  <c r="BD412" i="1"/>
  <c r="BE412" i="1"/>
  <c r="BF412" i="1"/>
  <c r="BG412" i="1"/>
  <c r="BH412" i="1"/>
  <c r="BI412" i="1"/>
  <c r="BJ412" i="1"/>
  <c r="BK412" i="1"/>
  <c r="BL412" i="1"/>
  <c r="BM412" i="1"/>
  <c r="BN412" i="1"/>
  <c r="BO412" i="1"/>
  <c r="BP412" i="1"/>
  <c r="BQ412" i="1"/>
  <c r="BR412" i="1"/>
  <c r="BS412" i="1"/>
  <c r="BT412" i="1"/>
  <c r="BU412" i="1"/>
  <c r="BV412" i="1"/>
  <c r="BW412" i="1"/>
  <c r="CM412" i="1"/>
  <c r="CN412" i="1"/>
  <c r="CO412" i="1"/>
  <c r="CP412" i="1"/>
  <c r="CQ412" i="1"/>
  <c r="CR412" i="1"/>
  <c r="CS412" i="1"/>
  <c r="CT412" i="1"/>
  <c r="CU412" i="1"/>
  <c r="CV412" i="1"/>
  <c r="CW412" i="1"/>
  <c r="CX412" i="1"/>
  <c r="CY412" i="1"/>
  <c r="CZ412" i="1"/>
  <c r="DA412" i="1"/>
  <c r="DB412" i="1"/>
  <c r="DC412" i="1"/>
  <c r="DD412" i="1"/>
  <c r="DE412" i="1"/>
  <c r="DF412" i="1"/>
  <c r="DG412" i="1"/>
  <c r="DH412" i="1"/>
  <c r="DI412" i="1"/>
  <c r="DJ412" i="1"/>
  <c r="DK412" i="1"/>
  <c r="DL412" i="1"/>
  <c r="DM412" i="1"/>
  <c r="DN412" i="1"/>
  <c r="DO412" i="1"/>
  <c r="DP412" i="1"/>
  <c r="DQ412" i="1"/>
  <c r="DR412" i="1"/>
  <c r="DS412" i="1"/>
  <c r="DT412" i="1"/>
  <c r="DU412" i="1"/>
  <c r="DV412" i="1"/>
  <c r="DW412" i="1"/>
  <c r="DX412" i="1"/>
  <c r="DY412" i="1"/>
  <c r="DZ412" i="1"/>
  <c r="EA412" i="1"/>
  <c r="EB412" i="1"/>
  <c r="EC412" i="1"/>
  <c r="ED412" i="1"/>
  <c r="EE412" i="1"/>
  <c r="EF412" i="1"/>
  <c r="EG412" i="1"/>
  <c r="EH412" i="1"/>
  <c r="EI412" i="1"/>
  <c r="EJ412" i="1"/>
  <c r="EK412" i="1"/>
  <c r="EL412" i="1"/>
  <c r="EM412" i="1"/>
  <c r="EN412" i="1"/>
  <c r="EO412" i="1"/>
  <c r="EP412" i="1"/>
  <c r="EQ412" i="1"/>
  <c r="ER412" i="1"/>
  <c r="ES412" i="1"/>
  <c r="ET412" i="1"/>
  <c r="EU412" i="1"/>
  <c r="EV412" i="1"/>
  <c r="EW412" i="1"/>
  <c r="EX412" i="1"/>
  <c r="EY412" i="1"/>
  <c r="EZ412" i="1"/>
  <c r="FA412" i="1"/>
  <c r="FB412" i="1"/>
  <c r="FC412" i="1"/>
  <c r="FD412" i="1"/>
  <c r="FE412" i="1"/>
  <c r="FF412" i="1"/>
  <c r="FG412" i="1"/>
  <c r="FH412" i="1"/>
  <c r="FI412" i="1"/>
  <c r="FJ412" i="1"/>
  <c r="FK412" i="1"/>
  <c r="FL412" i="1"/>
  <c r="FM412" i="1"/>
  <c r="FN412" i="1"/>
  <c r="FO412" i="1"/>
  <c r="FP412" i="1"/>
  <c r="FQ412" i="1"/>
  <c r="FR412" i="1"/>
  <c r="FS412" i="1"/>
  <c r="FT412" i="1"/>
  <c r="FU412" i="1"/>
  <c r="FV412" i="1"/>
  <c r="FW412" i="1"/>
  <c r="FX412" i="1"/>
  <c r="FY412" i="1"/>
  <c r="FZ412" i="1"/>
  <c r="GA412" i="1"/>
  <c r="GB412" i="1"/>
  <c r="GC412" i="1"/>
  <c r="GD412" i="1"/>
  <c r="GE412" i="1"/>
  <c r="GF412" i="1"/>
  <c r="GG412" i="1"/>
  <c r="GH412" i="1"/>
  <c r="GI412" i="1"/>
  <c r="GJ412" i="1"/>
  <c r="GK412" i="1"/>
  <c r="GL412" i="1"/>
  <c r="GM412" i="1"/>
  <c r="GN412" i="1"/>
  <c r="GO412" i="1"/>
  <c r="GP412" i="1"/>
  <c r="GQ412" i="1"/>
  <c r="GR412" i="1"/>
  <c r="GS412" i="1"/>
  <c r="GT412" i="1"/>
  <c r="GU412" i="1"/>
  <c r="GV412" i="1"/>
  <c r="GW412" i="1"/>
  <c r="GX412" i="1"/>
  <c r="C414" i="1"/>
  <c r="D414" i="1"/>
  <c r="AC414" i="1"/>
  <c r="AD414" i="1"/>
  <c r="AE414" i="1"/>
  <c r="AF414" i="1"/>
  <c r="AG414" i="1"/>
  <c r="CU414" i="1" s="1"/>
  <c r="T414" i="1" s="1"/>
  <c r="AH414" i="1"/>
  <c r="CV414" i="1" s="1"/>
  <c r="U414" i="1" s="1"/>
  <c r="AI414" i="1"/>
  <c r="CW414" i="1" s="1"/>
  <c r="V414" i="1" s="1"/>
  <c r="AJ414" i="1"/>
  <c r="CR414" i="1"/>
  <c r="Q414" i="1" s="1"/>
  <c r="CS414" i="1"/>
  <c r="CT414" i="1"/>
  <c r="S414" i="1" s="1"/>
  <c r="CX414" i="1"/>
  <c r="W414" i="1" s="1"/>
  <c r="FR414" i="1"/>
  <c r="GL414" i="1"/>
  <c r="GN414" i="1"/>
  <c r="GO414" i="1"/>
  <c r="CC423" i="1" s="1"/>
  <c r="CC412" i="1" s="1"/>
  <c r="GV414" i="1"/>
  <c r="HC414" i="1"/>
  <c r="GX414" i="1" s="1"/>
  <c r="C415" i="1"/>
  <c r="D415" i="1"/>
  <c r="AC415" i="1"/>
  <c r="CQ415" i="1" s="1"/>
  <c r="P415" i="1" s="1"/>
  <c r="AD415" i="1"/>
  <c r="AE415" i="1"/>
  <c r="AF415" i="1"/>
  <c r="CT415" i="1" s="1"/>
  <c r="S415" i="1" s="1"/>
  <c r="AG415" i="1"/>
  <c r="CU415" i="1" s="1"/>
  <c r="T415" i="1" s="1"/>
  <c r="AH415" i="1"/>
  <c r="CV415" i="1" s="1"/>
  <c r="AI415" i="1"/>
  <c r="AJ415" i="1"/>
  <c r="CR415" i="1"/>
  <c r="Q415" i="1" s="1"/>
  <c r="CS415" i="1"/>
  <c r="CW415" i="1"/>
  <c r="V415" i="1" s="1"/>
  <c r="CX415" i="1"/>
  <c r="FR415" i="1"/>
  <c r="GL415" i="1"/>
  <c r="GN415" i="1"/>
  <c r="GO415" i="1"/>
  <c r="GV415" i="1"/>
  <c r="HC415" i="1" s="1"/>
  <c r="GX415" i="1" s="1"/>
  <c r="C416" i="1"/>
  <c r="D416" i="1"/>
  <c r="I416" i="1"/>
  <c r="I417" i="1" s="1"/>
  <c r="AC416" i="1"/>
  <c r="AE416" i="1"/>
  <c r="AD416" i="1" s="1"/>
  <c r="AB416" i="1" s="1"/>
  <c r="AF416" i="1"/>
  <c r="AG416" i="1"/>
  <c r="AH416" i="1"/>
  <c r="CV416" i="1" s="1"/>
  <c r="AI416" i="1"/>
  <c r="CW416" i="1" s="1"/>
  <c r="AJ416" i="1"/>
  <c r="CX416" i="1" s="1"/>
  <c r="CQ416" i="1"/>
  <c r="CS416" i="1"/>
  <c r="CU416" i="1"/>
  <c r="FR416" i="1"/>
  <c r="GL416" i="1"/>
  <c r="GN416" i="1"/>
  <c r="GO416" i="1"/>
  <c r="GV416" i="1"/>
  <c r="HC416" i="1" s="1"/>
  <c r="C417" i="1"/>
  <c r="D417" i="1"/>
  <c r="AC417" i="1"/>
  <c r="AE417" i="1"/>
  <c r="AF417" i="1"/>
  <c r="AG417" i="1"/>
  <c r="AH417" i="1"/>
  <c r="CV417" i="1" s="1"/>
  <c r="AI417" i="1"/>
  <c r="CW417" i="1" s="1"/>
  <c r="AJ417" i="1"/>
  <c r="CX417" i="1" s="1"/>
  <c r="CQ417" i="1"/>
  <c r="CS417" i="1"/>
  <c r="CU417" i="1"/>
  <c r="FR417" i="1"/>
  <c r="GL417" i="1"/>
  <c r="GN417" i="1"/>
  <c r="GO417" i="1"/>
  <c r="GV417" i="1"/>
  <c r="HC417" i="1" s="1"/>
  <c r="C418" i="1"/>
  <c r="D418" i="1"/>
  <c r="AC418" i="1"/>
  <c r="AE418" i="1"/>
  <c r="CR418" i="1" s="1"/>
  <c r="AF418" i="1"/>
  <c r="CT418" i="1" s="1"/>
  <c r="AG418" i="1"/>
  <c r="CU418" i="1" s="1"/>
  <c r="AH418" i="1"/>
  <c r="AI418" i="1"/>
  <c r="CW418" i="1" s="1"/>
  <c r="AJ418" i="1"/>
  <c r="CV418" i="1"/>
  <c r="CX418" i="1"/>
  <c r="FR418" i="1"/>
  <c r="GL418" i="1"/>
  <c r="GN418" i="1"/>
  <c r="GO418" i="1"/>
  <c r="GV418" i="1"/>
  <c r="HC418" i="1" s="1"/>
  <c r="C419" i="1"/>
  <c r="D419" i="1"/>
  <c r="AC419" i="1"/>
  <c r="AE419" i="1"/>
  <c r="AF419" i="1"/>
  <c r="AG419" i="1"/>
  <c r="CU419" i="1" s="1"/>
  <c r="AH419" i="1"/>
  <c r="CV419" i="1" s="1"/>
  <c r="AI419" i="1"/>
  <c r="CW419" i="1" s="1"/>
  <c r="AJ419" i="1"/>
  <c r="CR419" i="1"/>
  <c r="CT419" i="1"/>
  <c r="CX419" i="1"/>
  <c r="FR419" i="1"/>
  <c r="GL419" i="1"/>
  <c r="GN419" i="1"/>
  <c r="GO419" i="1"/>
  <c r="GV419" i="1"/>
  <c r="HC419" i="1"/>
  <c r="C420" i="1"/>
  <c r="D420" i="1"/>
  <c r="AC420" i="1"/>
  <c r="AD420" i="1"/>
  <c r="AB420" i="1" s="1"/>
  <c r="AE420" i="1"/>
  <c r="AF420" i="1"/>
  <c r="AG420" i="1"/>
  <c r="CU420" i="1" s="1"/>
  <c r="AH420" i="1"/>
  <c r="CV420" i="1" s="1"/>
  <c r="AI420" i="1"/>
  <c r="AJ420" i="1"/>
  <c r="CX420" i="1" s="1"/>
  <c r="CQ420" i="1"/>
  <c r="CR420" i="1"/>
  <c r="CS420" i="1"/>
  <c r="CW420" i="1"/>
  <c r="FR420" i="1"/>
  <c r="GL420" i="1"/>
  <c r="GN420" i="1"/>
  <c r="GO420" i="1"/>
  <c r="GV420" i="1"/>
  <c r="HC420" i="1" s="1"/>
  <c r="AC421" i="1"/>
  <c r="AE421" i="1"/>
  <c r="CR421" i="1" s="1"/>
  <c r="AF421" i="1"/>
  <c r="CT421" i="1" s="1"/>
  <c r="AG421" i="1"/>
  <c r="CU421" i="1" s="1"/>
  <c r="AH421" i="1"/>
  <c r="AI421" i="1"/>
  <c r="CW421" i="1" s="1"/>
  <c r="AJ421" i="1"/>
  <c r="CV421" i="1"/>
  <c r="CX421" i="1"/>
  <c r="FR421" i="1"/>
  <c r="GL421" i="1"/>
  <c r="GN421" i="1"/>
  <c r="GO421" i="1"/>
  <c r="GV421" i="1"/>
  <c r="HC421" i="1" s="1"/>
  <c r="B423" i="1"/>
  <c r="B412" i="1" s="1"/>
  <c r="C423" i="1"/>
  <c r="C412" i="1" s="1"/>
  <c r="D423" i="1"/>
  <c r="D412" i="1" s="1"/>
  <c r="F423" i="1"/>
  <c r="F412" i="1" s="1"/>
  <c r="G423" i="1"/>
  <c r="AO423" i="1"/>
  <c r="AO412" i="1" s="1"/>
  <c r="BC423" i="1"/>
  <c r="BC412" i="1" s="1"/>
  <c r="BX423" i="1"/>
  <c r="BX412" i="1" s="1"/>
  <c r="CK423" i="1"/>
  <c r="CK412" i="1" s="1"/>
  <c r="CL423" i="1"/>
  <c r="CL412" i="1" s="1"/>
  <c r="D452" i="1"/>
  <c r="E454" i="1"/>
  <c r="Z454" i="1"/>
  <c r="AA454" i="1"/>
  <c r="AM454" i="1"/>
  <c r="AN454" i="1"/>
  <c r="BD454" i="1"/>
  <c r="BE454" i="1"/>
  <c r="BF454" i="1"/>
  <c r="BG454" i="1"/>
  <c r="BH454" i="1"/>
  <c r="BI454" i="1"/>
  <c r="BJ454" i="1"/>
  <c r="BK454" i="1"/>
  <c r="BL454" i="1"/>
  <c r="BM454" i="1"/>
  <c r="BN454" i="1"/>
  <c r="BO454" i="1"/>
  <c r="BP454" i="1"/>
  <c r="BQ454" i="1"/>
  <c r="BR454" i="1"/>
  <c r="BS454" i="1"/>
  <c r="BT454" i="1"/>
  <c r="BU454" i="1"/>
  <c r="BV454" i="1"/>
  <c r="BW454" i="1"/>
  <c r="CM454" i="1"/>
  <c r="CN454" i="1"/>
  <c r="CO454" i="1"/>
  <c r="CP454" i="1"/>
  <c r="CQ454" i="1"/>
  <c r="CR454" i="1"/>
  <c r="CS454" i="1"/>
  <c r="CT454" i="1"/>
  <c r="CU454" i="1"/>
  <c r="CV454" i="1"/>
  <c r="CW454" i="1"/>
  <c r="CX454" i="1"/>
  <c r="CY454" i="1"/>
  <c r="CZ454" i="1"/>
  <c r="DA454" i="1"/>
  <c r="DB454" i="1"/>
  <c r="DC454" i="1"/>
  <c r="DD454" i="1"/>
  <c r="DE454" i="1"/>
  <c r="DF454" i="1"/>
  <c r="DG454" i="1"/>
  <c r="DH454" i="1"/>
  <c r="DI454" i="1"/>
  <c r="DJ454" i="1"/>
  <c r="DK454" i="1"/>
  <c r="DL454" i="1"/>
  <c r="DM454" i="1"/>
  <c r="DN454" i="1"/>
  <c r="DO454" i="1"/>
  <c r="DP454" i="1"/>
  <c r="DQ454" i="1"/>
  <c r="DR454" i="1"/>
  <c r="DS454" i="1"/>
  <c r="DT454" i="1"/>
  <c r="DU454" i="1"/>
  <c r="DV454" i="1"/>
  <c r="DW454" i="1"/>
  <c r="DX454" i="1"/>
  <c r="DY454" i="1"/>
  <c r="DZ454" i="1"/>
  <c r="EA454" i="1"/>
  <c r="EB454" i="1"/>
  <c r="EC454" i="1"/>
  <c r="ED454" i="1"/>
  <c r="EE454" i="1"/>
  <c r="EF454" i="1"/>
  <c r="EG454" i="1"/>
  <c r="EH454" i="1"/>
  <c r="EI454" i="1"/>
  <c r="EJ454" i="1"/>
  <c r="EK454" i="1"/>
  <c r="EL454" i="1"/>
  <c r="EM454" i="1"/>
  <c r="EN454" i="1"/>
  <c r="EO454" i="1"/>
  <c r="EP454" i="1"/>
  <c r="EQ454" i="1"/>
  <c r="ER454" i="1"/>
  <c r="ES454" i="1"/>
  <c r="ET454" i="1"/>
  <c r="EU454" i="1"/>
  <c r="EV454" i="1"/>
  <c r="EW454" i="1"/>
  <c r="EX454" i="1"/>
  <c r="EY454" i="1"/>
  <c r="EZ454" i="1"/>
  <c r="FA454" i="1"/>
  <c r="FB454" i="1"/>
  <c r="FC454" i="1"/>
  <c r="FD454" i="1"/>
  <c r="FE454" i="1"/>
  <c r="FF454" i="1"/>
  <c r="FG454" i="1"/>
  <c r="FH454" i="1"/>
  <c r="FI454" i="1"/>
  <c r="FJ454" i="1"/>
  <c r="FK454" i="1"/>
  <c r="FL454" i="1"/>
  <c r="FM454" i="1"/>
  <c r="FN454" i="1"/>
  <c r="FO454" i="1"/>
  <c r="FP454" i="1"/>
  <c r="FQ454" i="1"/>
  <c r="FR454" i="1"/>
  <c r="FS454" i="1"/>
  <c r="FT454" i="1"/>
  <c r="FU454" i="1"/>
  <c r="FV454" i="1"/>
  <c r="FW454" i="1"/>
  <c r="FX454" i="1"/>
  <c r="FY454" i="1"/>
  <c r="FZ454" i="1"/>
  <c r="GA454" i="1"/>
  <c r="GB454" i="1"/>
  <c r="GC454" i="1"/>
  <c r="GD454" i="1"/>
  <c r="GE454" i="1"/>
  <c r="GF454" i="1"/>
  <c r="GG454" i="1"/>
  <c r="GH454" i="1"/>
  <c r="GI454" i="1"/>
  <c r="GJ454" i="1"/>
  <c r="GK454" i="1"/>
  <c r="GL454" i="1"/>
  <c r="GM454" i="1"/>
  <c r="GN454" i="1"/>
  <c r="GO454" i="1"/>
  <c r="GP454" i="1"/>
  <c r="GQ454" i="1"/>
  <c r="GR454" i="1"/>
  <c r="GS454" i="1"/>
  <c r="GT454" i="1"/>
  <c r="GU454" i="1"/>
  <c r="GV454" i="1"/>
  <c r="GW454" i="1"/>
  <c r="GX454" i="1"/>
  <c r="C456" i="1"/>
  <c r="D456" i="1"/>
  <c r="AC456" i="1"/>
  <c r="CQ456" i="1" s="1"/>
  <c r="AE456" i="1"/>
  <c r="AF456" i="1"/>
  <c r="CT456" i="1" s="1"/>
  <c r="S456" i="1" s="1"/>
  <c r="AG456" i="1"/>
  <c r="CU456" i="1" s="1"/>
  <c r="T456" i="1" s="1"/>
  <c r="AH456" i="1"/>
  <c r="CV456" i="1" s="1"/>
  <c r="U456" i="1" s="1"/>
  <c r="AI456" i="1"/>
  <c r="CW456" i="1" s="1"/>
  <c r="AJ456" i="1"/>
  <c r="CR456" i="1"/>
  <c r="Q456" i="1" s="1"/>
  <c r="CX456" i="1"/>
  <c r="FR456" i="1"/>
  <c r="GL456" i="1"/>
  <c r="GN456" i="1"/>
  <c r="GO456" i="1"/>
  <c r="GV456" i="1"/>
  <c r="HC456" i="1" s="1"/>
  <c r="GX456" i="1" s="1"/>
  <c r="C457" i="1"/>
  <c r="D457" i="1"/>
  <c r="AC457" i="1"/>
  <c r="CQ457" i="1" s="1"/>
  <c r="P457" i="1" s="1"/>
  <c r="AE457" i="1"/>
  <c r="AF457" i="1"/>
  <c r="AG457" i="1"/>
  <c r="CU457" i="1" s="1"/>
  <c r="T457" i="1" s="1"/>
  <c r="AH457" i="1"/>
  <c r="CV457" i="1" s="1"/>
  <c r="U457" i="1" s="1"/>
  <c r="AI457" i="1"/>
  <c r="CW457" i="1" s="1"/>
  <c r="AJ457" i="1"/>
  <c r="CR457" i="1"/>
  <c r="Q457" i="1" s="1"/>
  <c r="CT457" i="1"/>
  <c r="S457" i="1" s="1"/>
  <c r="CX457" i="1"/>
  <c r="FR457" i="1"/>
  <c r="GL457" i="1"/>
  <c r="GN457" i="1"/>
  <c r="GO457" i="1"/>
  <c r="GV457" i="1"/>
  <c r="HC457" i="1" s="1"/>
  <c r="GX457" i="1" s="1"/>
  <c r="C458" i="1"/>
  <c r="D458" i="1"/>
  <c r="I459" i="1"/>
  <c r="AC458" i="1"/>
  <c r="CQ458" i="1" s="1"/>
  <c r="P458" i="1" s="1"/>
  <c r="AE458" i="1"/>
  <c r="AF458" i="1"/>
  <c r="AG458" i="1"/>
  <c r="CU458" i="1" s="1"/>
  <c r="T458" i="1" s="1"/>
  <c r="AH458" i="1"/>
  <c r="CV458" i="1" s="1"/>
  <c r="U458" i="1" s="1"/>
  <c r="AI458" i="1"/>
  <c r="CW458" i="1" s="1"/>
  <c r="AJ458" i="1"/>
  <c r="CR458" i="1"/>
  <c r="Q458" i="1" s="1"/>
  <c r="CT458" i="1"/>
  <c r="S458" i="1" s="1"/>
  <c r="CX458" i="1"/>
  <c r="FR458" i="1"/>
  <c r="GL458" i="1"/>
  <c r="GN458" i="1"/>
  <c r="GO458" i="1"/>
  <c r="GV458" i="1"/>
  <c r="HC458" i="1" s="1"/>
  <c r="GX458" i="1" s="1"/>
  <c r="AC459" i="1"/>
  <c r="AE459" i="1"/>
  <c r="AF459" i="1"/>
  <c r="CT459" i="1" s="1"/>
  <c r="AG459" i="1"/>
  <c r="CU459" i="1" s="1"/>
  <c r="AH459" i="1"/>
  <c r="AI459" i="1"/>
  <c r="CW459" i="1" s="1"/>
  <c r="AJ459" i="1"/>
  <c r="CV459" i="1"/>
  <c r="CX459" i="1"/>
  <c r="W459" i="1" s="1"/>
  <c r="FR459" i="1"/>
  <c r="GL459" i="1"/>
  <c r="GN459" i="1"/>
  <c r="GO459" i="1"/>
  <c r="GV459" i="1"/>
  <c r="HC459" i="1" s="1"/>
  <c r="AC460" i="1"/>
  <c r="AE460" i="1"/>
  <c r="AF460" i="1"/>
  <c r="AG460" i="1"/>
  <c r="CU460" i="1" s="1"/>
  <c r="AH460" i="1"/>
  <c r="AI460" i="1"/>
  <c r="CW460" i="1" s="1"/>
  <c r="AJ460" i="1"/>
  <c r="CT460" i="1"/>
  <c r="CV460" i="1"/>
  <c r="CX460" i="1"/>
  <c r="FR460" i="1"/>
  <c r="GL460" i="1"/>
  <c r="BZ462" i="1" s="1"/>
  <c r="BZ454" i="1" s="1"/>
  <c r="GN460" i="1"/>
  <c r="GO460" i="1"/>
  <c r="GV460" i="1"/>
  <c r="HC460" i="1" s="1"/>
  <c r="B462" i="1"/>
  <c r="B454" i="1" s="1"/>
  <c r="C462" i="1"/>
  <c r="C454" i="1" s="1"/>
  <c r="D462" i="1"/>
  <c r="D454" i="1" s="1"/>
  <c r="F462" i="1"/>
  <c r="F454" i="1" s="1"/>
  <c r="G462" i="1"/>
  <c r="BC462" i="1"/>
  <c r="BC454" i="1" s="1"/>
  <c r="BX462" i="1"/>
  <c r="BX454" i="1" s="1"/>
  <c r="CB462" i="1"/>
  <c r="CK462" i="1"/>
  <c r="CL462" i="1"/>
  <c r="CL454" i="1" s="1"/>
  <c r="D491" i="1"/>
  <c r="E493" i="1"/>
  <c r="F493" i="1"/>
  <c r="Z493" i="1"/>
  <c r="AA493" i="1"/>
  <c r="AM493" i="1"/>
  <c r="AN493" i="1"/>
  <c r="BD493" i="1"/>
  <c r="BE493" i="1"/>
  <c r="BF493" i="1"/>
  <c r="BG493" i="1"/>
  <c r="BH493" i="1"/>
  <c r="BI493" i="1"/>
  <c r="BJ493" i="1"/>
  <c r="BK493" i="1"/>
  <c r="BL493" i="1"/>
  <c r="BM493" i="1"/>
  <c r="BN493" i="1"/>
  <c r="BO493" i="1"/>
  <c r="BP493" i="1"/>
  <c r="BQ493" i="1"/>
  <c r="BR493" i="1"/>
  <c r="BS493" i="1"/>
  <c r="BT493" i="1"/>
  <c r="BU493" i="1"/>
  <c r="BV493" i="1"/>
  <c r="BW493" i="1"/>
  <c r="CM493" i="1"/>
  <c r="CN493" i="1"/>
  <c r="CO493" i="1"/>
  <c r="CP493" i="1"/>
  <c r="CQ493" i="1"/>
  <c r="CR493" i="1"/>
  <c r="CS493" i="1"/>
  <c r="CT493" i="1"/>
  <c r="CU493" i="1"/>
  <c r="CV493" i="1"/>
  <c r="CW493" i="1"/>
  <c r="CX493" i="1"/>
  <c r="CY493" i="1"/>
  <c r="CZ493" i="1"/>
  <c r="DA493" i="1"/>
  <c r="DB493" i="1"/>
  <c r="DC493" i="1"/>
  <c r="DD493" i="1"/>
  <c r="DE493" i="1"/>
  <c r="DF493" i="1"/>
  <c r="DG493" i="1"/>
  <c r="DH493" i="1"/>
  <c r="DI493" i="1"/>
  <c r="DJ493" i="1"/>
  <c r="DK493" i="1"/>
  <c r="DL493" i="1"/>
  <c r="DM493" i="1"/>
  <c r="DN493" i="1"/>
  <c r="DO493" i="1"/>
  <c r="DP493" i="1"/>
  <c r="DQ493" i="1"/>
  <c r="DR493" i="1"/>
  <c r="DS493" i="1"/>
  <c r="DT493" i="1"/>
  <c r="DU493" i="1"/>
  <c r="DV493" i="1"/>
  <c r="DW493" i="1"/>
  <c r="DX493" i="1"/>
  <c r="DY493" i="1"/>
  <c r="DZ493" i="1"/>
  <c r="EA493" i="1"/>
  <c r="EB493" i="1"/>
  <c r="EC493" i="1"/>
  <c r="ED493" i="1"/>
  <c r="EE493" i="1"/>
  <c r="EF493" i="1"/>
  <c r="EG493" i="1"/>
  <c r="EH493" i="1"/>
  <c r="EI493" i="1"/>
  <c r="EJ493" i="1"/>
  <c r="EK493" i="1"/>
  <c r="EL493" i="1"/>
  <c r="EM493" i="1"/>
  <c r="EN493" i="1"/>
  <c r="EO493" i="1"/>
  <c r="EP493" i="1"/>
  <c r="EQ493" i="1"/>
  <c r="ER493" i="1"/>
  <c r="ES493" i="1"/>
  <c r="ET493" i="1"/>
  <c r="EU493" i="1"/>
  <c r="EV493" i="1"/>
  <c r="EW493" i="1"/>
  <c r="EX493" i="1"/>
  <c r="EY493" i="1"/>
  <c r="EZ493" i="1"/>
  <c r="FA493" i="1"/>
  <c r="FB493" i="1"/>
  <c r="FC493" i="1"/>
  <c r="FD493" i="1"/>
  <c r="FE493" i="1"/>
  <c r="FF493" i="1"/>
  <c r="FG493" i="1"/>
  <c r="FH493" i="1"/>
  <c r="FI493" i="1"/>
  <c r="FJ493" i="1"/>
  <c r="FK493" i="1"/>
  <c r="FL493" i="1"/>
  <c r="FM493" i="1"/>
  <c r="FN493" i="1"/>
  <c r="FO493" i="1"/>
  <c r="FP493" i="1"/>
  <c r="FQ493" i="1"/>
  <c r="FR493" i="1"/>
  <c r="FS493" i="1"/>
  <c r="FT493" i="1"/>
  <c r="FU493" i="1"/>
  <c r="FV493" i="1"/>
  <c r="FW493" i="1"/>
  <c r="FX493" i="1"/>
  <c r="FY493" i="1"/>
  <c r="FZ493" i="1"/>
  <c r="GA493" i="1"/>
  <c r="GB493" i="1"/>
  <c r="GC493" i="1"/>
  <c r="GD493" i="1"/>
  <c r="GE493" i="1"/>
  <c r="GF493" i="1"/>
  <c r="GG493" i="1"/>
  <c r="GH493" i="1"/>
  <c r="GI493" i="1"/>
  <c r="GJ493" i="1"/>
  <c r="GK493" i="1"/>
  <c r="GL493" i="1"/>
  <c r="GM493" i="1"/>
  <c r="GN493" i="1"/>
  <c r="GO493" i="1"/>
  <c r="GP493" i="1"/>
  <c r="GQ493" i="1"/>
  <c r="GR493" i="1"/>
  <c r="GS493" i="1"/>
  <c r="GT493" i="1"/>
  <c r="GU493" i="1"/>
  <c r="GV493" i="1"/>
  <c r="GW493" i="1"/>
  <c r="GX493" i="1"/>
  <c r="C495" i="1"/>
  <c r="D495" i="1"/>
  <c r="AC495" i="1"/>
  <c r="AE495" i="1"/>
  <c r="AF495" i="1"/>
  <c r="AG495" i="1"/>
  <c r="AH495" i="1"/>
  <c r="CV495" i="1" s="1"/>
  <c r="U495" i="1" s="1"/>
  <c r="AI495" i="1"/>
  <c r="CW495" i="1" s="1"/>
  <c r="V495" i="1" s="1"/>
  <c r="AJ495" i="1"/>
  <c r="CX495" i="1" s="1"/>
  <c r="W495" i="1" s="1"/>
  <c r="CQ495" i="1"/>
  <c r="P495" i="1" s="1"/>
  <c r="CS495" i="1"/>
  <c r="CU495" i="1"/>
  <c r="T495" i="1" s="1"/>
  <c r="FR495" i="1"/>
  <c r="GL495" i="1"/>
  <c r="GN495" i="1"/>
  <c r="GO495" i="1"/>
  <c r="GV495" i="1"/>
  <c r="HC495" i="1" s="1"/>
  <c r="GX495" i="1" s="1"/>
  <c r="I496" i="1"/>
  <c r="AC496" i="1"/>
  <c r="AE496" i="1"/>
  <c r="AD496" i="1" s="1"/>
  <c r="AF496" i="1"/>
  <c r="AG496" i="1"/>
  <c r="AH496" i="1"/>
  <c r="CV496" i="1" s="1"/>
  <c r="AI496" i="1"/>
  <c r="CW496" i="1" s="1"/>
  <c r="AJ496" i="1"/>
  <c r="CX496" i="1" s="1"/>
  <c r="CQ496" i="1"/>
  <c r="CS496" i="1"/>
  <c r="CU496" i="1"/>
  <c r="FR496" i="1"/>
  <c r="GL496" i="1"/>
  <c r="GN496" i="1"/>
  <c r="GO496" i="1"/>
  <c r="GV496" i="1"/>
  <c r="HC496" i="1"/>
  <c r="GX496" i="1" s="1"/>
  <c r="I497" i="1"/>
  <c r="AC497" i="1"/>
  <c r="AE497" i="1"/>
  <c r="AF497" i="1"/>
  <c r="AG497" i="1"/>
  <c r="AH497" i="1"/>
  <c r="CV497" i="1" s="1"/>
  <c r="U497" i="1" s="1"/>
  <c r="AI497" i="1"/>
  <c r="CW497" i="1" s="1"/>
  <c r="AJ497" i="1"/>
  <c r="CX497" i="1" s="1"/>
  <c r="W497" i="1" s="1"/>
  <c r="CQ497" i="1"/>
  <c r="P497" i="1" s="1"/>
  <c r="CU497" i="1"/>
  <c r="T497" i="1" s="1"/>
  <c r="FR497" i="1"/>
  <c r="GL497" i="1"/>
  <c r="GN497" i="1"/>
  <c r="GO497" i="1"/>
  <c r="GV497" i="1"/>
  <c r="HC497" i="1" s="1"/>
  <c r="B499" i="1"/>
  <c r="B493" i="1" s="1"/>
  <c r="C499" i="1"/>
  <c r="C493" i="1" s="1"/>
  <c r="D499" i="1"/>
  <c r="D493" i="1" s="1"/>
  <c r="F499" i="1"/>
  <c r="G499" i="1"/>
  <c r="BX499" i="1"/>
  <c r="AO499" i="1" s="1"/>
  <c r="CC499" i="1"/>
  <c r="CC493" i="1" s="1"/>
  <c r="CK499" i="1"/>
  <c r="CK493" i="1" s="1"/>
  <c r="CL499" i="1"/>
  <c r="CL493" i="1" s="1"/>
  <c r="D528" i="1"/>
  <c r="D530" i="1"/>
  <c r="E530" i="1"/>
  <c r="Z530" i="1"/>
  <c r="AA530" i="1"/>
  <c r="AM530" i="1"/>
  <c r="AN530" i="1"/>
  <c r="BD530" i="1"/>
  <c r="BE530" i="1"/>
  <c r="BF530" i="1"/>
  <c r="BG530" i="1"/>
  <c r="BH530" i="1"/>
  <c r="BI530" i="1"/>
  <c r="BJ530" i="1"/>
  <c r="BK530" i="1"/>
  <c r="BL530" i="1"/>
  <c r="BM530" i="1"/>
  <c r="BN530" i="1"/>
  <c r="BO530" i="1"/>
  <c r="BP530" i="1"/>
  <c r="BQ530" i="1"/>
  <c r="BR530" i="1"/>
  <c r="BS530" i="1"/>
  <c r="BT530" i="1"/>
  <c r="BU530" i="1"/>
  <c r="BV530" i="1"/>
  <c r="BW530" i="1"/>
  <c r="CM530" i="1"/>
  <c r="CN530" i="1"/>
  <c r="CO530" i="1"/>
  <c r="CP530" i="1"/>
  <c r="CQ530" i="1"/>
  <c r="CR530" i="1"/>
  <c r="CS530" i="1"/>
  <c r="CT530" i="1"/>
  <c r="CU530" i="1"/>
  <c r="CV530" i="1"/>
  <c r="CW530" i="1"/>
  <c r="CX530" i="1"/>
  <c r="CY530" i="1"/>
  <c r="CZ530" i="1"/>
  <c r="DA530" i="1"/>
  <c r="DB530" i="1"/>
  <c r="DC530" i="1"/>
  <c r="DD530" i="1"/>
  <c r="DE530" i="1"/>
  <c r="DF530" i="1"/>
  <c r="DG530" i="1"/>
  <c r="DH530" i="1"/>
  <c r="DI530" i="1"/>
  <c r="DJ530" i="1"/>
  <c r="DK530" i="1"/>
  <c r="DL530" i="1"/>
  <c r="DM530" i="1"/>
  <c r="DN530" i="1"/>
  <c r="DO530" i="1"/>
  <c r="DP530" i="1"/>
  <c r="DQ530" i="1"/>
  <c r="DR530" i="1"/>
  <c r="DS530" i="1"/>
  <c r="DT530" i="1"/>
  <c r="DU530" i="1"/>
  <c r="DV530" i="1"/>
  <c r="DW530" i="1"/>
  <c r="DX530" i="1"/>
  <c r="DY530" i="1"/>
  <c r="DZ530" i="1"/>
  <c r="EA530" i="1"/>
  <c r="EB530" i="1"/>
  <c r="EC530" i="1"/>
  <c r="ED530" i="1"/>
  <c r="EE530" i="1"/>
  <c r="EF530" i="1"/>
  <c r="EG530" i="1"/>
  <c r="EH530" i="1"/>
  <c r="EI530" i="1"/>
  <c r="EJ530" i="1"/>
  <c r="EK530" i="1"/>
  <c r="EL530" i="1"/>
  <c r="EM530" i="1"/>
  <c r="EN530" i="1"/>
  <c r="EO530" i="1"/>
  <c r="EP530" i="1"/>
  <c r="EQ530" i="1"/>
  <c r="ER530" i="1"/>
  <c r="ES530" i="1"/>
  <c r="ET530" i="1"/>
  <c r="EU530" i="1"/>
  <c r="EV530" i="1"/>
  <c r="EW530" i="1"/>
  <c r="EX530" i="1"/>
  <c r="EY530" i="1"/>
  <c r="EZ530" i="1"/>
  <c r="FA530" i="1"/>
  <c r="FB530" i="1"/>
  <c r="FC530" i="1"/>
  <c r="FD530" i="1"/>
  <c r="FE530" i="1"/>
  <c r="FF530" i="1"/>
  <c r="FG530" i="1"/>
  <c r="FH530" i="1"/>
  <c r="FI530" i="1"/>
  <c r="FJ530" i="1"/>
  <c r="FK530" i="1"/>
  <c r="FL530" i="1"/>
  <c r="FM530" i="1"/>
  <c r="FN530" i="1"/>
  <c r="FO530" i="1"/>
  <c r="FP530" i="1"/>
  <c r="FQ530" i="1"/>
  <c r="FR530" i="1"/>
  <c r="FS530" i="1"/>
  <c r="FT530" i="1"/>
  <c r="FU530" i="1"/>
  <c r="FV530" i="1"/>
  <c r="FW530" i="1"/>
  <c r="FX530" i="1"/>
  <c r="FY530" i="1"/>
  <c r="FZ530" i="1"/>
  <c r="GA530" i="1"/>
  <c r="GB530" i="1"/>
  <c r="GC530" i="1"/>
  <c r="GD530" i="1"/>
  <c r="GE530" i="1"/>
  <c r="GF530" i="1"/>
  <c r="GG530" i="1"/>
  <c r="GH530" i="1"/>
  <c r="GI530" i="1"/>
  <c r="GJ530" i="1"/>
  <c r="GK530" i="1"/>
  <c r="GL530" i="1"/>
  <c r="GM530" i="1"/>
  <c r="GN530" i="1"/>
  <c r="GO530" i="1"/>
  <c r="GP530" i="1"/>
  <c r="GQ530" i="1"/>
  <c r="GR530" i="1"/>
  <c r="GS530" i="1"/>
  <c r="GT530" i="1"/>
  <c r="GU530" i="1"/>
  <c r="GV530" i="1"/>
  <c r="GW530" i="1"/>
  <c r="GX530" i="1"/>
  <c r="C532" i="1"/>
  <c r="D532" i="1"/>
  <c r="AC532" i="1"/>
  <c r="AE532" i="1"/>
  <c r="AF532" i="1"/>
  <c r="AG532" i="1"/>
  <c r="CU532" i="1" s="1"/>
  <c r="T532" i="1" s="1"/>
  <c r="AH532" i="1"/>
  <c r="CV532" i="1" s="1"/>
  <c r="U532" i="1" s="1"/>
  <c r="AI532" i="1"/>
  <c r="CW532" i="1" s="1"/>
  <c r="V532" i="1" s="1"/>
  <c r="AJ532" i="1"/>
  <c r="CR532" i="1"/>
  <c r="Q532" i="1" s="1"/>
  <c r="CT532" i="1"/>
  <c r="S532" i="1" s="1"/>
  <c r="CX532" i="1"/>
  <c r="W532" i="1" s="1"/>
  <c r="FR532" i="1"/>
  <c r="GL532" i="1"/>
  <c r="GN532" i="1"/>
  <c r="GO532" i="1"/>
  <c r="GV532" i="1"/>
  <c r="HC532" i="1"/>
  <c r="GX532" i="1" s="1"/>
  <c r="C533" i="1"/>
  <c r="D533" i="1"/>
  <c r="AC533" i="1"/>
  <c r="AD533" i="1"/>
  <c r="AB533" i="1" s="1"/>
  <c r="AE533" i="1"/>
  <c r="AF533" i="1"/>
  <c r="AG533" i="1"/>
  <c r="CU533" i="1" s="1"/>
  <c r="T533" i="1" s="1"/>
  <c r="AH533" i="1"/>
  <c r="CV533" i="1" s="1"/>
  <c r="U533" i="1" s="1"/>
  <c r="AI533" i="1"/>
  <c r="AJ533" i="1"/>
  <c r="CX533" i="1" s="1"/>
  <c r="W533" i="1" s="1"/>
  <c r="CQ533" i="1"/>
  <c r="P533" i="1" s="1"/>
  <c r="CR533" i="1"/>
  <c r="Q533" i="1" s="1"/>
  <c r="CS533" i="1"/>
  <c r="CW533" i="1"/>
  <c r="V533" i="1" s="1"/>
  <c r="FR533" i="1"/>
  <c r="GL533" i="1"/>
  <c r="GN533" i="1"/>
  <c r="GO533" i="1"/>
  <c r="GV533" i="1"/>
  <c r="HC533" i="1" s="1"/>
  <c r="GX533" i="1" s="1"/>
  <c r="D534" i="1"/>
  <c r="AC534" i="1"/>
  <c r="CQ534" i="1" s="1"/>
  <c r="P534" i="1" s="1"/>
  <c r="AE534" i="1"/>
  <c r="AF534" i="1"/>
  <c r="AG534" i="1"/>
  <c r="CU534" i="1" s="1"/>
  <c r="T534" i="1" s="1"/>
  <c r="AH534" i="1"/>
  <c r="AI534" i="1"/>
  <c r="CW534" i="1" s="1"/>
  <c r="V534" i="1" s="1"/>
  <c r="AJ534" i="1"/>
  <c r="CT534" i="1"/>
  <c r="S534" i="1" s="1"/>
  <c r="CV534" i="1"/>
  <c r="U534" i="1" s="1"/>
  <c r="CX534" i="1"/>
  <c r="W534" i="1" s="1"/>
  <c r="FR534" i="1"/>
  <c r="GL534" i="1"/>
  <c r="GN534" i="1"/>
  <c r="GO534" i="1"/>
  <c r="GV534" i="1"/>
  <c r="HC534" i="1" s="1"/>
  <c r="GX534" i="1" s="1"/>
  <c r="C535" i="1"/>
  <c r="D535" i="1"/>
  <c r="AC535" i="1"/>
  <c r="CQ535" i="1" s="1"/>
  <c r="P535" i="1" s="1"/>
  <c r="AE535" i="1"/>
  <c r="CR535" i="1" s="1"/>
  <c r="Q535" i="1" s="1"/>
  <c r="AF535" i="1"/>
  <c r="AG535" i="1"/>
  <c r="CU535" i="1" s="1"/>
  <c r="T535" i="1" s="1"/>
  <c r="AH535" i="1"/>
  <c r="AI535" i="1"/>
  <c r="CW535" i="1" s="1"/>
  <c r="V535" i="1" s="1"/>
  <c r="AJ535" i="1"/>
  <c r="CX535" i="1" s="1"/>
  <c r="W535" i="1" s="1"/>
  <c r="CV535" i="1"/>
  <c r="U535" i="1" s="1"/>
  <c r="FR535" i="1"/>
  <c r="GL535" i="1"/>
  <c r="GN535" i="1"/>
  <c r="GO535" i="1"/>
  <c r="GV535" i="1"/>
  <c r="HC535" i="1" s="1"/>
  <c r="GX535" i="1" s="1"/>
  <c r="I536" i="1"/>
  <c r="AC536" i="1"/>
  <c r="AE536" i="1"/>
  <c r="AF536" i="1"/>
  <c r="AG536" i="1"/>
  <c r="CU536" i="1" s="1"/>
  <c r="T536" i="1" s="1"/>
  <c r="AH536" i="1"/>
  <c r="AI536" i="1"/>
  <c r="CW536" i="1" s="1"/>
  <c r="V536" i="1" s="1"/>
  <c r="AJ536" i="1"/>
  <c r="CT536" i="1"/>
  <c r="S536" i="1" s="1"/>
  <c r="CV536" i="1"/>
  <c r="CX536" i="1"/>
  <c r="W536" i="1" s="1"/>
  <c r="FR536" i="1"/>
  <c r="GL536" i="1"/>
  <c r="GN536" i="1"/>
  <c r="GO536" i="1"/>
  <c r="GV536" i="1"/>
  <c r="HC536" i="1"/>
  <c r="GX536" i="1" s="1"/>
  <c r="I537" i="1"/>
  <c r="AC537" i="1"/>
  <c r="CQ537" i="1" s="1"/>
  <c r="AE537" i="1"/>
  <c r="AF537" i="1"/>
  <c r="CT537" i="1" s="1"/>
  <c r="S537" i="1" s="1"/>
  <c r="AG537" i="1"/>
  <c r="CU537" i="1" s="1"/>
  <c r="T537" i="1" s="1"/>
  <c r="AH537" i="1"/>
  <c r="AI537" i="1"/>
  <c r="CW537" i="1" s="1"/>
  <c r="AJ537" i="1"/>
  <c r="CR537" i="1"/>
  <c r="Q537" i="1" s="1"/>
  <c r="CV537" i="1"/>
  <c r="CX537" i="1"/>
  <c r="FR537" i="1"/>
  <c r="GL537" i="1"/>
  <c r="GN537" i="1"/>
  <c r="GO537" i="1"/>
  <c r="GV537" i="1"/>
  <c r="HC537" i="1" s="1"/>
  <c r="GX537" i="1" s="1"/>
  <c r="I538" i="1"/>
  <c r="AC538" i="1"/>
  <c r="AE538" i="1"/>
  <c r="CR538" i="1" s="1"/>
  <c r="AF538" i="1"/>
  <c r="AG538" i="1"/>
  <c r="CU538" i="1" s="1"/>
  <c r="T538" i="1" s="1"/>
  <c r="AH538" i="1"/>
  <c r="AI538" i="1"/>
  <c r="CW538" i="1" s="1"/>
  <c r="AJ538" i="1"/>
  <c r="CX538" i="1" s="1"/>
  <c r="W538" i="1" s="1"/>
  <c r="CV538" i="1"/>
  <c r="U538" i="1" s="1"/>
  <c r="FR538" i="1"/>
  <c r="GL538" i="1"/>
  <c r="GN538" i="1"/>
  <c r="GO538" i="1"/>
  <c r="GV538" i="1"/>
  <c r="HC538" i="1" s="1"/>
  <c r="GX538" i="1" s="1"/>
  <c r="I539" i="1"/>
  <c r="AC539" i="1"/>
  <c r="AE539" i="1"/>
  <c r="AF539" i="1"/>
  <c r="AG539" i="1"/>
  <c r="CU539" i="1" s="1"/>
  <c r="T539" i="1" s="1"/>
  <c r="AH539" i="1"/>
  <c r="CV539" i="1" s="1"/>
  <c r="U539" i="1" s="1"/>
  <c r="AI539" i="1"/>
  <c r="CW539" i="1" s="1"/>
  <c r="AJ539" i="1"/>
  <c r="CR539" i="1"/>
  <c r="Q539" i="1" s="1"/>
  <c r="CT539" i="1"/>
  <c r="S539" i="1" s="1"/>
  <c r="CX539" i="1"/>
  <c r="FR539" i="1"/>
  <c r="GL539" i="1"/>
  <c r="GN539" i="1"/>
  <c r="GO539" i="1"/>
  <c r="GV539" i="1"/>
  <c r="HC539" i="1" s="1"/>
  <c r="GX539" i="1" s="1"/>
  <c r="B541" i="1"/>
  <c r="B530" i="1" s="1"/>
  <c r="C541" i="1"/>
  <c r="C530" i="1" s="1"/>
  <c r="D541" i="1"/>
  <c r="F541" i="1"/>
  <c r="F530" i="1" s="1"/>
  <c r="G541" i="1"/>
  <c r="BX541" i="1"/>
  <c r="BX530" i="1" s="1"/>
  <c r="CK541" i="1"/>
  <c r="BB541" i="1" s="1"/>
  <c r="CL541" i="1"/>
  <c r="CL530" i="1" s="1"/>
  <c r="B570" i="1"/>
  <c r="B408" i="1" s="1"/>
  <c r="C570" i="1"/>
  <c r="C408" i="1" s="1"/>
  <c r="D570" i="1"/>
  <c r="D408" i="1" s="1"/>
  <c r="F570" i="1"/>
  <c r="F408" i="1" s="1"/>
  <c r="G570" i="1"/>
  <c r="D599" i="1"/>
  <c r="E601" i="1"/>
  <c r="Z601" i="1"/>
  <c r="AA601" i="1"/>
  <c r="AB601" i="1"/>
  <c r="AC601" i="1"/>
  <c r="AD601" i="1"/>
  <c r="AE601" i="1"/>
  <c r="AF601" i="1"/>
  <c r="AG601" i="1"/>
  <c r="AH601" i="1"/>
  <c r="AI601" i="1"/>
  <c r="AJ601" i="1"/>
  <c r="AK601" i="1"/>
  <c r="AL601" i="1"/>
  <c r="AM601" i="1"/>
  <c r="AN601" i="1"/>
  <c r="BD601" i="1"/>
  <c r="BE601" i="1"/>
  <c r="BF601" i="1"/>
  <c r="BG601" i="1"/>
  <c r="BH601" i="1"/>
  <c r="BI601" i="1"/>
  <c r="BJ601" i="1"/>
  <c r="BK601" i="1"/>
  <c r="BL601" i="1"/>
  <c r="BM601" i="1"/>
  <c r="BN601" i="1"/>
  <c r="BO601" i="1"/>
  <c r="BP601" i="1"/>
  <c r="BQ601" i="1"/>
  <c r="BR601" i="1"/>
  <c r="BS601" i="1"/>
  <c r="BT601" i="1"/>
  <c r="BU601" i="1"/>
  <c r="BV601" i="1"/>
  <c r="BW601" i="1"/>
  <c r="BX601" i="1"/>
  <c r="BY601" i="1"/>
  <c r="BZ601" i="1"/>
  <c r="CA601" i="1"/>
  <c r="CB601" i="1"/>
  <c r="CC601" i="1"/>
  <c r="CD601" i="1"/>
  <c r="CE601" i="1"/>
  <c r="CF601" i="1"/>
  <c r="CG601" i="1"/>
  <c r="CH601" i="1"/>
  <c r="CI601" i="1"/>
  <c r="CJ601" i="1"/>
  <c r="CK601" i="1"/>
  <c r="CL601" i="1"/>
  <c r="CM601" i="1"/>
  <c r="CN601" i="1"/>
  <c r="CO601" i="1"/>
  <c r="CP601" i="1"/>
  <c r="CQ601" i="1"/>
  <c r="CR601" i="1"/>
  <c r="CS601" i="1"/>
  <c r="CT601" i="1"/>
  <c r="CU601" i="1"/>
  <c r="CV601" i="1"/>
  <c r="CW601" i="1"/>
  <c r="CX601" i="1"/>
  <c r="CY601" i="1"/>
  <c r="CZ601" i="1"/>
  <c r="DA601" i="1"/>
  <c r="DB601" i="1"/>
  <c r="DC601" i="1"/>
  <c r="DD601" i="1"/>
  <c r="DE601" i="1"/>
  <c r="DF601" i="1"/>
  <c r="DG601" i="1"/>
  <c r="DH601" i="1"/>
  <c r="DI601" i="1"/>
  <c r="DJ601" i="1"/>
  <c r="DK601" i="1"/>
  <c r="DL601" i="1"/>
  <c r="DM601" i="1"/>
  <c r="DN601" i="1"/>
  <c r="DO601" i="1"/>
  <c r="DP601" i="1"/>
  <c r="DQ601" i="1"/>
  <c r="DR601" i="1"/>
  <c r="DS601" i="1"/>
  <c r="DT601" i="1"/>
  <c r="DU601" i="1"/>
  <c r="DV601" i="1"/>
  <c r="DW601" i="1"/>
  <c r="DX601" i="1"/>
  <c r="DY601" i="1"/>
  <c r="DZ601" i="1"/>
  <c r="EA601" i="1"/>
  <c r="EB601" i="1"/>
  <c r="EC601" i="1"/>
  <c r="ED601" i="1"/>
  <c r="EE601" i="1"/>
  <c r="EF601" i="1"/>
  <c r="EG601" i="1"/>
  <c r="EH601" i="1"/>
  <c r="EI601" i="1"/>
  <c r="EJ601" i="1"/>
  <c r="EK601" i="1"/>
  <c r="EL601" i="1"/>
  <c r="EM601" i="1"/>
  <c r="EN601" i="1"/>
  <c r="EO601" i="1"/>
  <c r="EP601" i="1"/>
  <c r="EQ601" i="1"/>
  <c r="ER601" i="1"/>
  <c r="ES601" i="1"/>
  <c r="ET601" i="1"/>
  <c r="EU601" i="1"/>
  <c r="EV601" i="1"/>
  <c r="EW601" i="1"/>
  <c r="EX601" i="1"/>
  <c r="EY601" i="1"/>
  <c r="EZ601" i="1"/>
  <c r="FA601" i="1"/>
  <c r="FB601" i="1"/>
  <c r="FC601" i="1"/>
  <c r="FD601" i="1"/>
  <c r="FE601" i="1"/>
  <c r="FF601" i="1"/>
  <c r="FG601" i="1"/>
  <c r="FH601" i="1"/>
  <c r="FI601" i="1"/>
  <c r="FJ601" i="1"/>
  <c r="FK601" i="1"/>
  <c r="FL601" i="1"/>
  <c r="FM601" i="1"/>
  <c r="FN601" i="1"/>
  <c r="FO601" i="1"/>
  <c r="FP601" i="1"/>
  <c r="FQ601" i="1"/>
  <c r="FR601" i="1"/>
  <c r="FS601" i="1"/>
  <c r="FT601" i="1"/>
  <c r="FU601" i="1"/>
  <c r="FV601" i="1"/>
  <c r="FW601" i="1"/>
  <c r="FX601" i="1"/>
  <c r="FY601" i="1"/>
  <c r="FZ601" i="1"/>
  <c r="GA601" i="1"/>
  <c r="GB601" i="1"/>
  <c r="GC601" i="1"/>
  <c r="GD601" i="1"/>
  <c r="GE601" i="1"/>
  <c r="GF601" i="1"/>
  <c r="GG601" i="1"/>
  <c r="GH601" i="1"/>
  <c r="GI601" i="1"/>
  <c r="GJ601" i="1"/>
  <c r="GK601" i="1"/>
  <c r="GL601" i="1"/>
  <c r="GM601" i="1"/>
  <c r="GN601" i="1"/>
  <c r="GO601" i="1"/>
  <c r="GP601" i="1"/>
  <c r="GQ601" i="1"/>
  <c r="GR601" i="1"/>
  <c r="GS601" i="1"/>
  <c r="GT601" i="1"/>
  <c r="GU601" i="1"/>
  <c r="GV601" i="1"/>
  <c r="GW601" i="1"/>
  <c r="GX601" i="1"/>
  <c r="D603" i="1"/>
  <c r="C605" i="1"/>
  <c r="E605" i="1"/>
  <c r="Z605" i="1"/>
  <c r="AA605" i="1"/>
  <c r="AM605" i="1"/>
  <c r="AN605" i="1"/>
  <c r="BD605" i="1"/>
  <c r="BE605" i="1"/>
  <c r="BF605" i="1"/>
  <c r="BG605" i="1"/>
  <c r="BH605" i="1"/>
  <c r="BI605" i="1"/>
  <c r="BJ605" i="1"/>
  <c r="BK605" i="1"/>
  <c r="BL605" i="1"/>
  <c r="BM605" i="1"/>
  <c r="BN605" i="1"/>
  <c r="BO605" i="1"/>
  <c r="BP605" i="1"/>
  <c r="BQ605" i="1"/>
  <c r="BR605" i="1"/>
  <c r="BS605" i="1"/>
  <c r="BT605" i="1"/>
  <c r="BU605" i="1"/>
  <c r="BV605" i="1"/>
  <c r="BW605" i="1"/>
  <c r="CM605" i="1"/>
  <c r="CN605" i="1"/>
  <c r="CO605" i="1"/>
  <c r="CP605" i="1"/>
  <c r="CQ605" i="1"/>
  <c r="CR605" i="1"/>
  <c r="CS605" i="1"/>
  <c r="CT605" i="1"/>
  <c r="CU605" i="1"/>
  <c r="CV605" i="1"/>
  <c r="CW605" i="1"/>
  <c r="CX605" i="1"/>
  <c r="CY605" i="1"/>
  <c r="CZ605" i="1"/>
  <c r="DA605" i="1"/>
  <c r="DB605" i="1"/>
  <c r="DC605" i="1"/>
  <c r="DD605" i="1"/>
  <c r="DE605" i="1"/>
  <c r="DF605" i="1"/>
  <c r="DG605" i="1"/>
  <c r="DH605" i="1"/>
  <c r="DI605" i="1"/>
  <c r="DJ605" i="1"/>
  <c r="DK605" i="1"/>
  <c r="DL605" i="1"/>
  <c r="DM605" i="1"/>
  <c r="DN605" i="1"/>
  <c r="DO605" i="1"/>
  <c r="DP605" i="1"/>
  <c r="DQ605" i="1"/>
  <c r="DR605" i="1"/>
  <c r="DS605" i="1"/>
  <c r="DT605" i="1"/>
  <c r="DU605" i="1"/>
  <c r="DV605" i="1"/>
  <c r="DW605" i="1"/>
  <c r="DX605" i="1"/>
  <c r="DY605" i="1"/>
  <c r="DZ605" i="1"/>
  <c r="EA605" i="1"/>
  <c r="EB605" i="1"/>
  <c r="EC605" i="1"/>
  <c r="ED605" i="1"/>
  <c r="EE605" i="1"/>
  <c r="EF605" i="1"/>
  <c r="EG605" i="1"/>
  <c r="EH605" i="1"/>
  <c r="EI605" i="1"/>
  <c r="EJ605" i="1"/>
  <c r="EK605" i="1"/>
  <c r="EL605" i="1"/>
  <c r="EM605" i="1"/>
  <c r="EN605" i="1"/>
  <c r="EO605" i="1"/>
  <c r="EP605" i="1"/>
  <c r="EQ605" i="1"/>
  <c r="ER605" i="1"/>
  <c r="ES605" i="1"/>
  <c r="ET605" i="1"/>
  <c r="EU605" i="1"/>
  <c r="EV605" i="1"/>
  <c r="EW605" i="1"/>
  <c r="EX605" i="1"/>
  <c r="EY605" i="1"/>
  <c r="EZ605" i="1"/>
  <c r="FA605" i="1"/>
  <c r="FB605" i="1"/>
  <c r="FC605" i="1"/>
  <c r="FD605" i="1"/>
  <c r="FE605" i="1"/>
  <c r="FF605" i="1"/>
  <c r="FG605" i="1"/>
  <c r="FH605" i="1"/>
  <c r="FI605" i="1"/>
  <c r="FJ605" i="1"/>
  <c r="FK605" i="1"/>
  <c r="FL605" i="1"/>
  <c r="FM605" i="1"/>
  <c r="FN605" i="1"/>
  <c r="FO605" i="1"/>
  <c r="FP605" i="1"/>
  <c r="FQ605" i="1"/>
  <c r="FR605" i="1"/>
  <c r="FS605" i="1"/>
  <c r="FT605" i="1"/>
  <c r="FU605" i="1"/>
  <c r="FV605" i="1"/>
  <c r="FW605" i="1"/>
  <c r="FX605" i="1"/>
  <c r="FY605" i="1"/>
  <c r="FZ605" i="1"/>
  <c r="GA605" i="1"/>
  <c r="GB605" i="1"/>
  <c r="GC605" i="1"/>
  <c r="GD605" i="1"/>
  <c r="GE605" i="1"/>
  <c r="GF605" i="1"/>
  <c r="GG605" i="1"/>
  <c r="GH605" i="1"/>
  <c r="GI605" i="1"/>
  <c r="GJ605" i="1"/>
  <c r="GK605" i="1"/>
  <c r="GL605" i="1"/>
  <c r="GM605" i="1"/>
  <c r="GN605" i="1"/>
  <c r="GO605" i="1"/>
  <c r="GP605" i="1"/>
  <c r="GQ605" i="1"/>
  <c r="GR605" i="1"/>
  <c r="GS605" i="1"/>
  <c r="GT605" i="1"/>
  <c r="GU605" i="1"/>
  <c r="GV605" i="1"/>
  <c r="GW605" i="1"/>
  <c r="GX605" i="1"/>
  <c r="C607" i="1"/>
  <c r="D607" i="1"/>
  <c r="AC607" i="1"/>
  <c r="AE607" i="1"/>
  <c r="AF607" i="1"/>
  <c r="AG607" i="1"/>
  <c r="CU607" i="1" s="1"/>
  <c r="AH607" i="1"/>
  <c r="AI607" i="1"/>
  <c r="CW607" i="1" s="1"/>
  <c r="AJ607" i="1"/>
  <c r="CX607" i="1" s="1"/>
  <c r="CV607" i="1"/>
  <c r="U607" i="1" s="1"/>
  <c r="FR607" i="1"/>
  <c r="GL607" i="1"/>
  <c r="GN607" i="1"/>
  <c r="GO607" i="1"/>
  <c r="GV607" i="1"/>
  <c r="HC607" i="1" s="1"/>
  <c r="C608" i="1"/>
  <c r="D608" i="1"/>
  <c r="U608" i="1"/>
  <c r="AC608" i="1"/>
  <c r="AE608" i="1"/>
  <c r="AF608" i="1"/>
  <c r="AG608" i="1"/>
  <c r="CU608" i="1" s="1"/>
  <c r="T608" i="1" s="1"/>
  <c r="AH608" i="1"/>
  <c r="AI608" i="1"/>
  <c r="CW608" i="1" s="1"/>
  <c r="AJ608" i="1"/>
  <c r="CX608" i="1" s="1"/>
  <c r="W608" i="1" s="1"/>
  <c r="CT608" i="1"/>
  <c r="S608" i="1" s="1"/>
  <c r="CV608" i="1"/>
  <c r="FR608" i="1"/>
  <c r="GL608" i="1"/>
  <c r="GN608" i="1"/>
  <c r="GO608" i="1"/>
  <c r="GV608" i="1"/>
  <c r="HC608" i="1" s="1"/>
  <c r="GX608" i="1" s="1"/>
  <c r="C609" i="1"/>
  <c r="D609" i="1"/>
  <c r="AC609" i="1"/>
  <c r="AE609" i="1"/>
  <c r="AF609" i="1"/>
  <c r="AG609" i="1"/>
  <c r="CU609" i="1" s="1"/>
  <c r="AH609" i="1"/>
  <c r="AI609" i="1"/>
  <c r="CW609" i="1" s="1"/>
  <c r="AJ609" i="1"/>
  <c r="CT609" i="1"/>
  <c r="CV609" i="1"/>
  <c r="CX609" i="1"/>
  <c r="FR609" i="1"/>
  <c r="GL609" i="1"/>
  <c r="GN609" i="1"/>
  <c r="GO609" i="1"/>
  <c r="GV609" i="1"/>
  <c r="HC609" i="1" s="1"/>
  <c r="C610" i="1"/>
  <c r="D610" i="1"/>
  <c r="AC610" i="1"/>
  <c r="AE610" i="1"/>
  <c r="AF610" i="1"/>
  <c r="CT610" i="1" s="1"/>
  <c r="AG610" i="1"/>
  <c r="CU610" i="1" s="1"/>
  <c r="AH610" i="1"/>
  <c r="AI610" i="1"/>
  <c r="CW610" i="1" s="1"/>
  <c r="AJ610" i="1"/>
  <c r="CV610" i="1"/>
  <c r="CX610" i="1"/>
  <c r="FR610" i="1"/>
  <c r="GL610" i="1"/>
  <c r="GN610" i="1"/>
  <c r="GO610" i="1"/>
  <c r="GV610" i="1"/>
  <c r="HC610" i="1"/>
  <c r="C611" i="1"/>
  <c r="D611" i="1"/>
  <c r="AC611" i="1"/>
  <c r="CQ611" i="1" s="1"/>
  <c r="AE611" i="1"/>
  <c r="AF611" i="1"/>
  <c r="AG611" i="1"/>
  <c r="CU611" i="1" s="1"/>
  <c r="AH611" i="1"/>
  <c r="CV611" i="1" s="1"/>
  <c r="AI611" i="1"/>
  <c r="AJ611" i="1"/>
  <c r="CX611" i="1" s="1"/>
  <c r="CR611" i="1"/>
  <c r="CS611" i="1"/>
  <c r="CW611" i="1"/>
  <c r="FR611" i="1"/>
  <c r="GL611" i="1"/>
  <c r="BZ616" i="1" s="1"/>
  <c r="AQ616" i="1" s="1"/>
  <c r="GN611" i="1"/>
  <c r="GO611" i="1"/>
  <c r="GV611" i="1"/>
  <c r="HC611" i="1"/>
  <c r="C612" i="1"/>
  <c r="D612" i="1"/>
  <c r="AC612" i="1"/>
  <c r="AE612" i="1"/>
  <c r="AF612" i="1"/>
  <c r="AG612" i="1"/>
  <c r="AH612" i="1"/>
  <c r="CV612" i="1" s="1"/>
  <c r="AI612" i="1"/>
  <c r="CW612" i="1" s="1"/>
  <c r="AJ612" i="1"/>
  <c r="CX612" i="1" s="1"/>
  <c r="CQ612" i="1"/>
  <c r="CU612" i="1"/>
  <c r="FR612" i="1"/>
  <c r="GL612" i="1"/>
  <c r="GN612" i="1"/>
  <c r="GO612" i="1"/>
  <c r="GV612" i="1"/>
  <c r="HC612" i="1"/>
  <c r="C613" i="1"/>
  <c r="D613" i="1"/>
  <c r="AC613" i="1"/>
  <c r="AE613" i="1"/>
  <c r="AF613" i="1"/>
  <c r="AG613" i="1"/>
  <c r="CU613" i="1" s="1"/>
  <c r="AH613" i="1"/>
  <c r="AI613" i="1"/>
  <c r="CW613" i="1" s="1"/>
  <c r="AJ613" i="1"/>
  <c r="CT613" i="1"/>
  <c r="CV613" i="1"/>
  <c r="CX613" i="1"/>
  <c r="FR613" i="1"/>
  <c r="GL613" i="1"/>
  <c r="GN613" i="1"/>
  <c r="GO613" i="1"/>
  <c r="GV613" i="1"/>
  <c r="HC613" i="1"/>
  <c r="AC614" i="1"/>
  <c r="AD614" i="1"/>
  <c r="AB614" i="1" s="1"/>
  <c r="AE614" i="1"/>
  <c r="AF614" i="1"/>
  <c r="AG614" i="1"/>
  <c r="CU614" i="1" s="1"/>
  <c r="AH614" i="1"/>
  <c r="CV614" i="1" s="1"/>
  <c r="AI614" i="1"/>
  <c r="AJ614" i="1"/>
  <c r="CX614" i="1" s="1"/>
  <c r="CQ614" i="1"/>
  <c r="CR614" i="1"/>
  <c r="CS614" i="1"/>
  <c r="CW614" i="1"/>
  <c r="FR614" i="1"/>
  <c r="GL614" i="1"/>
  <c r="GN614" i="1"/>
  <c r="GO614" i="1"/>
  <c r="GV614" i="1"/>
  <c r="HC614" i="1" s="1"/>
  <c r="B616" i="1"/>
  <c r="B605" i="1" s="1"/>
  <c r="C616" i="1"/>
  <c r="D616" i="1"/>
  <c r="D605" i="1" s="1"/>
  <c r="F616" i="1"/>
  <c r="F605" i="1" s="1"/>
  <c r="G616" i="1"/>
  <c r="BX616" i="1"/>
  <c r="CK616" i="1"/>
  <c r="CK605" i="1" s="1"/>
  <c r="CL616" i="1"/>
  <c r="BC616" i="1" s="1"/>
  <c r="D645" i="1"/>
  <c r="B647" i="1"/>
  <c r="E647" i="1"/>
  <c r="Z647" i="1"/>
  <c r="AA647" i="1"/>
  <c r="AM647" i="1"/>
  <c r="AN647" i="1"/>
  <c r="BD647" i="1"/>
  <c r="BE647" i="1"/>
  <c r="BF647" i="1"/>
  <c r="BG647" i="1"/>
  <c r="BH647" i="1"/>
  <c r="BI647" i="1"/>
  <c r="BJ647" i="1"/>
  <c r="BK647" i="1"/>
  <c r="BL647" i="1"/>
  <c r="BM647" i="1"/>
  <c r="BN647" i="1"/>
  <c r="BO647" i="1"/>
  <c r="BP647" i="1"/>
  <c r="BQ647" i="1"/>
  <c r="BR647" i="1"/>
  <c r="BS647" i="1"/>
  <c r="BT647" i="1"/>
  <c r="BU647" i="1"/>
  <c r="BV647" i="1"/>
  <c r="BW647" i="1"/>
  <c r="CM647" i="1"/>
  <c r="CN647" i="1"/>
  <c r="CO647" i="1"/>
  <c r="CP647" i="1"/>
  <c r="CQ647" i="1"/>
  <c r="CR647" i="1"/>
  <c r="CS647" i="1"/>
  <c r="CT647" i="1"/>
  <c r="CU647" i="1"/>
  <c r="CV647" i="1"/>
  <c r="CW647" i="1"/>
  <c r="CX647" i="1"/>
  <c r="CY647" i="1"/>
  <c r="CZ647" i="1"/>
  <c r="DA647" i="1"/>
  <c r="DB647" i="1"/>
  <c r="DC647" i="1"/>
  <c r="DD647" i="1"/>
  <c r="DE647" i="1"/>
  <c r="DF647" i="1"/>
  <c r="DG647" i="1"/>
  <c r="DH647" i="1"/>
  <c r="DI647" i="1"/>
  <c r="DJ647" i="1"/>
  <c r="DK647" i="1"/>
  <c r="DL647" i="1"/>
  <c r="DM647" i="1"/>
  <c r="DN647" i="1"/>
  <c r="DO647" i="1"/>
  <c r="DP647" i="1"/>
  <c r="DQ647" i="1"/>
  <c r="DR647" i="1"/>
  <c r="DS647" i="1"/>
  <c r="DT647" i="1"/>
  <c r="DU647" i="1"/>
  <c r="DV647" i="1"/>
  <c r="DW647" i="1"/>
  <c r="DX647" i="1"/>
  <c r="DY647" i="1"/>
  <c r="DZ647" i="1"/>
  <c r="EA647" i="1"/>
  <c r="EB647" i="1"/>
  <c r="EC647" i="1"/>
  <c r="ED647" i="1"/>
  <c r="EE647" i="1"/>
  <c r="EF647" i="1"/>
  <c r="EG647" i="1"/>
  <c r="EH647" i="1"/>
  <c r="EI647" i="1"/>
  <c r="EJ647" i="1"/>
  <c r="EK647" i="1"/>
  <c r="EL647" i="1"/>
  <c r="EM647" i="1"/>
  <c r="EN647" i="1"/>
  <c r="EO647" i="1"/>
  <c r="EP647" i="1"/>
  <c r="EQ647" i="1"/>
  <c r="ER647" i="1"/>
  <c r="ES647" i="1"/>
  <c r="ET647" i="1"/>
  <c r="EU647" i="1"/>
  <c r="EV647" i="1"/>
  <c r="EW647" i="1"/>
  <c r="EX647" i="1"/>
  <c r="EY647" i="1"/>
  <c r="EZ647" i="1"/>
  <c r="FA647" i="1"/>
  <c r="FB647" i="1"/>
  <c r="FC647" i="1"/>
  <c r="FD647" i="1"/>
  <c r="FE647" i="1"/>
  <c r="FF647" i="1"/>
  <c r="FG647" i="1"/>
  <c r="FH647" i="1"/>
  <c r="FI647" i="1"/>
  <c r="FJ647" i="1"/>
  <c r="FK647" i="1"/>
  <c r="FL647" i="1"/>
  <c r="FM647" i="1"/>
  <c r="FN647" i="1"/>
  <c r="FO647" i="1"/>
  <c r="FP647" i="1"/>
  <c r="FQ647" i="1"/>
  <c r="FR647" i="1"/>
  <c r="FS647" i="1"/>
  <c r="FT647" i="1"/>
  <c r="FU647" i="1"/>
  <c r="FV647" i="1"/>
  <c r="FW647" i="1"/>
  <c r="FX647" i="1"/>
  <c r="FY647" i="1"/>
  <c r="FZ647" i="1"/>
  <c r="GA647" i="1"/>
  <c r="GB647" i="1"/>
  <c r="GC647" i="1"/>
  <c r="GD647" i="1"/>
  <c r="GE647" i="1"/>
  <c r="GF647" i="1"/>
  <c r="GG647" i="1"/>
  <c r="GH647" i="1"/>
  <c r="GI647" i="1"/>
  <c r="GJ647" i="1"/>
  <c r="GK647" i="1"/>
  <c r="GL647" i="1"/>
  <c r="GM647" i="1"/>
  <c r="GN647" i="1"/>
  <c r="GO647" i="1"/>
  <c r="GP647" i="1"/>
  <c r="GQ647" i="1"/>
  <c r="GR647" i="1"/>
  <c r="GS647" i="1"/>
  <c r="GT647" i="1"/>
  <c r="GU647" i="1"/>
  <c r="GV647" i="1"/>
  <c r="GW647" i="1"/>
  <c r="GX647" i="1"/>
  <c r="C649" i="1"/>
  <c r="D649" i="1"/>
  <c r="AC649" i="1"/>
  <c r="AE649" i="1"/>
  <c r="AF649" i="1"/>
  <c r="AG649" i="1"/>
  <c r="AH649" i="1"/>
  <c r="CV649" i="1" s="1"/>
  <c r="AI649" i="1"/>
  <c r="CW649" i="1" s="1"/>
  <c r="AJ649" i="1"/>
  <c r="CX649" i="1" s="1"/>
  <c r="CQ649" i="1"/>
  <c r="CU649" i="1"/>
  <c r="FR649" i="1"/>
  <c r="GL649" i="1"/>
  <c r="GN649" i="1"/>
  <c r="GO649" i="1"/>
  <c r="GV649" i="1"/>
  <c r="HC649" i="1" s="1"/>
  <c r="C650" i="1"/>
  <c r="D650" i="1"/>
  <c r="V650" i="1"/>
  <c r="AC650" i="1"/>
  <c r="AE650" i="1"/>
  <c r="AF650" i="1"/>
  <c r="AG650" i="1"/>
  <c r="AH650" i="1"/>
  <c r="CV650" i="1" s="1"/>
  <c r="AI650" i="1"/>
  <c r="CW650" i="1" s="1"/>
  <c r="AJ650" i="1"/>
  <c r="CX650" i="1" s="1"/>
  <c r="W650" i="1" s="1"/>
  <c r="CQ650" i="1"/>
  <c r="CS650" i="1"/>
  <c r="CU650" i="1"/>
  <c r="T650" i="1" s="1"/>
  <c r="FR650" i="1"/>
  <c r="GL650" i="1"/>
  <c r="GN650" i="1"/>
  <c r="GO650" i="1"/>
  <c r="GV650" i="1"/>
  <c r="HC650" i="1"/>
  <c r="C651" i="1"/>
  <c r="D651" i="1"/>
  <c r="AC651" i="1"/>
  <c r="AD651" i="1"/>
  <c r="AE651" i="1"/>
  <c r="AF651" i="1"/>
  <c r="AG651" i="1"/>
  <c r="CU651" i="1" s="1"/>
  <c r="T651" i="1" s="1"/>
  <c r="AH651" i="1"/>
  <c r="AI651" i="1"/>
  <c r="AJ651" i="1"/>
  <c r="CX651" i="1" s="1"/>
  <c r="W651" i="1" s="1"/>
  <c r="CQ651" i="1"/>
  <c r="P651" i="1" s="1"/>
  <c r="CR651" i="1"/>
  <c r="Q651" i="1" s="1"/>
  <c r="CS651" i="1"/>
  <c r="CV651" i="1"/>
  <c r="U651" i="1" s="1"/>
  <c r="CW651" i="1"/>
  <c r="V651" i="1" s="1"/>
  <c r="FR651" i="1"/>
  <c r="GL651" i="1"/>
  <c r="GN651" i="1"/>
  <c r="GO651" i="1"/>
  <c r="GV651" i="1"/>
  <c r="HC651" i="1"/>
  <c r="GX651" i="1" s="1"/>
  <c r="I652" i="1"/>
  <c r="AC652" i="1"/>
  <c r="CQ652" i="1" s="1"/>
  <c r="AE652" i="1"/>
  <c r="CR652" i="1" s="1"/>
  <c r="AF652" i="1"/>
  <c r="AG652" i="1"/>
  <c r="CU652" i="1" s="1"/>
  <c r="T652" i="1" s="1"/>
  <c r="AH652" i="1"/>
  <c r="AI652" i="1"/>
  <c r="CW652" i="1" s="1"/>
  <c r="AJ652" i="1"/>
  <c r="CV652" i="1"/>
  <c r="U652" i="1" s="1"/>
  <c r="CX652" i="1"/>
  <c r="FR652" i="1"/>
  <c r="GL652" i="1"/>
  <c r="GN652" i="1"/>
  <c r="GO652" i="1"/>
  <c r="GV652" i="1"/>
  <c r="HC652" i="1" s="1"/>
  <c r="I653" i="1"/>
  <c r="AC653" i="1"/>
  <c r="AE653" i="1"/>
  <c r="AF653" i="1"/>
  <c r="AG653" i="1"/>
  <c r="CU653" i="1" s="1"/>
  <c r="T653" i="1" s="1"/>
  <c r="AH653" i="1"/>
  <c r="AI653" i="1"/>
  <c r="CW653" i="1" s="1"/>
  <c r="AJ653" i="1"/>
  <c r="CT653" i="1"/>
  <c r="S653" i="1" s="1"/>
  <c r="CV653" i="1"/>
  <c r="U653" i="1" s="1"/>
  <c r="CX653" i="1"/>
  <c r="FR653" i="1"/>
  <c r="GL653" i="1"/>
  <c r="GN653" i="1"/>
  <c r="GO653" i="1"/>
  <c r="GV653" i="1"/>
  <c r="HC653" i="1"/>
  <c r="GX653" i="1" s="1"/>
  <c r="B655" i="1"/>
  <c r="C655" i="1"/>
  <c r="C647" i="1" s="1"/>
  <c r="D655" i="1"/>
  <c r="D647" i="1" s="1"/>
  <c r="F655" i="1"/>
  <c r="F647" i="1" s="1"/>
  <c r="G655" i="1"/>
  <c r="BC655" i="1"/>
  <c r="BC647" i="1" s="1"/>
  <c r="BX655" i="1"/>
  <c r="CK655" i="1"/>
  <c r="CK647" i="1" s="1"/>
  <c r="CL655" i="1"/>
  <c r="CL647" i="1" s="1"/>
  <c r="F671" i="1"/>
  <c r="D684" i="1"/>
  <c r="E686" i="1"/>
  <c r="Z686" i="1"/>
  <c r="AA686" i="1"/>
  <c r="AM686" i="1"/>
  <c r="AN686" i="1"/>
  <c r="BD686" i="1"/>
  <c r="BE686" i="1"/>
  <c r="BF686" i="1"/>
  <c r="BG686" i="1"/>
  <c r="BH686" i="1"/>
  <c r="BI686" i="1"/>
  <c r="BJ686" i="1"/>
  <c r="BK686" i="1"/>
  <c r="BL686" i="1"/>
  <c r="BM686" i="1"/>
  <c r="BN686" i="1"/>
  <c r="BO686" i="1"/>
  <c r="BP686" i="1"/>
  <c r="BQ686" i="1"/>
  <c r="BR686" i="1"/>
  <c r="BS686" i="1"/>
  <c r="BT686" i="1"/>
  <c r="BU686" i="1"/>
  <c r="BV686" i="1"/>
  <c r="BW686" i="1"/>
  <c r="BX686" i="1"/>
  <c r="CM686" i="1"/>
  <c r="CN686" i="1"/>
  <c r="CO686" i="1"/>
  <c r="CP686" i="1"/>
  <c r="CQ686" i="1"/>
  <c r="CR686" i="1"/>
  <c r="CS686" i="1"/>
  <c r="CT686" i="1"/>
  <c r="CU686" i="1"/>
  <c r="CV686" i="1"/>
  <c r="CW686" i="1"/>
  <c r="CX686" i="1"/>
  <c r="CY686" i="1"/>
  <c r="CZ686" i="1"/>
  <c r="DA686" i="1"/>
  <c r="DB686" i="1"/>
  <c r="DC686" i="1"/>
  <c r="DD686" i="1"/>
  <c r="DE686" i="1"/>
  <c r="DF686" i="1"/>
  <c r="DG686" i="1"/>
  <c r="DH686" i="1"/>
  <c r="DI686" i="1"/>
  <c r="DJ686" i="1"/>
  <c r="DK686" i="1"/>
  <c r="DL686" i="1"/>
  <c r="DM686" i="1"/>
  <c r="DN686" i="1"/>
  <c r="DO686" i="1"/>
  <c r="DP686" i="1"/>
  <c r="DQ686" i="1"/>
  <c r="DR686" i="1"/>
  <c r="DS686" i="1"/>
  <c r="DT686" i="1"/>
  <c r="DU686" i="1"/>
  <c r="DV686" i="1"/>
  <c r="DW686" i="1"/>
  <c r="DX686" i="1"/>
  <c r="DY686" i="1"/>
  <c r="DZ686" i="1"/>
  <c r="EA686" i="1"/>
  <c r="EB686" i="1"/>
  <c r="EC686" i="1"/>
  <c r="ED686" i="1"/>
  <c r="EE686" i="1"/>
  <c r="EF686" i="1"/>
  <c r="EG686" i="1"/>
  <c r="EH686" i="1"/>
  <c r="EI686" i="1"/>
  <c r="EJ686" i="1"/>
  <c r="EK686" i="1"/>
  <c r="EL686" i="1"/>
  <c r="EM686" i="1"/>
  <c r="EN686" i="1"/>
  <c r="EO686" i="1"/>
  <c r="EP686" i="1"/>
  <c r="EQ686" i="1"/>
  <c r="ER686" i="1"/>
  <c r="ES686" i="1"/>
  <c r="ET686" i="1"/>
  <c r="EU686" i="1"/>
  <c r="EV686" i="1"/>
  <c r="EW686" i="1"/>
  <c r="EX686" i="1"/>
  <c r="EY686" i="1"/>
  <c r="EZ686" i="1"/>
  <c r="FA686" i="1"/>
  <c r="FB686" i="1"/>
  <c r="FC686" i="1"/>
  <c r="FD686" i="1"/>
  <c r="FE686" i="1"/>
  <c r="FF686" i="1"/>
  <c r="FG686" i="1"/>
  <c r="FH686" i="1"/>
  <c r="FI686" i="1"/>
  <c r="FJ686" i="1"/>
  <c r="FK686" i="1"/>
  <c r="FL686" i="1"/>
  <c r="FM686" i="1"/>
  <c r="FN686" i="1"/>
  <c r="FO686" i="1"/>
  <c r="FP686" i="1"/>
  <c r="FQ686" i="1"/>
  <c r="FR686" i="1"/>
  <c r="FS686" i="1"/>
  <c r="FT686" i="1"/>
  <c r="FU686" i="1"/>
  <c r="FV686" i="1"/>
  <c r="FW686" i="1"/>
  <c r="FX686" i="1"/>
  <c r="FY686" i="1"/>
  <c r="FZ686" i="1"/>
  <c r="GA686" i="1"/>
  <c r="GB686" i="1"/>
  <c r="GC686" i="1"/>
  <c r="GD686" i="1"/>
  <c r="GE686" i="1"/>
  <c r="GF686" i="1"/>
  <c r="GG686" i="1"/>
  <c r="GH686" i="1"/>
  <c r="GI686" i="1"/>
  <c r="GJ686" i="1"/>
  <c r="GK686" i="1"/>
  <c r="GL686" i="1"/>
  <c r="GM686" i="1"/>
  <c r="GN686" i="1"/>
  <c r="GO686" i="1"/>
  <c r="GP686" i="1"/>
  <c r="GQ686" i="1"/>
  <c r="GR686" i="1"/>
  <c r="GS686" i="1"/>
  <c r="GT686" i="1"/>
  <c r="GU686" i="1"/>
  <c r="GV686" i="1"/>
  <c r="GW686" i="1"/>
  <c r="GX686" i="1"/>
  <c r="C688" i="1"/>
  <c r="D688" i="1"/>
  <c r="AC688" i="1"/>
  <c r="CQ688" i="1" s="1"/>
  <c r="P688" i="1" s="1"/>
  <c r="AE688" i="1"/>
  <c r="AF688" i="1"/>
  <c r="AG688" i="1"/>
  <c r="CU688" i="1" s="1"/>
  <c r="T688" i="1" s="1"/>
  <c r="AH688" i="1"/>
  <c r="AI688" i="1"/>
  <c r="CW688" i="1" s="1"/>
  <c r="V688" i="1" s="1"/>
  <c r="AJ688" i="1"/>
  <c r="CV688" i="1"/>
  <c r="U688" i="1" s="1"/>
  <c r="CX688" i="1"/>
  <c r="W688" i="1" s="1"/>
  <c r="FR688" i="1"/>
  <c r="BY692" i="1" s="1"/>
  <c r="AP692" i="1" s="1"/>
  <c r="GL688" i="1"/>
  <c r="GN688" i="1"/>
  <c r="GO688" i="1"/>
  <c r="GV688" i="1"/>
  <c r="HC688" i="1" s="1"/>
  <c r="GX688" i="1" s="1"/>
  <c r="I689" i="1"/>
  <c r="AC689" i="1"/>
  <c r="AE689" i="1"/>
  <c r="AF689" i="1"/>
  <c r="AG689" i="1"/>
  <c r="CU689" i="1" s="1"/>
  <c r="T689" i="1" s="1"/>
  <c r="AH689" i="1"/>
  <c r="AI689" i="1"/>
  <c r="CW689" i="1" s="1"/>
  <c r="V689" i="1" s="1"/>
  <c r="AJ689" i="1"/>
  <c r="CT689" i="1"/>
  <c r="S689" i="1" s="1"/>
  <c r="CV689" i="1"/>
  <c r="U689" i="1" s="1"/>
  <c r="CX689" i="1"/>
  <c r="W689" i="1" s="1"/>
  <c r="FR689" i="1"/>
  <c r="GL689" i="1"/>
  <c r="GN689" i="1"/>
  <c r="GO689" i="1"/>
  <c r="GV689" i="1"/>
  <c r="HC689" i="1"/>
  <c r="GX689" i="1" s="1"/>
  <c r="I690" i="1"/>
  <c r="AC690" i="1"/>
  <c r="AE690" i="1"/>
  <c r="AF690" i="1"/>
  <c r="AG690" i="1"/>
  <c r="CU690" i="1" s="1"/>
  <c r="T690" i="1" s="1"/>
  <c r="AH690" i="1"/>
  <c r="AI690" i="1"/>
  <c r="CW690" i="1" s="1"/>
  <c r="AJ690" i="1"/>
  <c r="CR690" i="1"/>
  <c r="Q690" i="1" s="1"/>
  <c r="CV690" i="1"/>
  <c r="CX690" i="1"/>
  <c r="W690" i="1" s="1"/>
  <c r="FR690" i="1"/>
  <c r="GL690" i="1"/>
  <c r="GN690" i="1"/>
  <c r="GO690" i="1"/>
  <c r="GV690" i="1"/>
  <c r="HC690" i="1" s="1"/>
  <c r="GX690" i="1" s="1"/>
  <c r="B692" i="1"/>
  <c r="B686" i="1" s="1"/>
  <c r="C692" i="1"/>
  <c r="C686" i="1" s="1"/>
  <c r="D692" i="1"/>
  <c r="D686" i="1" s="1"/>
  <c r="F692" i="1"/>
  <c r="F686" i="1" s="1"/>
  <c r="G692" i="1"/>
  <c r="BC692" i="1"/>
  <c r="BC686" i="1" s="1"/>
  <c r="BX692" i="1"/>
  <c r="AO692" i="1" s="1"/>
  <c r="AO686" i="1" s="1"/>
  <c r="BZ692" i="1"/>
  <c r="CG692" i="1" s="1"/>
  <c r="AX692" i="1" s="1"/>
  <c r="CK692" i="1"/>
  <c r="BB692" i="1" s="1"/>
  <c r="CL692" i="1"/>
  <c r="CL686" i="1" s="1"/>
  <c r="F696" i="1"/>
  <c r="F708" i="1"/>
  <c r="D721" i="1"/>
  <c r="E723" i="1"/>
  <c r="G723" i="1"/>
  <c r="Z723" i="1"/>
  <c r="AA723" i="1"/>
  <c r="AM723" i="1"/>
  <c r="AN723" i="1"/>
  <c r="BD723" i="1"/>
  <c r="BE723" i="1"/>
  <c r="BF723" i="1"/>
  <c r="BG723" i="1"/>
  <c r="BH723" i="1"/>
  <c r="BI723" i="1"/>
  <c r="BJ723" i="1"/>
  <c r="BK723" i="1"/>
  <c r="BL723" i="1"/>
  <c r="BM723" i="1"/>
  <c r="BN723" i="1"/>
  <c r="BO723" i="1"/>
  <c r="BP723" i="1"/>
  <c r="BQ723" i="1"/>
  <c r="BR723" i="1"/>
  <c r="BS723" i="1"/>
  <c r="BT723" i="1"/>
  <c r="BU723" i="1"/>
  <c r="BV723" i="1"/>
  <c r="BW723" i="1"/>
  <c r="CM723" i="1"/>
  <c r="CN723" i="1"/>
  <c r="CO723" i="1"/>
  <c r="CP723" i="1"/>
  <c r="CQ723" i="1"/>
  <c r="CR723" i="1"/>
  <c r="CS723" i="1"/>
  <c r="CT723" i="1"/>
  <c r="CU723" i="1"/>
  <c r="CV723" i="1"/>
  <c r="CW723" i="1"/>
  <c r="CX723" i="1"/>
  <c r="CY723" i="1"/>
  <c r="CZ723" i="1"/>
  <c r="DA723" i="1"/>
  <c r="DB723" i="1"/>
  <c r="DC723" i="1"/>
  <c r="DD723" i="1"/>
  <c r="DE723" i="1"/>
  <c r="DF723" i="1"/>
  <c r="DG723" i="1"/>
  <c r="DH723" i="1"/>
  <c r="DI723" i="1"/>
  <c r="DJ723" i="1"/>
  <c r="DK723" i="1"/>
  <c r="DL723" i="1"/>
  <c r="DM723" i="1"/>
  <c r="DN723" i="1"/>
  <c r="DO723" i="1"/>
  <c r="DP723" i="1"/>
  <c r="DQ723" i="1"/>
  <c r="DR723" i="1"/>
  <c r="DS723" i="1"/>
  <c r="DT723" i="1"/>
  <c r="DU723" i="1"/>
  <c r="DV723" i="1"/>
  <c r="DW723" i="1"/>
  <c r="DX723" i="1"/>
  <c r="DY723" i="1"/>
  <c r="DZ723" i="1"/>
  <c r="EA723" i="1"/>
  <c r="EB723" i="1"/>
  <c r="EC723" i="1"/>
  <c r="ED723" i="1"/>
  <c r="EE723" i="1"/>
  <c r="EF723" i="1"/>
  <c r="EG723" i="1"/>
  <c r="EH723" i="1"/>
  <c r="EI723" i="1"/>
  <c r="EJ723" i="1"/>
  <c r="EK723" i="1"/>
  <c r="EL723" i="1"/>
  <c r="EM723" i="1"/>
  <c r="EN723" i="1"/>
  <c r="EO723" i="1"/>
  <c r="EP723" i="1"/>
  <c r="EQ723" i="1"/>
  <c r="ER723" i="1"/>
  <c r="ES723" i="1"/>
  <c r="ET723" i="1"/>
  <c r="EU723" i="1"/>
  <c r="EV723" i="1"/>
  <c r="EW723" i="1"/>
  <c r="EX723" i="1"/>
  <c r="EY723" i="1"/>
  <c r="EZ723" i="1"/>
  <c r="FA723" i="1"/>
  <c r="FB723" i="1"/>
  <c r="FC723" i="1"/>
  <c r="FD723" i="1"/>
  <c r="FE723" i="1"/>
  <c r="FF723" i="1"/>
  <c r="FG723" i="1"/>
  <c r="FH723" i="1"/>
  <c r="FI723" i="1"/>
  <c r="FJ723" i="1"/>
  <c r="FK723" i="1"/>
  <c r="FL723" i="1"/>
  <c r="FM723" i="1"/>
  <c r="FN723" i="1"/>
  <c r="FO723" i="1"/>
  <c r="FP723" i="1"/>
  <c r="FQ723" i="1"/>
  <c r="FR723" i="1"/>
  <c r="FS723" i="1"/>
  <c r="FT723" i="1"/>
  <c r="FU723" i="1"/>
  <c r="FV723" i="1"/>
  <c r="FW723" i="1"/>
  <c r="FX723" i="1"/>
  <c r="FY723" i="1"/>
  <c r="FZ723" i="1"/>
  <c r="GA723" i="1"/>
  <c r="GB723" i="1"/>
  <c r="GC723" i="1"/>
  <c r="GD723" i="1"/>
  <c r="GE723" i="1"/>
  <c r="GF723" i="1"/>
  <c r="GG723" i="1"/>
  <c r="GH723" i="1"/>
  <c r="GI723" i="1"/>
  <c r="GJ723" i="1"/>
  <c r="GK723" i="1"/>
  <c r="GL723" i="1"/>
  <c r="GM723" i="1"/>
  <c r="GN723" i="1"/>
  <c r="GO723" i="1"/>
  <c r="GP723" i="1"/>
  <c r="GQ723" i="1"/>
  <c r="GR723" i="1"/>
  <c r="GS723" i="1"/>
  <c r="GT723" i="1"/>
  <c r="GU723" i="1"/>
  <c r="GV723" i="1"/>
  <c r="GW723" i="1"/>
  <c r="GX723" i="1"/>
  <c r="C725" i="1"/>
  <c r="D725" i="1"/>
  <c r="AC725" i="1"/>
  <c r="AE725" i="1"/>
  <c r="AF725" i="1"/>
  <c r="AG725" i="1"/>
  <c r="CU725" i="1" s="1"/>
  <c r="T725" i="1" s="1"/>
  <c r="AH725" i="1"/>
  <c r="CV725" i="1" s="1"/>
  <c r="AI725" i="1"/>
  <c r="CW725" i="1" s="1"/>
  <c r="AJ725" i="1"/>
  <c r="CX725" i="1" s="1"/>
  <c r="W725" i="1" s="1"/>
  <c r="CR725" i="1"/>
  <c r="Q725" i="1" s="1"/>
  <c r="FR725" i="1"/>
  <c r="GL725" i="1"/>
  <c r="BZ730" i="1" s="1"/>
  <c r="GN725" i="1"/>
  <c r="GO725" i="1"/>
  <c r="GV725" i="1"/>
  <c r="HC725" i="1" s="1"/>
  <c r="GX725" i="1" s="1"/>
  <c r="AC726" i="1"/>
  <c r="AE726" i="1"/>
  <c r="AF726" i="1"/>
  <c r="AG726" i="1"/>
  <c r="CU726" i="1" s="1"/>
  <c r="AH726" i="1"/>
  <c r="AI726" i="1"/>
  <c r="CW726" i="1" s="1"/>
  <c r="AJ726" i="1"/>
  <c r="CV726" i="1"/>
  <c r="CX726" i="1"/>
  <c r="FR726" i="1"/>
  <c r="GL726" i="1"/>
  <c r="GN726" i="1"/>
  <c r="GO726" i="1"/>
  <c r="GV726" i="1"/>
  <c r="HC726" i="1" s="1"/>
  <c r="AC727" i="1"/>
  <c r="AE727" i="1"/>
  <c r="AF727" i="1"/>
  <c r="AG727" i="1"/>
  <c r="CU727" i="1" s="1"/>
  <c r="AH727" i="1"/>
  <c r="AI727" i="1"/>
  <c r="CW727" i="1" s="1"/>
  <c r="AJ727" i="1"/>
  <c r="CT727" i="1"/>
  <c r="CV727" i="1"/>
  <c r="CX727" i="1"/>
  <c r="FR727" i="1"/>
  <c r="GL727" i="1"/>
  <c r="GN727" i="1"/>
  <c r="GO727" i="1"/>
  <c r="GV727" i="1"/>
  <c r="HC727" i="1"/>
  <c r="I728" i="1"/>
  <c r="AC728" i="1"/>
  <c r="AE728" i="1"/>
  <c r="AF728" i="1"/>
  <c r="AG728" i="1"/>
  <c r="CU728" i="1" s="1"/>
  <c r="T728" i="1" s="1"/>
  <c r="AH728" i="1"/>
  <c r="AI728" i="1"/>
  <c r="CW728" i="1" s="1"/>
  <c r="AJ728" i="1"/>
  <c r="CR728" i="1"/>
  <c r="Q728" i="1" s="1"/>
  <c r="CV728" i="1"/>
  <c r="CX728" i="1"/>
  <c r="W728" i="1" s="1"/>
  <c r="FR728" i="1"/>
  <c r="GL728" i="1"/>
  <c r="GN728" i="1"/>
  <c r="GO728" i="1"/>
  <c r="GV728" i="1"/>
  <c r="HC728" i="1" s="1"/>
  <c r="B730" i="1"/>
  <c r="B723" i="1" s="1"/>
  <c r="C730" i="1"/>
  <c r="C723" i="1" s="1"/>
  <c r="D730" i="1"/>
  <c r="D723" i="1" s="1"/>
  <c r="F730" i="1"/>
  <c r="F723" i="1" s="1"/>
  <c r="G730" i="1"/>
  <c r="BX730" i="1"/>
  <c r="BX723" i="1" s="1"/>
  <c r="CK730" i="1"/>
  <c r="CK723" i="1" s="1"/>
  <c r="CL730" i="1"/>
  <c r="CL723" i="1" s="1"/>
  <c r="D759" i="1"/>
  <c r="E761" i="1"/>
  <c r="Z761" i="1"/>
  <c r="AA761" i="1"/>
  <c r="AM761" i="1"/>
  <c r="AN761" i="1"/>
  <c r="BD761" i="1"/>
  <c r="BE761" i="1"/>
  <c r="BF761" i="1"/>
  <c r="BG761" i="1"/>
  <c r="BH761" i="1"/>
  <c r="BI761" i="1"/>
  <c r="BJ761" i="1"/>
  <c r="BK761" i="1"/>
  <c r="BL761" i="1"/>
  <c r="BM761" i="1"/>
  <c r="BN761" i="1"/>
  <c r="BO761" i="1"/>
  <c r="BP761" i="1"/>
  <c r="BQ761" i="1"/>
  <c r="BR761" i="1"/>
  <c r="BS761" i="1"/>
  <c r="BT761" i="1"/>
  <c r="BU761" i="1"/>
  <c r="BV761" i="1"/>
  <c r="BW761" i="1"/>
  <c r="CM761" i="1"/>
  <c r="CN761" i="1"/>
  <c r="CO761" i="1"/>
  <c r="CP761" i="1"/>
  <c r="CQ761" i="1"/>
  <c r="CR761" i="1"/>
  <c r="CS761" i="1"/>
  <c r="CT761" i="1"/>
  <c r="CU761" i="1"/>
  <c r="CV761" i="1"/>
  <c r="CW761" i="1"/>
  <c r="CX761" i="1"/>
  <c r="CY761" i="1"/>
  <c r="CZ761" i="1"/>
  <c r="DA761" i="1"/>
  <c r="DB761" i="1"/>
  <c r="DC761" i="1"/>
  <c r="DD761" i="1"/>
  <c r="DE761" i="1"/>
  <c r="DF761" i="1"/>
  <c r="DG761" i="1"/>
  <c r="DH761" i="1"/>
  <c r="DI761" i="1"/>
  <c r="DJ761" i="1"/>
  <c r="DK761" i="1"/>
  <c r="DL761" i="1"/>
  <c r="DM761" i="1"/>
  <c r="DN761" i="1"/>
  <c r="DO761" i="1"/>
  <c r="DP761" i="1"/>
  <c r="DQ761" i="1"/>
  <c r="DR761" i="1"/>
  <c r="DS761" i="1"/>
  <c r="DT761" i="1"/>
  <c r="DU761" i="1"/>
  <c r="DV761" i="1"/>
  <c r="DW761" i="1"/>
  <c r="DX761" i="1"/>
  <c r="DY761" i="1"/>
  <c r="DZ761" i="1"/>
  <c r="EA761" i="1"/>
  <c r="EB761" i="1"/>
  <c r="EC761" i="1"/>
  <c r="ED761" i="1"/>
  <c r="EE761" i="1"/>
  <c r="EF761" i="1"/>
  <c r="EG761" i="1"/>
  <c r="EH761" i="1"/>
  <c r="EI761" i="1"/>
  <c r="EJ761" i="1"/>
  <c r="EK761" i="1"/>
  <c r="EL761" i="1"/>
  <c r="EM761" i="1"/>
  <c r="EN761" i="1"/>
  <c r="EO761" i="1"/>
  <c r="EP761" i="1"/>
  <c r="EQ761" i="1"/>
  <c r="ER761" i="1"/>
  <c r="ES761" i="1"/>
  <c r="ET761" i="1"/>
  <c r="EU761" i="1"/>
  <c r="EV761" i="1"/>
  <c r="EW761" i="1"/>
  <c r="EX761" i="1"/>
  <c r="EY761" i="1"/>
  <c r="EZ761" i="1"/>
  <c r="FA761" i="1"/>
  <c r="FB761" i="1"/>
  <c r="FC761" i="1"/>
  <c r="FD761" i="1"/>
  <c r="FE761" i="1"/>
  <c r="FF761" i="1"/>
  <c r="FG761" i="1"/>
  <c r="FH761" i="1"/>
  <c r="FI761" i="1"/>
  <c r="FJ761" i="1"/>
  <c r="FK761" i="1"/>
  <c r="FL761" i="1"/>
  <c r="FM761" i="1"/>
  <c r="FN761" i="1"/>
  <c r="FO761" i="1"/>
  <c r="FP761" i="1"/>
  <c r="FQ761" i="1"/>
  <c r="FR761" i="1"/>
  <c r="FS761" i="1"/>
  <c r="FT761" i="1"/>
  <c r="FU761" i="1"/>
  <c r="FV761" i="1"/>
  <c r="FW761" i="1"/>
  <c r="FX761" i="1"/>
  <c r="FY761" i="1"/>
  <c r="FZ761" i="1"/>
  <c r="GA761" i="1"/>
  <c r="GB761" i="1"/>
  <c r="GC761" i="1"/>
  <c r="GD761" i="1"/>
  <c r="GE761" i="1"/>
  <c r="GF761" i="1"/>
  <c r="GG761" i="1"/>
  <c r="GH761" i="1"/>
  <c r="GI761" i="1"/>
  <c r="GJ761" i="1"/>
  <c r="GK761" i="1"/>
  <c r="GL761" i="1"/>
  <c r="GM761" i="1"/>
  <c r="GN761" i="1"/>
  <c r="GO761" i="1"/>
  <c r="GP761" i="1"/>
  <c r="GQ761" i="1"/>
  <c r="GR761" i="1"/>
  <c r="GS761" i="1"/>
  <c r="GT761" i="1"/>
  <c r="GU761" i="1"/>
  <c r="GV761" i="1"/>
  <c r="GW761" i="1"/>
  <c r="GX761" i="1"/>
  <c r="C763" i="1"/>
  <c r="D763" i="1"/>
  <c r="AC763" i="1"/>
  <c r="AE763" i="1"/>
  <c r="AF763" i="1"/>
  <c r="AG763" i="1"/>
  <c r="AH763" i="1"/>
  <c r="CV763" i="1" s="1"/>
  <c r="U763" i="1" s="1"/>
  <c r="AI763" i="1"/>
  <c r="CW763" i="1" s="1"/>
  <c r="V763" i="1" s="1"/>
  <c r="AJ763" i="1"/>
  <c r="CX763" i="1" s="1"/>
  <c r="W763" i="1" s="1"/>
  <c r="CQ763" i="1"/>
  <c r="P763" i="1" s="1"/>
  <c r="CS763" i="1"/>
  <c r="CU763" i="1"/>
  <c r="T763" i="1" s="1"/>
  <c r="FR763" i="1"/>
  <c r="GL763" i="1"/>
  <c r="GN763" i="1"/>
  <c r="GO763" i="1"/>
  <c r="GV763" i="1"/>
  <c r="GX763" i="1"/>
  <c r="HC763" i="1"/>
  <c r="D764" i="1"/>
  <c r="AC764" i="1"/>
  <c r="CQ764" i="1" s="1"/>
  <c r="P764" i="1" s="1"/>
  <c r="AE764" i="1"/>
  <c r="AF764" i="1"/>
  <c r="AG764" i="1"/>
  <c r="CU764" i="1" s="1"/>
  <c r="T764" i="1" s="1"/>
  <c r="AH764" i="1"/>
  <c r="AI764" i="1"/>
  <c r="CW764" i="1" s="1"/>
  <c r="V764" i="1" s="1"/>
  <c r="AJ764" i="1"/>
  <c r="CT764" i="1"/>
  <c r="S764" i="1" s="1"/>
  <c r="CV764" i="1"/>
  <c r="U764" i="1" s="1"/>
  <c r="CX764" i="1"/>
  <c r="W764" i="1" s="1"/>
  <c r="FR764" i="1"/>
  <c r="GL764" i="1"/>
  <c r="GN764" i="1"/>
  <c r="CB771" i="1" s="1"/>
  <c r="GO764" i="1"/>
  <c r="GV764" i="1"/>
  <c r="HC764" i="1"/>
  <c r="GX764" i="1" s="1"/>
  <c r="C765" i="1"/>
  <c r="D765" i="1"/>
  <c r="AC765" i="1"/>
  <c r="CQ765" i="1" s="1"/>
  <c r="P765" i="1" s="1"/>
  <c r="AE765" i="1"/>
  <c r="AF765" i="1"/>
  <c r="AG765" i="1"/>
  <c r="CU765" i="1" s="1"/>
  <c r="T765" i="1" s="1"/>
  <c r="AH765" i="1"/>
  <c r="AI765" i="1"/>
  <c r="CW765" i="1" s="1"/>
  <c r="V765" i="1" s="1"/>
  <c r="AJ765" i="1"/>
  <c r="CT765" i="1"/>
  <c r="S765" i="1" s="1"/>
  <c r="CV765" i="1"/>
  <c r="U765" i="1" s="1"/>
  <c r="CX765" i="1"/>
  <c r="W765" i="1" s="1"/>
  <c r="FR765" i="1"/>
  <c r="GL765" i="1"/>
  <c r="GN765" i="1"/>
  <c r="GO765" i="1"/>
  <c r="GV765" i="1"/>
  <c r="HC765" i="1"/>
  <c r="GX765" i="1" s="1"/>
  <c r="I766" i="1"/>
  <c r="AC766" i="1"/>
  <c r="AE766" i="1"/>
  <c r="AF766" i="1"/>
  <c r="AG766" i="1"/>
  <c r="CU766" i="1" s="1"/>
  <c r="T766" i="1" s="1"/>
  <c r="AH766" i="1"/>
  <c r="AI766" i="1"/>
  <c r="CW766" i="1" s="1"/>
  <c r="AJ766" i="1"/>
  <c r="CX766" i="1" s="1"/>
  <c r="W766" i="1" s="1"/>
  <c r="CR766" i="1"/>
  <c r="Q766" i="1" s="1"/>
  <c r="CV766" i="1"/>
  <c r="FR766" i="1"/>
  <c r="GL766" i="1"/>
  <c r="GN766" i="1"/>
  <c r="GO766" i="1"/>
  <c r="GV766" i="1"/>
  <c r="HC766" i="1" s="1"/>
  <c r="I767" i="1"/>
  <c r="AC767" i="1"/>
  <c r="CQ767" i="1" s="1"/>
  <c r="AE767" i="1"/>
  <c r="AF767" i="1"/>
  <c r="AG767" i="1"/>
  <c r="CU767" i="1" s="1"/>
  <c r="T767" i="1" s="1"/>
  <c r="AH767" i="1"/>
  <c r="AI767" i="1"/>
  <c r="CW767" i="1" s="1"/>
  <c r="AJ767" i="1"/>
  <c r="CV767" i="1"/>
  <c r="U767" i="1" s="1"/>
  <c r="CX767" i="1"/>
  <c r="FR767" i="1"/>
  <c r="GL767" i="1"/>
  <c r="GN767" i="1"/>
  <c r="GO767" i="1"/>
  <c r="GV767" i="1"/>
  <c r="HC767" i="1"/>
  <c r="GX767" i="1" s="1"/>
  <c r="I768" i="1"/>
  <c r="AC768" i="1"/>
  <c r="AE768" i="1"/>
  <c r="AF768" i="1"/>
  <c r="AG768" i="1"/>
  <c r="CU768" i="1" s="1"/>
  <c r="T768" i="1" s="1"/>
  <c r="AH768" i="1"/>
  <c r="CV768" i="1" s="1"/>
  <c r="AI768" i="1"/>
  <c r="CW768" i="1" s="1"/>
  <c r="AJ768" i="1"/>
  <c r="CR768" i="1"/>
  <c r="Q768" i="1" s="1"/>
  <c r="CT768" i="1"/>
  <c r="CX768" i="1"/>
  <c r="FR768" i="1"/>
  <c r="GL768" i="1"/>
  <c r="GN768" i="1"/>
  <c r="GO768" i="1"/>
  <c r="GV768" i="1"/>
  <c r="HC768" i="1"/>
  <c r="GX768" i="1" s="1"/>
  <c r="I769" i="1"/>
  <c r="AC769" i="1"/>
  <c r="AE769" i="1"/>
  <c r="AF769" i="1"/>
  <c r="AG769" i="1"/>
  <c r="CU769" i="1" s="1"/>
  <c r="T769" i="1" s="1"/>
  <c r="AH769" i="1"/>
  <c r="AI769" i="1"/>
  <c r="CW769" i="1" s="1"/>
  <c r="V769" i="1" s="1"/>
  <c r="AJ769" i="1"/>
  <c r="CX769" i="1" s="1"/>
  <c r="W769" i="1" s="1"/>
  <c r="CV769" i="1"/>
  <c r="U769" i="1" s="1"/>
  <c r="FR769" i="1"/>
  <c r="GL769" i="1"/>
  <c r="GN769" i="1"/>
  <c r="GO769" i="1"/>
  <c r="CC771" i="1" s="1"/>
  <c r="CC761" i="1" s="1"/>
  <c r="GV769" i="1"/>
  <c r="HC769" i="1" s="1"/>
  <c r="B771" i="1"/>
  <c r="B761" i="1" s="1"/>
  <c r="C771" i="1"/>
  <c r="C761" i="1" s="1"/>
  <c r="D771" i="1"/>
  <c r="D761" i="1" s="1"/>
  <c r="F771" i="1"/>
  <c r="F761" i="1" s="1"/>
  <c r="G771" i="1"/>
  <c r="AO771" i="1"/>
  <c r="AO761" i="1" s="1"/>
  <c r="BX771" i="1"/>
  <c r="CK771" i="1"/>
  <c r="CK761" i="1" s="1"/>
  <c r="CL771" i="1"/>
  <c r="CL761" i="1" s="1"/>
  <c r="B800" i="1"/>
  <c r="B601" i="1" s="1"/>
  <c r="C800" i="1"/>
  <c r="C601" i="1" s="1"/>
  <c r="D800" i="1"/>
  <c r="D601" i="1" s="1"/>
  <c r="F800" i="1"/>
  <c r="F601" i="1" s="1"/>
  <c r="G800" i="1"/>
  <c r="D829" i="1"/>
  <c r="E831" i="1"/>
  <c r="Z831" i="1"/>
  <c r="AA831" i="1"/>
  <c r="AB831" i="1"/>
  <c r="AC831" i="1"/>
  <c r="AD831" i="1"/>
  <c r="AE831" i="1"/>
  <c r="AF831" i="1"/>
  <c r="AG831" i="1"/>
  <c r="AH831" i="1"/>
  <c r="AI831" i="1"/>
  <c r="AJ831" i="1"/>
  <c r="AK831" i="1"/>
  <c r="AL831" i="1"/>
  <c r="AM831" i="1"/>
  <c r="AN831" i="1"/>
  <c r="BD831" i="1"/>
  <c r="BE831" i="1"/>
  <c r="BF831" i="1"/>
  <c r="BG831" i="1"/>
  <c r="BH831" i="1"/>
  <c r="BI831" i="1"/>
  <c r="BJ831" i="1"/>
  <c r="BK831" i="1"/>
  <c r="BL831" i="1"/>
  <c r="BM831" i="1"/>
  <c r="BN831" i="1"/>
  <c r="BO831" i="1"/>
  <c r="BP831" i="1"/>
  <c r="BQ831" i="1"/>
  <c r="BR831" i="1"/>
  <c r="BS831" i="1"/>
  <c r="BT831" i="1"/>
  <c r="BU831" i="1"/>
  <c r="BV831" i="1"/>
  <c r="BW831" i="1"/>
  <c r="BX831" i="1"/>
  <c r="BY831" i="1"/>
  <c r="BZ831" i="1"/>
  <c r="CA831" i="1"/>
  <c r="CB831" i="1"/>
  <c r="CC831" i="1"/>
  <c r="CD831" i="1"/>
  <c r="CE831" i="1"/>
  <c r="CF831" i="1"/>
  <c r="CG831" i="1"/>
  <c r="CH831" i="1"/>
  <c r="CI831" i="1"/>
  <c r="CJ831" i="1"/>
  <c r="CK831" i="1"/>
  <c r="CL831" i="1"/>
  <c r="CM831" i="1"/>
  <c r="CN831" i="1"/>
  <c r="CO831" i="1"/>
  <c r="CP831" i="1"/>
  <c r="CQ831" i="1"/>
  <c r="CR831" i="1"/>
  <c r="CS831" i="1"/>
  <c r="CT831" i="1"/>
  <c r="CU831" i="1"/>
  <c r="CV831" i="1"/>
  <c r="CW831" i="1"/>
  <c r="CX831" i="1"/>
  <c r="CY831" i="1"/>
  <c r="CZ831" i="1"/>
  <c r="DA831" i="1"/>
  <c r="DB831" i="1"/>
  <c r="DC831" i="1"/>
  <c r="DD831" i="1"/>
  <c r="DE831" i="1"/>
  <c r="DF831" i="1"/>
  <c r="DG831" i="1"/>
  <c r="DH831" i="1"/>
  <c r="DI831" i="1"/>
  <c r="DJ831" i="1"/>
  <c r="DK831" i="1"/>
  <c r="DL831" i="1"/>
  <c r="DM831" i="1"/>
  <c r="DN831" i="1"/>
  <c r="DO831" i="1"/>
  <c r="DP831" i="1"/>
  <c r="DQ831" i="1"/>
  <c r="DR831" i="1"/>
  <c r="DS831" i="1"/>
  <c r="DT831" i="1"/>
  <c r="DU831" i="1"/>
  <c r="DV831" i="1"/>
  <c r="DW831" i="1"/>
  <c r="DX831" i="1"/>
  <c r="DY831" i="1"/>
  <c r="DZ831" i="1"/>
  <c r="EA831" i="1"/>
  <c r="EB831" i="1"/>
  <c r="EC831" i="1"/>
  <c r="ED831" i="1"/>
  <c r="EE831" i="1"/>
  <c r="EF831" i="1"/>
  <c r="EG831" i="1"/>
  <c r="EH831" i="1"/>
  <c r="EI831" i="1"/>
  <c r="EJ831" i="1"/>
  <c r="EK831" i="1"/>
  <c r="EL831" i="1"/>
  <c r="EM831" i="1"/>
  <c r="EN831" i="1"/>
  <c r="EO831" i="1"/>
  <c r="EP831" i="1"/>
  <c r="EQ831" i="1"/>
  <c r="ER831" i="1"/>
  <c r="ES831" i="1"/>
  <c r="ET831" i="1"/>
  <c r="EU831" i="1"/>
  <c r="EV831" i="1"/>
  <c r="EW831" i="1"/>
  <c r="EX831" i="1"/>
  <c r="EY831" i="1"/>
  <c r="EZ831" i="1"/>
  <c r="FA831" i="1"/>
  <c r="FB831" i="1"/>
  <c r="FC831" i="1"/>
  <c r="FD831" i="1"/>
  <c r="FE831" i="1"/>
  <c r="FF831" i="1"/>
  <c r="FG831" i="1"/>
  <c r="FH831" i="1"/>
  <c r="FI831" i="1"/>
  <c r="FJ831" i="1"/>
  <c r="FK831" i="1"/>
  <c r="FL831" i="1"/>
  <c r="FM831" i="1"/>
  <c r="FN831" i="1"/>
  <c r="FO831" i="1"/>
  <c r="FP831" i="1"/>
  <c r="FQ831" i="1"/>
  <c r="FR831" i="1"/>
  <c r="FS831" i="1"/>
  <c r="FT831" i="1"/>
  <c r="FU831" i="1"/>
  <c r="FV831" i="1"/>
  <c r="FW831" i="1"/>
  <c r="FX831" i="1"/>
  <c r="FY831" i="1"/>
  <c r="FZ831" i="1"/>
  <c r="GA831" i="1"/>
  <c r="GB831" i="1"/>
  <c r="GC831" i="1"/>
  <c r="GD831" i="1"/>
  <c r="GE831" i="1"/>
  <c r="GF831" i="1"/>
  <c r="GG831" i="1"/>
  <c r="GH831" i="1"/>
  <c r="GI831" i="1"/>
  <c r="GJ831" i="1"/>
  <c r="GK831" i="1"/>
  <c r="GL831" i="1"/>
  <c r="GM831" i="1"/>
  <c r="GN831" i="1"/>
  <c r="GO831" i="1"/>
  <c r="GP831" i="1"/>
  <c r="GQ831" i="1"/>
  <c r="GR831" i="1"/>
  <c r="GS831" i="1"/>
  <c r="GT831" i="1"/>
  <c r="GU831" i="1"/>
  <c r="GV831" i="1"/>
  <c r="GW831" i="1"/>
  <c r="GX831" i="1"/>
  <c r="D833" i="1"/>
  <c r="E835" i="1"/>
  <c r="Z835" i="1"/>
  <c r="AA835" i="1"/>
  <c r="AM835" i="1"/>
  <c r="AN835" i="1"/>
  <c r="BD835" i="1"/>
  <c r="BE835" i="1"/>
  <c r="BF835" i="1"/>
  <c r="BG835" i="1"/>
  <c r="BH835" i="1"/>
  <c r="BI835" i="1"/>
  <c r="BJ835" i="1"/>
  <c r="BK835" i="1"/>
  <c r="BL835" i="1"/>
  <c r="BM835" i="1"/>
  <c r="BN835" i="1"/>
  <c r="BO835" i="1"/>
  <c r="BP835" i="1"/>
  <c r="BQ835" i="1"/>
  <c r="BR835" i="1"/>
  <c r="BS835" i="1"/>
  <c r="BT835" i="1"/>
  <c r="BU835" i="1"/>
  <c r="BV835" i="1"/>
  <c r="BW835" i="1"/>
  <c r="CM835" i="1"/>
  <c r="CN835" i="1"/>
  <c r="CO835" i="1"/>
  <c r="CP835" i="1"/>
  <c r="CQ835" i="1"/>
  <c r="CR835" i="1"/>
  <c r="CS835" i="1"/>
  <c r="CT835" i="1"/>
  <c r="CU835" i="1"/>
  <c r="CV835" i="1"/>
  <c r="CW835" i="1"/>
  <c r="CX835" i="1"/>
  <c r="CY835" i="1"/>
  <c r="CZ835" i="1"/>
  <c r="DA835" i="1"/>
  <c r="DB835" i="1"/>
  <c r="DC835" i="1"/>
  <c r="DD835" i="1"/>
  <c r="DE835" i="1"/>
  <c r="DF835" i="1"/>
  <c r="DG835" i="1"/>
  <c r="DH835" i="1"/>
  <c r="DI835" i="1"/>
  <c r="DJ835" i="1"/>
  <c r="DK835" i="1"/>
  <c r="DL835" i="1"/>
  <c r="DM835" i="1"/>
  <c r="DN835" i="1"/>
  <c r="DO835" i="1"/>
  <c r="DP835" i="1"/>
  <c r="DQ835" i="1"/>
  <c r="DR835" i="1"/>
  <c r="DS835" i="1"/>
  <c r="DT835" i="1"/>
  <c r="DU835" i="1"/>
  <c r="DV835" i="1"/>
  <c r="DW835" i="1"/>
  <c r="DX835" i="1"/>
  <c r="DY835" i="1"/>
  <c r="DZ835" i="1"/>
  <c r="EA835" i="1"/>
  <c r="EB835" i="1"/>
  <c r="EC835" i="1"/>
  <c r="ED835" i="1"/>
  <c r="EE835" i="1"/>
  <c r="EF835" i="1"/>
  <c r="EG835" i="1"/>
  <c r="EH835" i="1"/>
  <c r="EI835" i="1"/>
  <c r="EJ835" i="1"/>
  <c r="EK835" i="1"/>
  <c r="EL835" i="1"/>
  <c r="EM835" i="1"/>
  <c r="EN835" i="1"/>
  <c r="EO835" i="1"/>
  <c r="EP835" i="1"/>
  <c r="EQ835" i="1"/>
  <c r="ER835" i="1"/>
  <c r="ES835" i="1"/>
  <c r="ET835" i="1"/>
  <c r="EU835" i="1"/>
  <c r="EV835" i="1"/>
  <c r="EW835" i="1"/>
  <c r="EX835" i="1"/>
  <c r="EY835" i="1"/>
  <c r="EZ835" i="1"/>
  <c r="FA835" i="1"/>
  <c r="FB835" i="1"/>
  <c r="FC835" i="1"/>
  <c r="FD835" i="1"/>
  <c r="FE835" i="1"/>
  <c r="FF835" i="1"/>
  <c r="FG835" i="1"/>
  <c r="FH835" i="1"/>
  <c r="FI835" i="1"/>
  <c r="FJ835" i="1"/>
  <c r="FK835" i="1"/>
  <c r="FL835" i="1"/>
  <c r="FM835" i="1"/>
  <c r="FN835" i="1"/>
  <c r="FO835" i="1"/>
  <c r="FP835" i="1"/>
  <c r="FQ835" i="1"/>
  <c r="FR835" i="1"/>
  <c r="FS835" i="1"/>
  <c r="FT835" i="1"/>
  <c r="FU835" i="1"/>
  <c r="FV835" i="1"/>
  <c r="FW835" i="1"/>
  <c r="FX835" i="1"/>
  <c r="FY835" i="1"/>
  <c r="FZ835" i="1"/>
  <c r="GA835" i="1"/>
  <c r="GB835" i="1"/>
  <c r="GC835" i="1"/>
  <c r="GD835" i="1"/>
  <c r="GE835" i="1"/>
  <c r="GF835" i="1"/>
  <c r="GG835" i="1"/>
  <c r="GH835" i="1"/>
  <c r="GI835" i="1"/>
  <c r="GJ835" i="1"/>
  <c r="GK835" i="1"/>
  <c r="GL835" i="1"/>
  <c r="GM835" i="1"/>
  <c r="GN835" i="1"/>
  <c r="GO835" i="1"/>
  <c r="GP835" i="1"/>
  <c r="GQ835" i="1"/>
  <c r="GR835" i="1"/>
  <c r="GS835" i="1"/>
  <c r="GT835" i="1"/>
  <c r="GU835" i="1"/>
  <c r="GV835" i="1"/>
  <c r="GW835" i="1"/>
  <c r="GX835" i="1"/>
  <c r="C837" i="1"/>
  <c r="D837" i="1"/>
  <c r="W837" i="1"/>
  <c r="AC837" i="1"/>
  <c r="AE837" i="1"/>
  <c r="AF837" i="1"/>
  <c r="AG837" i="1"/>
  <c r="CU837" i="1" s="1"/>
  <c r="T837" i="1" s="1"/>
  <c r="AH837" i="1"/>
  <c r="CV837" i="1" s="1"/>
  <c r="U837" i="1" s="1"/>
  <c r="AI837" i="1"/>
  <c r="CW837" i="1" s="1"/>
  <c r="V837" i="1" s="1"/>
  <c r="AJ837" i="1"/>
  <c r="CR837" i="1"/>
  <c r="Q837" i="1" s="1"/>
  <c r="CT837" i="1"/>
  <c r="S837" i="1" s="1"/>
  <c r="CX837" i="1"/>
  <c r="FR837" i="1"/>
  <c r="GL837" i="1"/>
  <c r="GN837" i="1"/>
  <c r="GO837" i="1"/>
  <c r="GV837" i="1"/>
  <c r="HC837" i="1" s="1"/>
  <c r="GX837" i="1" s="1"/>
  <c r="C838" i="1"/>
  <c r="D838" i="1"/>
  <c r="AC838" i="1"/>
  <c r="CQ838" i="1" s="1"/>
  <c r="AE838" i="1"/>
  <c r="AF838" i="1"/>
  <c r="AG838" i="1"/>
  <c r="CU838" i="1" s="1"/>
  <c r="AH838" i="1"/>
  <c r="AI838" i="1"/>
  <c r="CW838" i="1" s="1"/>
  <c r="V838" i="1" s="1"/>
  <c r="AJ838" i="1"/>
  <c r="CV838" i="1"/>
  <c r="U838" i="1" s="1"/>
  <c r="CX838" i="1"/>
  <c r="W838" i="1" s="1"/>
  <c r="FR838" i="1"/>
  <c r="GL838" i="1"/>
  <c r="GN838" i="1"/>
  <c r="GO838" i="1"/>
  <c r="GV838" i="1"/>
  <c r="HC838" i="1" s="1"/>
  <c r="GX838" i="1" s="1"/>
  <c r="C839" i="1"/>
  <c r="D839" i="1"/>
  <c r="AC839" i="1"/>
  <c r="AE839" i="1"/>
  <c r="AF839" i="1"/>
  <c r="AG839" i="1"/>
  <c r="CU839" i="1" s="1"/>
  <c r="AH839" i="1"/>
  <c r="AI839" i="1"/>
  <c r="CW839" i="1" s="1"/>
  <c r="AJ839" i="1"/>
  <c r="CV839" i="1"/>
  <c r="CX839" i="1"/>
  <c r="FR839" i="1"/>
  <c r="GL839" i="1"/>
  <c r="GN839" i="1"/>
  <c r="GO839" i="1"/>
  <c r="GV839" i="1"/>
  <c r="HC839" i="1" s="1"/>
  <c r="C840" i="1"/>
  <c r="D840" i="1"/>
  <c r="AC840" i="1"/>
  <c r="AE840" i="1"/>
  <c r="AF840" i="1"/>
  <c r="AG840" i="1"/>
  <c r="CU840" i="1" s="1"/>
  <c r="AH840" i="1"/>
  <c r="AI840" i="1"/>
  <c r="CW840" i="1" s="1"/>
  <c r="AJ840" i="1"/>
  <c r="CV840" i="1"/>
  <c r="CX840" i="1"/>
  <c r="FR840" i="1"/>
  <c r="GL840" i="1"/>
  <c r="GN840" i="1"/>
  <c r="GO840" i="1"/>
  <c r="GV840" i="1"/>
  <c r="HC840" i="1"/>
  <c r="C841" i="1"/>
  <c r="D841" i="1"/>
  <c r="AC841" i="1"/>
  <c r="AD841" i="1"/>
  <c r="AE841" i="1"/>
  <c r="AF841" i="1"/>
  <c r="AG841" i="1"/>
  <c r="CU841" i="1" s="1"/>
  <c r="AH841" i="1"/>
  <c r="CV841" i="1" s="1"/>
  <c r="AI841" i="1"/>
  <c r="AJ841" i="1"/>
  <c r="CX841" i="1" s="1"/>
  <c r="CQ841" i="1"/>
  <c r="CR841" i="1"/>
  <c r="CS841" i="1"/>
  <c r="CW841" i="1"/>
  <c r="FR841" i="1"/>
  <c r="GL841" i="1"/>
  <c r="GN841" i="1"/>
  <c r="GO841" i="1"/>
  <c r="GV841" i="1"/>
  <c r="HC841" i="1" s="1"/>
  <c r="C842" i="1"/>
  <c r="D842" i="1"/>
  <c r="AC842" i="1"/>
  <c r="AD842" i="1"/>
  <c r="AE842" i="1"/>
  <c r="AF842" i="1"/>
  <c r="AG842" i="1"/>
  <c r="CU842" i="1" s="1"/>
  <c r="AH842" i="1"/>
  <c r="CV842" i="1" s="1"/>
  <c r="AI842" i="1"/>
  <c r="AJ842" i="1"/>
  <c r="CX842" i="1" s="1"/>
  <c r="CQ842" i="1"/>
  <c r="CR842" i="1"/>
  <c r="CS842" i="1"/>
  <c r="CW842" i="1"/>
  <c r="FR842" i="1"/>
  <c r="GL842" i="1"/>
  <c r="GN842" i="1"/>
  <c r="GO842" i="1"/>
  <c r="GV842" i="1"/>
  <c r="HC842" i="1" s="1"/>
  <c r="C843" i="1"/>
  <c r="D843" i="1"/>
  <c r="AC843" i="1"/>
  <c r="CQ843" i="1" s="1"/>
  <c r="AE843" i="1"/>
  <c r="AF843" i="1"/>
  <c r="AG843" i="1"/>
  <c r="CU843" i="1" s="1"/>
  <c r="AH843" i="1"/>
  <c r="CV843" i="1" s="1"/>
  <c r="AI843" i="1"/>
  <c r="CW843" i="1" s="1"/>
  <c r="AJ843" i="1"/>
  <c r="CR843" i="1"/>
  <c r="CT843" i="1"/>
  <c r="CX843" i="1"/>
  <c r="FR843" i="1"/>
  <c r="GL843" i="1"/>
  <c r="GN843" i="1"/>
  <c r="GO843" i="1"/>
  <c r="GV843" i="1"/>
  <c r="HC843" i="1"/>
  <c r="AC844" i="1"/>
  <c r="AE844" i="1"/>
  <c r="AF844" i="1"/>
  <c r="AG844" i="1"/>
  <c r="AH844" i="1"/>
  <c r="CV844" i="1" s="1"/>
  <c r="AI844" i="1"/>
  <c r="CW844" i="1" s="1"/>
  <c r="AJ844" i="1"/>
  <c r="CX844" i="1" s="1"/>
  <c r="CQ844" i="1"/>
  <c r="CS844" i="1"/>
  <c r="CU844" i="1"/>
  <c r="FR844" i="1"/>
  <c r="GL844" i="1"/>
  <c r="GN844" i="1"/>
  <c r="CB846" i="1" s="1"/>
  <c r="AS846" i="1" s="1"/>
  <c r="GO844" i="1"/>
  <c r="GV844" i="1"/>
  <c r="HC844" i="1"/>
  <c r="B846" i="1"/>
  <c r="B835" i="1" s="1"/>
  <c r="C846" i="1"/>
  <c r="C835" i="1" s="1"/>
  <c r="D846" i="1"/>
  <c r="D835" i="1" s="1"/>
  <c r="F846" i="1"/>
  <c r="F835" i="1" s="1"/>
  <c r="G846" i="1"/>
  <c r="BX846" i="1"/>
  <c r="BX835" i="1" s="1"/>
  <c r="CK846" i="1"/>
  <c r="CK835" i="1" s="1"/>
  <c r="CL846" i="1"/>
  <c r="CL835" i="1" s="1"/>
  <c r="D875" i="1"/>
  <c r="E877" i="1"/>
  <c r="Z877" i="1"/>
  <c r="AA877" i="1"/>
  <c r="AM877" i="1"/>
  <c r="AN877" i="1"/>
  <c r="BD877" i="1"/>
  <c r="BE877" i="1"/>
  <c r="BF877" i="1"/>
  <c r="BG877" i="1"/>
  <c r="BH877" i="1"/>
  <c r="BI877" i="1"/>
  <c r="BJ877" i="1"/>
  <c r="BK877" i="1"/>
  <c r="BL877" i="1"/>
  <c r="BM877" i="1"/>
  <c r="BN877" i="1"/>
  <c r="BO877" i="1"/>
  <c r="BP877" i="1"/>
  <c r="BQ877" i="1"/>
  <c r="BR877" i="1"/>
  <c r="BS877" i="1"/>
  <c r="BT877" i="1"/>
  <c r="BU877" i="1"/>
  <c r="BV877" i="1"/>
  <c r="BW877" i="1"/>
  <c r="CM877" i="1"/>
  <c r="CN877" i="1"/>
  <c r="CO877" i="1"/>
  <c r="CP877" i="1"/>
  <c r="CQ877" i="1"/>
  <c r="CR877" i="1"/>
  <c r="CS877" i="1"/>
  <c r="CT877" i="1"/>
  <c r="CU877" i="1"/>
  <c r="CV877" i="1"/>
  <c r="CW877" i="1"/>
  <c r="CX877" i="1"/>
  <c r="CY877" i="1"/>
  <c r="CZ877" i="1"/>
  <c r="DA877" i="1"/>
  <c r="DB877" i="1"/>
  <c r="DC877" i="1"/>
  <c r="DD877" i="1"/>
  <c r="DE877" i="1"/>
  <c r="DF877" i="1"/>
  <c r="DG877" i="1"/>
  <c r="DH877" i="1"/>
  <c r="DI877" i="1"/>
  <c r="DJ877" i="1"/>
  <c r="DK877" i="1"/>
  <c r="DL877" i="1"/>
  <c r="DM877" i="1"/>
  <c r="DN877" i="1"/>
  <c r="DO877" i="1"/>
  <c r="DP877" i="1"/>
  <c r="DQ877" i="1"/>
  <c r="DR877" i="1"/>
  <c r="DS877" i="1"/>
  <c r="DT877" i="1"/>
  <c r="DU877" i="1"/>
  <c r="DV877" i="1"/>
  <c r="DW877" i="1"/>
  <c r="DX877" i="1"/>
  <c r="DY877" i="1"/>
  <c r="DZ877" i="1"/>
  <c r="EA877" i="1"/>
  <c r="EB877" i="1"/>
  <c r="EC877" i="1"/>
  <c r="ED877" i="1"/>
  <c r="EE877" i="1"/>
  <c r="EF877" i="1"/>
  <c r="EG877" i="1"/>
  <c r="EH877" i="1"/>
  <c r="EI877" i="1"/>
  <c r="EJ877" i="1"/>
  <c r="EK877" i="1"/>
  <c r="EL877" i="1"/>
  <c r="EM877" i="1"/>
  <c r="EN877" i="1"/>
  <c r="EO877" i="1"/>
  <c r="EP877" i="1"/>
  <c r="EQ877" i="1"/>
  <c r="ER877" i="1"/>
  <c r="ES877" i="1"/>
  <c r="ET877" i="1"/>
  <c r="EU877" i="1"/>
  <c r="EV877" i="1"/>
  <c r="EW877" i="1"/>
  <c r="EX877" i="1"/>
  <c r="EY877" i="1"/>
  <c r="EZ877" i="1"/>
  <c r="FA877" i="1"/>
  <c r="FB877" i="1"/>
  <c r="FC877" i="1"/>
  <c r="FD877" i="1"/>
  <c r="FE877" i="1"/>
  <c r="FF877" i="1"/>
  <c r="FG877" i="1"/>
  <c r="FH877" i="1"/>
  <c r="FI877" i="1"/>
  <c r="FJ877" i="1"/>
  <c r="FK877" i="1"/>
  <c r="FL877" i="1"/>
  <c r="FM877" i="1"/>
  <c r="FN877" i="1"/>
  <c r="FO877" i="1"/>
  <c r="FP877" i="1"/>
  <c r="FQ877" i="1"/>
  <c r="FR877" i="1"/>
  <c r="FS877" i="1"/>
  <c r="FT877" i="1"/>
  <c r="FU877" i="1"/>
  <c r="FV877" i="1"/>
  <c r="FW877" i="1"/>
  <c r="FX877" i="1"/>
  <c r="FY877" i="1"/>
  <c r="FZ877" i="1"/>
  <c r="GA877" i="1"/>
  <c r="GB877" i="1"/>
  <c r="GC877" i="1"/>
  <c r="GD877" i="1"/>
  <c r="GE877" i="1"/>
  <c r="GF877" i="1"/>
  <c r="GG877" i="1"/>
  <c r="GH877" i="1"/>
  <c r="GI877" i="1"/>
  <c r="GJ877" i="1"/>
  <c r="GK877" i="1"/>
  <c r="GL877" i="1"/>
  <c r="GM877" i="1"/>
  <c r="GN877" i="1"/>
  <c r="GO877" i="1"/>
  <c r="GP877" i="1"/>
  <c r="GQ877" i="1"/>
  <c r="GR877" i="1"/>
  <c r="GS877" i="1"/>
  <c r="GT877" i="1"/>
  <c r="GU877" i="1"/>
  <c r="GV877" i="1"/>
  <c r="GW877" i="1"/>
  <c r="GX877" i="1"/>
  <c r="C879" i="1"/>
  <c r="D879" i="1"/>
  <c r="AC879" i="1"/>
  <c r="AE879" i="1"/>
  <c r="AF879" i="1"/>
  <c r="AG879" i="1"/>
  <c r="AH879" i="1"/>
  <c r="CV879" i="1" s="1"/>
  <c r="AI879" i="1"/>
  <c r="AJ879" i="1"/>
  <c r="CX879" i="1" s="1"/>
  <c r="W879" i="1" s="1"/>
  <c r="CQ879" i="1"/>
  <c r="P879" i="1" s="1"/>
  <c r="CR879" i="1"/>
  <c r="CS879" i="1"/>
  <c r="CU879" i="1"/>
  <c r="T879" i="1" s="1"/>
  <c r="CW879" i="1"/>
  <c r="V879" i="1" s="1"/>
  <c r="FR879" i="1"/>
  <c r="GL879" i="1"/>
  <c r="BZ887" i="1" s="1"/>
  <c r="BZ877" i="1" s="1"/>
  <c r="GN879" i="1"/>
  <c r="GO879" i="1"/>
  <c r="GV879" i="1"/>
  <c r="HC879" i="1" s="1"/>
  <c r="C880" i="1"/>
  <c r="D880" i="1"/>
  <c r="AC880" i="1"/>
  <c r="AE880" i="1"/>
  <c r="AF880" i="1"/>
  <c r="AG880" i="1"/>
  <c r="AH880" i="1"/>
  <c r="CV880" i="1" s="1"/>
  <c r="AI880" i="1"/>
  <c r="CW880" i="1" s="1"/>
  <c r="V880" i="1" s="1"/>
  <c r="AJ880" i="1"/>
  <c r="CX880" i="1" s="1"/>
  <c r="W880" i="1" s="1"/>
  <c r="CQ880" i="1"/>
  <c r="CU880" i="1"/>
  <c r="T880" i="1" s="1"/>
  <c r="FR880" i="1"/>
  <c r="GL880" i="1"/>
  <c r="GN880" i="1"/>
  <c r="GO880" i="1"/>
  <c r="GV880" i="1"/>
  <c r="HC880" i="1" s="1"/>
  <c r="C881" i="1"/>
  <c r="D881" i="1"/>
  <c r="AC881" i="1"/>
  <c r="AD881" i="1"/>
  <c r="AE881" i="1"/>
  <c r="AF881" i="1"/>
  <c r="AG881" i="1"/>
  <c r="AH881" i="1"/>
  <c r="CV881" i="1" s="1"/>
  <c r="U881" i="1" s="1"/>
  <c r="AI881" i="1"/>
  <c r="CW881" i="1" s="1"/>
  <c r="V881" i="1" s="1"/>
  <c r="AJ881" i="1"/>
  <c r="CX881" i="1" s="1"/>
  <c r="W881" i="1" s="1"/>
  <c r="CQ881" i="1"/>
  <c r="CR881" i="1"/>
  <c r="Q881" i="1" s="1"/>
  <c r="CS881" i="1"/>
  <c r="CU881" i="1"/>
  <c r="T881" i="1" s="1"/>
  <c r="FR881" i="1"/>
  <c r="GL881" i="1"/>
  <c r="GN881" i="1"/>
  <c r="GO881" i="1"/>
  <c r="GV881" i="1"/>
  <c r="HC881" i="1" s="1"/>
  <c r="GX881" i="1" s="1"/>
  <c r="C882" i="1"/>
  <c r="D882" i="1"/>
  <c r="AC882" i="1"/>
  <c r="AD882" i="1"/>
  <c r="AE882" i="1"/>
  <c r="AF882" i="1"/>
  <c r="AG882" i="1"/>
  <c r="CU882" i="1" s="1"/>
  <c r="T882" i="1" s="1"/>
  <c r="AH882" i="1"/>
  <c r="CV882" i="1" s="1"/>
  <c r="U882" i="1" s="1"/>
  <c r="AI882" i="1"/>
  <c r="AJ882" i="1"/>
  <c r="CX882" i="1" s="1"/>
  <c r="W882" i="1" s="1"/>
  <c r="CQ882" i="1"/>
  <c r="P882" i="1" s="1"/>
  <c r="CR882" i="1"/>
  <c r="Q882" i="1" s="1"/>
  <c r="CS882" i="1"/>
  <c r="CW882" i="1"/>
  <c r="V882" i="1" s="1"/>
  <c r="FR882" i="1"/>
  <c r="GL882" i="1"/>
  <c r="GN882" i="1"/>
  <c r="GO882" i="1"/>
  <c r="GV882" i="1"/>
  <c r="HC882" i="1" s="1"/>
  <c r="GX882" i="1" s="1"/>
  <c r="C883" i="1"/>
  <c r="D883" i="1"/>
  <c r="AC883" i="1"/>
  <c r="AD883" i="1"/>
  <c r="AE883" i="1"/>
  <c r="AF883" i="1"/>
  <c r="AG883" i="1"/>
  <c r="AH883" i="1"/>
  <c r="CV883" i="1" s="1"/>
  <c r="U883" i="1" s="1"/>
  <c r="AI883" i="1"/>
  <c r="CW883" i="1" s="1"/>
  <c r="V883" i="1" s="1"/>
  <c r="AJ883" i="1"/>
  <c r="CX883" i="1" s="1"/>
  <c r="W883" i="1" s="1"/>
  <c r="CQ883" i="1"/>
  <c r="CR883" i="1"/>
  <c r="Q883" i="1" s="1"/>
  <c r="CS883" i="1"/>
  <c r="CU883" i="1"/>
  <c r="T883" i="1" s="1"/>
  <c r="FR883" i="1"/>
  <c r="GL883" i="1"/>
  <c r="GN883" i="1"/>
  <c r="GO883" i="1"/>
  <c r="GV883" i="1"/>
  <c r="HC883" i="1" s="1"/>
  <c r="GX883" i="1" s="1"/>
  <c r="I884" i="1"/>
  <c r="AC884" i="1"/>
  <c r="AE884" i="1"/>
  <c r="AF884" i="1"/>
  <c r="AG884" i="1"/>
  <c r="AH884" i="1"/>
  <c r="CV884" i="1" s="1"/>
  <c r="AI884" i="1"/>
  <c r="CW884" i="1" s="1"/>
  <c r="AJ884" i="1"/>
  <c r="CX884" i="1" s="1"/>
  <c r="W884" i="1" s="1"/>
  <c r="CQ884" i="1"/>
  <c r="CU884" i="1"/>
  <c r="T884" i="1" s="1"/>
  <c r="FR884" i="1"/>
  <c r="GL884" i="1"/>
  <c r="GN884" i="1"/>
  <c r="GO884" i="1"/>
  <c r="GV884" i="1"/>
  <c r="HC884" i="1" s="1"/>
  <c r="C885" i="1"/>
  <c r="D885" i="1"/>
  <c r="AC885" i="1"/>
  <c r="AD885" i="1"/>
  <c r="AB885" i="1" s="1"/>
  <c r="AE885" i="1"/>
  <c r="AF885" i="1"/>
  <c r="AG885" i="1"/>
  <c r="AH885" i="1"/>
  <c r="CV885" i="1" s="1"/>
  <c r="U885" i="1" s="1"/>
  <c r="AI885" i="1"/>
  <c r="CW885" i="1" s="1"/>
  <c r="V885" i="1" s="1"/>
  <c r="AJ885" i="1"/>
  <c r="CX885" i="1" s="1"/>
  <c r="W885" i="1" s="1"/>
  <c r="CQ885" i="1"/>
  <c r="CR885" i="1"/>
  <c r="Q885" i="1" s="1"/>
  <c r="CS885" i="1"/>
  <c r="CU885" i="1"/>
  <c r="T885" i="1" s="1"/>
  <c r="FR885" i="1"/>
  <c r="GL885" i="1"/>
  <c r="GN885" i="1"/>
  <c r="GO885" i="1"/>
  <c r="GV885" i="1"/>
  <c r="HC885" i="1" s="1"/>
  <c r="GX885" i="1" s="1"/>
  <c r="B887" i="1"/>
  <c r="B877" i="1" s="1"/>
  <c r="C887" i="1"/>
  <c r="C877" i="1" s="1"/>
  <c r="D887" i="1"/>
  <c r="D877" i="1" s="1"/>
  <c r="F887" i="1"/>
  <c r="F877" i="1" s="1"/>
  <c r="G887" i="1"/>
  <c r="BX887" i="1"/>
  <c r="BX877" i="1" s="1"/>
  <c r="CK887" i="1"/>
  <c r="BB887" i="1" s="1"/>
  <c r="CL887" i="1"/>
  <c r="CL877" i="1" s="1"/>
  <c r="D916" i="1"/>
  <c r="E918" i="1"/>
  <c r="F918" i="1"/>
  <c r="Z918" i="1"/>
  <c r="AA918" i="1"/>
  <c r="AM918" i="1"/>
  <c r="AN918" i="1"/>
  <c r="BD918" i="1"/>
  <c r="BE918" i="1"/>
  <c r="BF918" i="1"/>
  <c r="BG918" i="1"/>
  <c r="BH918" i="1"/>
  <c r="BI918" i="1"/>
  <c r="BJ918" i="1"/>
  <c r="BK918" i="1"/>
  <c r="BL918" i="1"/>
  <c r="BM918" i="1"/>
  <c r="BN918" i="1"/>
  <c r="BO918" i="1"/>
  <c r="BP918" i="1"/>
  <c r="BQ918" i="1"/>
  <c r="BR918" i="1"/>
  <c r="BS918" i="1"/>
  <c r="BT918" i="1"/>
  <c r="BU918" i="1"/>
  <c r="BV918" i="1"/>
  <c r="BW918" i="1"/>
  <c r="CM918" i="1"/>
  <c r="CN918" i="1"/>
  <c r="CO918" i="1"/>
  <c r="CP918" i="1"/>
  <c r="CQ918" i="1"/>
  <c r="CR918" i="1"/>
  <c r="CS918" i="1"/>
  <c r="CT918" i="1"/>
  <c r="CU918" i="1"/>
  <c r="CV918" i="1"/>
  <c r="CW918" i="1"/>
  <c r="CX918" i="1"/>
  <c r="CY918" i="1"/>
  <c r="CZ918" i="1"/>
  <c r="DA918" i="1"/>
  <c r="DB918" i="1"/>
  <c r="DC918" i="1"/>
  <c r="DD918" i="1"/>
  <c r="DE918" i="1"/>
  <c r="DF918" i="1"/>
  <c r="DG918" i="1"/>
  <c r="DH918" i="1"/>
  <c r="DI918" i="1"/>
  <c r="DJ918" i="1"/>
  <c r="DK918" i="1"/>
  <c r="DL918" i="1"/>
  <c r="DM918" i="1"/>
  <c r="DN918" i="1"/>
  <c r="DO918" i="1"/>
  <c r="DP918" i="1"/>
  <c r="DQ918" i="1"/>
  <c r="DR918" i="1"/>
  <c r="DS918" i="1"/>
  <c r="DT918" i="1"/>
  <c r="DU918" i="1"/>
  <c r="DV918" i="1"/>
  <c r="DW918" i="1"/>
  <c r="DX918" i="1"/>
  <c r="DY918" i="1"/>
  <c r="DZ918" i="1"/>
  <c r="EA918" i="1"/>
  <c r="EB918" i="1"/>
  <c r="EC918" i="1"/>
  <c r="ED918" i="1"/>
  <c r="EE918" i="1"/>
  <c r="EF918" i="1"/>
  <c r="EG918" i="1"/>
  <c r="EH918" i="1"/>
  <c r="EI918" i="1"/>
  <c r="EJ918" i="1"/>
  <c r="EK918" i="1"/>
  <c r="EL918" i="1"/>
  <c r="EM918" i="1"/>
  <c r="EN918" i="1"/>
  <c r="EO918" i="1"/>
  <c r="EP918" i="1"/>
  <c r="EQ918" i="1"/>
  <c r="ER918" i="1"/>
  <c r="ES918" i="1"/>
  <c r="ET918" i="1"/>
  <c r="EU918" i="1"/>
  <c r="EV918" i="1"/>
  <c r="EW918" i="1"/>
  <c r="EX918" i="1"/>
  <c r="EY918" i="1"/>
  <c r="EZ918" i="1"/>
  <c r="FA918" i="1"/>
  <c r="FB918" i="1"/>
  <c r="FC918" i="1"/>
  <c r="FD918" i="1"/>
  <c r="FE918" i="1"/>
  <c r="FF918" i="1"/>
  <c r="FG918" i="1"/>
  <c r="FH918" i="1"/>
  <c r="FI918" i="1"/>
  <c r="FJ918" i="1"/>
  <c r="FK918" i="1"/>
  <c r="FL918" i="1"/>
  <c r="FM918" i="1"/>
  <c r="FN918" i="1"/>
  <c r="FO918" i="1"/>
  <c r="FP918" i="1"/>
  <c r="FQ918" i="1"/>
  <c r="FR918" i="1"/>
  <c r="FS918" i="1"/>
  <c r="FT918" i="1"/>
  <c r="FU918" i="1"/>
  <c r="FV918" i="1"/>
  <c r="FW918" i="1"/>
  <c r="FX918" i="1"/>
  <c r="FY918" i="1"/>
  <c r="FZ918" i="1"/>
  <c r="GA918" i="1"/>
  <c r="GB918" i="1"/>
  <c r="GC918" i="1"/>
  <c r="GD918" i="1"/>
  <c r="GE918" i="1"/>
  <c r="GF918" i="1"/>
  <c r="GG918" i="1"/>
  <c r="GH918" i="1"/>
  <c r="GI918" i="1"/>
  <c r="GJ918" i="1"/>
  <c r="GK918" i="1"/>
  <c r="GL918" i="1"/>
  <c r="GM918" i="1"/>
  <c r="GN918" i="1"/>
  <c r="GO918" i="1"/>
  <c r="GP918" i="1"/>
  <c r="GQ918" i="1"/>
  <c r="GR918" i="1"/>
  <c r="GS918" i="1"/>
  <c r="GT918" i="1"/>
  <c r="GU918" i="1"/>
  <c r="GV918" i="1"/>
  <c r="GW918" i="1"/>
  <c r="GX918" i="1"/>
  <c r="C920" i="1"/>
  <c r="D920" i="1"/>
  <c r="AC920" i="1"/>
  <c r="AD920" i="1"/>
  <c r="AE920" i="1"/>
  <c r="AF920" i="1"/>
  <c r="AG920" i="1"/>
  <c r="AH920" i="1"/>
  <c r="CV920" i="1" s="1"/>
  <c r="U920" i="1" s="1"/>
  <c r="AI920" i="1"/>
  <c r="CW920" i="1" s="1"/>
  <c r="V920" i="1" s="1"/>
  <c r="AJ920" i="1"/>
  <c r="CX920" i="1" s="1"/>
  <c r="W920" i="1" s="1"/>
  <c r="CQ920" i="1"/>
  <c r="P920" i="1" s="1"/>
  <c r="CR920" i="1"/>
  <c r="Q920" i="1" s="1"/>
  <c r="CS920" i="1"/>
  <c r="CU920" i="1"/>
  <c r="T920" i="1" s="1"/>
  <c r="FR920" i="1"/>
  <c r="GL920" i="1"/>
  <c r="GN920" i="1"/>
  <c r="GO920" i="1"/>
  <c r="GV920" i="1"/>
  <c r="HC920" i="1" s="1"/>
  <c r="GX920" i="1" s="1"/>
  <c r="C921" i="1"/>
  <c r="D921" i="1"/>
  <c r="AC921" i="1"/>
  <c r="AD921" i="1"/>
  <c r="AE921" i="1"/>
  <c r="AF921" i="1"/>
  <c r="AG921" i="1"/>
  <c r="CU921" i="1" s="1"/>
  <c r="T921" i="1" s="1"/>
  <c r="AH921" i="1"/>
  <c r="CV921" i="1" s="1"/>
  <c r="U921" i="1" s="1"/>
  <c r="AI921" i="1"/>
  <c r="AJ921" i="1"/>
  <c r="CX921" i="1" s="1"/>
  <c r="W921" i="1" s="1"/>
  <c r="CQ921" i="1"/>
  <c r="P921" i="1" s="1"/>
  <c r="CR921" i="1"/>
  <c r="Q921" i="1" s="1"/>
  <c r="CS921" i="1"/>
  <c r="CW921" i="1"/>
  <c r="V921" i="1" s="1"/>
  <c r="FR921" i="1"/>
  <c r="GL921" i="1"/>
  <c r="GN921" i="1"/>
  <c r="GO921" i="1"/>
  <c r="GV921" i="1"/>
  <c r="HC921" i="1" s="1"/>
  <c r="GX921" i="1" s="1"/>
  <c r="C922" i="1"/>
  <c r="D922" i="1"/>
  <c r="AC922" i="1"/>
  <c r="AD922" i="1"/>
  <c r="AE922" i="1"/>
  <c r="AF922" i="1"/>
  <c r="AG922" i="1"/>
  <c r="CU922" i="1" s="1"/>
  <c r="T922" i="1" s="1"/>
  <c r="AH922" i="1"/>
  <c r="CV922" i="1" s="1"/>
  <c r="AI922" i="1"/>
  <c r="AJ922" i="1"/>
  <c r="CX922" i="1" s="1"/>
  <c r="W922" i="1" s="1"/>
  <c r="CQ922" i="1"/>
  <c r="P922" i="1" s="1"/>
  <c r="CR922" i="1"/>
  <c r="CS922" i="1"/>
  <c r="CW922" i="1"/>
  <c r="V922" i="1" s="1"/>
  <c r="FR922" i="1"/>
  <c r="GL922" i="1"/>
  <c r="GN922" i="1"/>
  <c r="CB926" i="1" s="1"/>
  <c r="CB918" i="1" s="1"/>
  <c r="GO922" i="1"/>
  <c r="GV922" i="1"/>
  <c r="HC922" i="1" s="1"/>
  <c r="AC923" i="1"/>
  <c r="AD923" i="1"/>
  <c r="AB923" i="1" s="1"/>
  <c r="AE923" i="1"/>
  <c r="AF923" i="1"/>
  <c r="AG923" i="1"/>
  <c r="CU923" i="1" s="1"/>
  <c r="AH923" i="1"/>
  <c r="CV923" i="1" s="1"/>
  <c r="AI923" i="1"/>
  <c r="AJ923" i="1"/>
  <c r="CX923" i="1" s="1"/>
  <c r="CQ923" i="1"/>
  <c r="CR923" i="1"/>
  <c r="CS923" i="1"/>
  <c r="CW923" i="1"/>
  <c r="FR923" i="1"/>
  <c r="GL923" i="1"/>
  <c r="GN923" i="1"/>
  <c r="GO923" i="1"/>
  <c r="GV923" i="1"/>
  <c r="HC923" i="1" s="1"/>
  <c r="C924" i="1"/>
  <c r="D924" i="1"/>
  <c r="AC924" i="1"/>
  <c r="AE924" i="1"/>
  <c r="AF924" i="1"/>
  <c r="AG924" i="1"/>
  <c r="AH924" i="1"/>
  <c r="CV924" i="1" s="1"/>
  <c r="U924" i="1" s="1"/>
  <c r="AI924" i="1"/>
  <c r="CW924" i="1" s="1"/>
  <c r="V924" i="1" s="1"/>
  <c r="AJ924" i="1"/>
  <c r="CX924" i="1" s="1"/>
  <c r="W924" i="1" s="1"/>
  <c r="CQ924" i="1"/>
  <c r="CS924" i="1"/>
  <c r="CU924" i="1"/>
  <c r="T924" i="1" s="1"/>
  <c r="FR924" i="1"/>
  <c r="GL924" i="1"/>
  <c r="GN924" i="1"/>
  <c r="GO924" i="1"/>
  <c r="GV924" i="1"/>
  <c r="HC924" i="1" s="1"/>
  <c r="GX924" i="1"/>
  <c r="B926" i="1"/>
  <c r="B918" i="1" s="1"/>
  <c r="C926" i="1"/>
  <c r="C918" i="1" s="1"/>
  <c r="D926" i="1"/>
  <c r="D918" i="1" s="1"/>
  <c r="F926" i="1"/>
  <c r="G926" i="1"/>
  <c r="BB926" i="1"/>
  <c r="BB918" i="1" s="1"/>
  <c r="BX926" i="1"/>
  <c r="BX918" i="1" s="1"/>
  <c r="CK926" i="1"/>
  <c r="CK918" i="1" s="1"/>
  <c r="CL926" i="1"/>
  <c r="CL918" i="1" s="1"/>
  <c r="F939" i="1"/>
  <c r="D955" i="1"/>
  <c r="E957" i="1"/>
  <c r="Z957" i="1"/>
  <c r="AA957" i="1"/>
  <c r="AM957" i="1"/>
  <c r="AN957" i="1"/>
  <c r="BD957" i="1"/>
  <c r="BE957" i="1"/>
  <c r="BF957" i="1"/>
  <c r="BG957" i="1"/>
  <c r="BH957" i="1"/>
  <c r="BI957" i="1"/>
  <c r="BJ957" i="1"/>
  <c r="BK957" i="1"/>
  <c r="BL957" i="1"/>
  <c r="BM957" i="1"/>
  <c r="BN957" i="1"/>
  <c r="BO957" i="1"/>
  <c r="BP957" i="1"/>
  <c r="BQ957" i="1"/>
  <c r="BR957" i="1"/>
  <c r="BS957" i="1"/>
  <c r="BT957" i="1"/>
  <c r="BU957" i="1"/>
  <c r="BV957" i="1"/>
  <c r="BW957" i="1"/>
  <c r="CM957" i="1"/>
  <c r="CN957" i="1"/>
  <c r="CO957" i="1"/>
  <c r="CP957" i="1"/>
  <c r="CQ957" i="1"/>
  <c r="CR957" i="1"/>
  <c r="CS957" i="1"/>
  <c r="CT957" i="1"/>
  <c r="CU957" i="1"/>
  <c r="CV957" i="1"/>
  <c r="CW957" i="1"/>
  <c r="CX957" i="1"/>
  <c r="CY957" i="1"/>
  <c r="CZ957" i="1"/>
  <c r="DA957" i="1"/>
  <c r="DB957" i="1"/>
  <c r="DC957" i="1"/>
  <c r="DD957" i="1"/>
  <c r="DE957" i="1"/>
  <c r="DF957" i="1"/>
  <c r="DG957" i="1"/>
  <c r="DH957" i="1"/>
  <c r="DI957" i="1"/>
  <c r="DJ957" i="1"/>
  <c r="DK957" i="1"/>
  <c r="DL957" i="1"/>
  <c r="DM957" i="1"/>
  <c r="DN957" i="1"/>
  <c r="DO957" i="1"/>
  <c r="DP957" i="1"/>
  <c r="DQ957" i="1"/>
  <c r="DR957" i="1"/>
  <c r="DS957" i="1"/>
  <c r="DT957" i="1"/>
  <c r="DU957" i="1"/>
  <c r="DV957" i="1"/>
  <c r="DW957" i="1"/>
  <c r="DX957" i="1"/>
  <c r="DY957" i="1"/>
  <c r="DZ957" i="1"/>
  <c r="EA957" i="1"/>
  <c r="EB957" i="1"/>
  <c r="EC957" i="1"/>
  <c r="ED957" i="1"/>
  <c r="EE957" i="1"/>
  <c r="EF957" i="1"/>
  <c r="EG957" i="1"/>
  <c r="EH957" i="1"/>
  <c r="EI957" i="1"/>
  <c r="EJ957" i="1"/>
  <c r="EK957" i="1"/>
  <c r="EL957" i="1"/>
  <c r="EM957" i="1"/>
  <c r="EN957" i="1"/>
  <c r="EO957" i="1"/>
  <c r="EP957" i="1"/>
  <c r="EQ957" i="1"/>
  <c r="ER957" i="1"/>
  <c r="ES957" i="1"/>
  <c r="ET957" i="1"/>
  <c r="EU957" i="1"/>
  <c r="EV957" i="1"/>
  <c r="EW957" i="1"/>
  <c r="EX957" i="1"/>
  <c r="EY957" i="1"/>
  <c r="EZ957" i="1"/>
  <c r="FA957" i="1"/>
  <c r="FB957" i="1"/>
  <c r="FC957" i="1"/>
  <c r="FD957" i="1"/>
  <c r="FE957" i="1"/>
  <c r="FF957" i="1"/>
  <c r="FG957" i="1"/>
  <c r="FH957" i="1"/>
  <c r="FI957" i="1"/>
  <c r="FJ957" i="1"/>
  <c r="FK957" i="1"/>
  <c r="FL957" i="1"/>
  <c r="FM957" i="1"/>
  <c r="FN957" i="1"/>
  <c r="FO957" i="1"/>
  <c r="FP957" i="1"/>
  <c r="FQ957" i="1"/>
  <c r="FR957" i="1"/>
  <c r="FS957" i="1"/>
  <c r="FT957" i="1"/>
  <c r="FU957" i="1"/>
  <c r="FV957" i="1"/>
  <c r="FW957" i="1"/>
  <c r="FX957" i="1"/>
  <c r="FY957" i="1"/>
  <c r="FZ957" i="1"/>
  <c r="GA957" i="1"/>
  <c r="GB957" i="1"/>
  <c r="GC957" i="1"/>
  <c r="GD957" i="1"/>
  <c r="GE957" i="1"/>
  <c r="GF957" i="1"/>
  <c r="GG957" i="1"/>
  <c r="GH957" i="1"/>
  <c r="GI957" i="1"/>
  <c r="GJ957" i="1"/>
  <c r="GK957" i="1"/>
  <c r="GL957" i="1"/>
  <c r="GM957" i="1"/>
  <c r="GN957" i="1"/>
  <c r="GO957" i="1"/>
  <c r="GP957" i="1"/>
  <c r="GQ957" i="1"/>
  <c r="GR957" i="1"/>
  <c r="GS957" i="1"/>
  <c r="GT957" i="1"/>
  <c r="GU957" i="1"/>
  <c r="GV957" i="1"/>
  <c r="GW957" i="1"/>
  <c r="GX957" i="1"/>
  <c r="D959" i="1"/>
  <c r="AC959" i="1"/>
  <c r="AE959" i="1"/>
  <c r="AF959" i="1"/>
  <c r="AG959" i="1"/>
  <c r="CU959" i="1" s="1"/>
  <c r="T959" i="1" s="1"/>
  <c r="AH959" i="1"/>
  <c r="AI959" i="1"/>
  <c r="CW959" i="1" s="1"/>
  <c r="V959" i="1" s="1"/>
  <c r="AJ959" i="1"/>
  <c r="CX959" i="1" s="1"/>
  <c r="W959" i="1" s="1"/>
  <c r="CV959" i="1"/>
  <c r="U959" i="1" s="1"/>
  <c r="FR959" i="1"/>
  <c r="GL959" i="1"/>
  <c r="GN959" i="1"/>
  <c r="GO959" i="1"/>
  <c r="GV959" i="1"/>
  <c r="HC959" i="1" s="1"/>
  <c r="GX959" i="1" s="1"/>
  <c r="C960" i="1"/>
  <c r="D960" i="1"/>
  <c r="I962" i="1"/>
  <c r="AC960" i="1"/>
  <c r="AE960" i="1"/>
  <c r="AF960" i="1"/>
  <c r="AG960" i="1"/>
  <c r="CU960" i="1" s="1"/>
  <c r="T960" i="1" s="1"/>
  <c r="AH960" i="1"/>
  <c r="CV960" i="1" s="1"/>
  <c r="AI960" i="1"/>
  <c r="CW960" i="1" s="1"/>
  <c r="AJ960" i="1"/>
  <c r="CX960" i="1" s="1"/>
  <c r="W960" i="1" s="1"/>
  <c r="CR960" i="1"/>
  <c r="Q960" i="1" s="1"/>
  <c r="FR960" i="1"/>
  <c r="GL960" i="1"/>
  <c r="GN960" i="1"/>
  <c r="GO960" i="1"/>
  <c r="GV960" i="1"/>
  <c r="HC960" i="1" s="1"/>
  <c r="GX960" i="1" s="1"/>
  <c r="AC961" i="1"/>
  <c r="CQ961" i="1" s="1"/>
  <c r="AE961" i="1"/>
  <c r="AF961" i="1"/>
  <c r="AG961" i="1"/>
  <c r="CU961" i="1" s="1"/>
  <c r="AH961" i="1"/>
  <c r="AI961" i="1"/>
  <c r="CW961" i="1" s="1"/>
  <c r="AJ961" i="1"/>
  <c r="CV961" i="1"/>
  <c r="CX961" i="1"/>
  <c r="FR961" i="1"/>
  <c r="GL961" i="1"/>
  <c r="GN961" i="1"/>
  <c r="GO961" i="1"/>
  <c r="GV961" i="1"/>
  <c r="HC961" i="1" s="1"/>
  <c r="AC962" i="1"/>
  <c r="AE962" i="1"/>
  <c r="AF962" i="1"/>
  <c r="AG962" i="1"/>
  <c r="CU962" i="1" s="1"/>
  <c r="AH962" i="1"/>
  <c r="CV962" i="1" s="1"/>
  <c r="AI962" i="1"/>
  <c r="CW962" i="1" s="1"/>
  <c r="AJ962" i="1"/>
  <c r="CR962" i="1"/>
  <c r="CT962" i="1"/>
  <c r="CX962" i="1"/>
  <c r="FR962" i="1"/>
  <c r="GL962" i="1"/>
  <c r="GN962" i="1"/>
  <c r="GO962" i="1"/>
  <c r="GV962" i="1"/>
  <c r="HC962" i="1" s="1"/>
  <c r="AC963" i="1"/>
  <c r="AE963" i="1"/>
  <c r="AF963" i="1"/>
  <c r="AG963" i="1"/>
  <c r="CU963" i="1" s="1"/>
  <c r="AH963" i="1"/>
  <c r="AI963" i="1"/>
  <c r="CW963" i="1" s="1"/>
  <c r="AJ963" i="1"/>
  <c r="CR963" i="1"/>
  <c r="CV963" i="1"/>
  <c r="CX963" i="1"/>
  <c r="FR963" i="1"/>
  <c r="GL963" i="1"/>
  <c r="GN963" i="1"/>
  <c r="GO963" i="1"/>
  <c r="GV963" i="1"/>
  <c r="HC963" i="1" s="1"/>
  <c r="AC964" i="1"/>
  <c r="AE964" i="1"/>
  <c r="AF964" i="1"/>
  <c r="AG964" i="1"/>
  <c r="CU964" i="1" s="1"/>
  <c r="AH964" i="1"/>
  <c r="AI964" i="1"/>
  <c r="CW964" i="1" s="1"/>
  <c r="AJ964" i="1"/>
  <c r="CT964" i="1"/>
  <c r="CV964" i="1"/>
  <c r="CX964" i="1"/>
  <c r="FR964" i="1"/>
  <c r="GL964" i="1"/>
  <c r="GN964" i="1"/>
  <c r="GO964" i="1"/>
  <c r="GV964" i="1"/>
  <c r="HC964" i="1"/>
  <c r="B966" i="1"/>
  <c r="B957" i="1" s="1"/>
  <c r="C966" i="1"/>
  <c r="C957" i="1" s="1"/>
  <c r="D966" i="1"/>
  <c r="D957" i="1" s="1"/>
  <c r="F966" i="1"/>
  <c r="F957" i="1" s="1"/>
  <c r="G966" i="1"/>
  <c r="BC966" i="1"/>
  <c r="BC957" i="1" s="1"/>
  <c r="BX966" i="1"/>
  <c r="BX957" i="1" s="1"/>
  <c r="CK966" i="1"/>
  <c r="CK957" i="1" s="1"/>
  <c r="CL966" i="1"/>
  <c r="CL957" i="1" s="1"/>
  <c r="F982" i="1"/>
  <c r="B995" i="1"/>
  <c r="B831" i="1" s="1"/>
  <c r="C995" i="1"/>
  <c r="C831" i="1" s="1"/>
  <c r="D995" i="1"/>
  <c r="D831" i="1" s="1"/>
  <c r="F995" i="1"/>
  <c r="F831" i="1" s="1"/>
  <c r="G995" i="1"/>
  <c r="D1024" i="1"/>
  <c r="E1026" i="1"/>
  <c r="Z1026" i="1"/>
  <c r="AA1026" i="1"/>
  <c r="AB1026" i="1"/>
  <c r="AC1026" i="1"/>
  <c r="AD1026" i="1"/>
  <c r="AE1026" i="1"/>
  <c r="AF1026" i="1"/>
  <c r="AG1026" i="1"/>
  <c r="AH1026" i="1"/>
  <c r="AI1026" i="1"/>
  <c r="AJ1026" i="1"/>
  <c r="AK1026" i="1"/>
  <c r="AL1026" i="1"/>
  <c r="AM1026" i="1"/>
  <c r="AN1026" i="1"/>
  <c r="BD1026" i="1"/>
  <c r="BE1026" i="1"/>
  <c r="BF1026" i="1"/>
  <c r="BG1026" i="1"/>
  <c r="BH1026" i="1"/>
  <c r="BI1026" i="1"/>
  <c r="BJ1026" i="1"/>
  <c r="BK1026" i="1"/>
  <c r="BL1026" i="1"/>
  <c r="BM1026" i="1"/>
  <c r="BN1026" i="1"/>
  <c r="BO1026" i="1"/>
  <c r="BP1026" i="1"/>
  <c r="BQ1026" i="1"/>
  <c r="BR1026" i="1"/>
  <c r="BS1026" i="1"/>
  <c r="BT1026" i="1"/>
  <c r="BU1026" i="1"/>
  <c r="BV1026" i="1"/>
  <c r="BW1026" i="1"/>
  <c r="BX1026" i="1"/>
  <c r="BY1026" i="1"/>
  <c r="BZ1026" i="1"/>
  <c r="CA1026" i="1"/>
  <c r="CB1026" i="1"/>
  <c r="CC1026" i="1"/>
  <c r="CD1026" i="1"/>
  <c r="CE1026" i="1"/>
  <c r="CF1026" i="1"/>
  <c r="CG1026" i="1"/>
  <c r="CH1026" i="1"/>
  <c r="CI1026" i="1"/>
  <c r="CJ1026" i="1"/>
  <c r="CK1026" i="1"/>
  <c r="CL1026" i="1"/>
  <c r="CM1026" i="1"/>
  <c r="CN1026" i="1"/>
  <c r="CO1026" i="1"/>
  <c r="CP1026" i="1"/>
  <c r="CQ1026" i="1"/>
  <c r="CR1026" i="1"/>
  <c r="CS1026" i="1"/>
  <c r="CT1026" i="1"/>
  <c r="CU1026" i="1"/>
  <c r="CV1026" i="1"/>
  <c r="CW1026" i="1"/>
  <c r="CX1026" i="1"/>
  <c r="CY1026" i="1"/>
  <c r="CZ1026" i="1"/>
  <c r="DA1026" i="1"/>
  <c r="DB1026" i="1"/>
  <c r="DC1026" i="1"/>
  <c r="DD1026" i="1"/>
  <c r="DE1026" i="1"/>
  <c r="DF1026" i="1"/>
  <c r="DG1026" i="1"/>
  <c r="DH1026" i="1"/>
  <c r="DI1026" i="1"/>
  <c r="DJ1026" i="1"/>
  <c r="DK1026" i="1"/>
  <c r="DL1026" i="1"/>
  <c r="DM1026" i="1"/>
  <c r="DN1026" i="1"/>
  <c r="DO1026" i="1"/>
  <c r="DP1026" i="1"/>
  <c r="DQ1026" i="1"/>
  <c r="DR1026" i="1"/>
  <c r="DS1026" i="1"/>
  <c r="DT1026" i="1"/>
  <c r="DU1026" i="1"/>
  <c r="DV1026" i="1"/>
  <c r="DW1026" i="1"/>
  <c r="DX1026" i="1"/>
  <c r="DY1026" i="1"/>
  <c r="DZ1026" i="1"/>
  <c r="EA1026" i="1"/>
  <c r="EB1026" i="1"/>
  <c r="EC1026" i="1"/>
  <c r="ED1026" i="1"/>
  <c r="EE1026" i="1"/>
  <c r="EF1026" i="1"/>
  <c r="EG1026" i="1"/>
  <c r="EH1026" i="1"/>
  <c r="EI1026" i="1"/>
  <c r="EJ1026" i="1"/>
  <c r="EK1026" i="1"/>
  <c r="EL1026" i="1"/>
  <c r="EM1026" i="1"/>
  <c r="EN1026" i="1"/>
  <c r="EO1026" i="1"/>
  <c r="EP1026" i="1"/>
  <c r="EQ1026" i="1"/>
  <c r="ER1026" i="1"/>
  <c r="ES1026" i="1"/>
  <c r="ET1026" i="1"/>
  <c r="EU1026" i="1"/>
  <c r="EV1026" i="1"/>
  <c r="EW1026" i="1"/>
  <c r="EX1026" i="1"/>
  <c r="EY1026" i="1"/>
  <c r="EZ1026" i="1"/>
  <c r="FA1026" i="1"/>
  <c r="FB1026" i="1"/>
  <c r="FC1026" i="1"/>
  <c r="FD1026" i="1"/>
  <c r="FE1026" i="1"/>
  <c r="FF1026" i="1"/>
  <c r="FG1026" i="1"/>
  <c r="FH1026" i="1"/>
  <c r="FI1026" i="1"/>
  <c r="FJ1026" i="1"/>
  <c r="FK1026" i="1"/>
  <c r="FL1026" i="1"/>
  <c r="FM1026" i="1"/>
  <c r="FN1026" i="1"/>
  <c r="FO1026" i="1"/>
  <c r="FP1026" i="1"/>
  <c r="FQ1026" i="1"/>
  <c r="FR1026" i="1"/>
  <c r="FS1026" i="1"/>
  <c r="FT1026" i="1"/>
  <c r="FU1026" i="1"/>
  <c r="FV1026" i="1"/>
  <c r="FW1026" i="1"/>
  <c r="FX1026" i="1"/>
  <c r="FY1026" i="1"/>
  <c r="FZ1026" i="1"/>
  <c r="GA1026" i="1"/>
  <c r="GB1026" i="1"/>
  <c r="GC1026" i="1"/>
  <c r="GD1026" i="1"/>
  <c r="GE1026" i="1"/>
  <c r="GF1026" i="1"/>
  <c r="GG1026" i="1"/>
  <c r="GH1026" i="1"/>
  <c r="GI1026" i="1"/>
  <c r="GJ1026" i="1"/>
  <c r="GK1026" i="1"/>
  <c r="GL1026" i="1"/>
  <c r="GM1026" i="1"/>
  <c r="GN1026" i="1"/>
  <c r="GO1026" i="1"/>
  <c r="GP1026" i="1"/>
  <c r="GQ1026" i="1"/>
  <c r="GR1026" i="1"/>
  <c r="GS1026" i="1"/>
  <c r="GT1026" i="1"/>
  <c r="GU1026" i="1"/>
  <c r="GV1026" i="1"/>
  <c r="GW1026" i="1"/>
  <c r="GX1026" i="1"/>
  <c r="D1028" i="1"/>
  <c r="E1030" i="1"/>
  <c r="Z1030" i="1"/>
  <c r="AA1030" i="1"/>
  <c r="AM1030" i="1"/>
  <c r="AN1030" i="1"/>
  <c r="BD1030" i="1"/>
  <c r="BE1030" i="1"/>
  <c r="BF1030" i="1"/>
  <c r="BG1030" i="1"/>
  <c r="BH1030" i="1"/>
  <c r="BI1030" i="1"/>
  <c r="BJ1030" i="1"/>
  <c r="BK1030" i="1"/>
  <c r="BL1030" i="1"/>
  <c r="BM1030" i="1"/>
  <c r="BN1030" i="1"/>
  <c r="BO1030" i="1"/>
  <c r="BP1030" i="1"/>
  <c r="BQ1030" i="1"/>
  <c r="BR1030" i="1"/>
  <c r="BS1030" i="1"/>
  <c r="BT1030" i="1"/>
  <c r="BU1030" i="1"/>
  <c r="BV1030" i="1"/>
  <c r="BW1030" i="1"/>
  <c r="CM1030" i="1"/>
  <c r="CN1030" i="1"/>
  <c r="CO1030" i="1"/>
  <c r="CP1030" i="1"/>
  <c r="CQ1030" i="1"/>
  <c r="CR1030" i="1"/>
  <c r="CS1030" i="1"/>
  <c r="CT1030" i="1"/>
  <c r="CU1030" i="1"/>
  <c r="CV1030" i="1"/>
  <c r="CW1030" i="1"/>
  <c r="CX1030" i="1"/>
  <c r="CY1030" i="1"/>
  <c r="CZ1030" i="1"/>
  <c r="DA1030" i="1"/>
  <c r="DB1030" i="1"/>
  <c r="DC1030" i="1"/>
  <c r="DD1030" i="1"/>
  <c r="DE1030" i="1"/>
  <c r="DF1030" i="1"/>
  <c r="DG1030" i="1"/>
  <c r="DH1030" i="1"/>
  <c r="DI1030" i="1"/>
  <c r="DJ1030" i="1"/>
  <c r="DK1030" i="1"/>
  <c r="DL1030" i="1"/>
  <c r="DM1030" i="1"/>
  <c r="DN1030" i="1"/>
  <c r="DO1030" i="1"/>
  <c r="DP1030" i="1"/>
  <c r="DQ1030" i="1"/>
  <c r="DR1030" i="1"/>
  <c r="DS1030" i="1"/>
  <c r="DT1030" i="1"/>
  <c r="DU1030" i="1"/>
  <c r="DV1030" i="1"/>
  <c r="DW1030" i="1"/>
  <c r="DX1030" i="1"/>
  <c r="DY1030" i="1"/>
  <c r="DZ1030" i="1"/>
  <c r="EA1030" i="1"/>
  <c r="EB1030" i="1"/>
  <c r="EC1030" i="1"/>
  <c r="ED1030" i="1"/>
  <c r="EE1030" i="1"/>
  <c r="EF1030" i="1"/>
  <c r="EG1030" i="1"/>
  <c r="EH1030" i="1"/>
  <c r="EI1030" i="1"/>
  <c r="EJ1030" i="1"/>
  <c r="EK1030" i="1"/>
  <c r="EL1030" i="1"/>
  <c r="EM1030" i="1"/>
  <c r="EN1030" i="1"/>
  <c r="EO1030" i="1"/>
  <c r="EP1030" i="1"/>
  <c r="EQ1030" i="1"/>
  <c r="ER1030" i="1"/>
  <c r="ES1030" i="1"/>
  <c r="ET1030" i="1"/>
  <c r="EU1030" i="1"/>
  <c r="EV1030" i="1"/>
  <c r="EW1030" i="1"/>
  <c r="EX1030" i="1"/>
  <c r="EY1030" i="1"/>
  <c r="EZ1030" i="1"/>
  <c r="FA1030" i="1"/>
  <c r="FB1030" i="1"/>
  <c r="FC1030" i="1"/>
  <c r="FD1030" i="1"/>
  <c r="FE1030" i="1"/>
  <c r="FF1030" i="1"/>
  <c r="FG1030" i="1"/>
  <c r="FH1030" i="1"/>
  <c r="FI1030" i="1"/>
  <c r="FJ1030" i="1"/>
  <c r="FK1030" i="1"/>
  <c r="FL1030" i="1"/>
  <c r="FM1030" i="1"/>
  <c r="FN1030" i="1"/>
  <c r="FO1030" i="1"/>
  <c r="FP1030" i="1"/>
  <c r="FQ1030" i="1"/>
  <c r="FR1030" i="1"/>
  <c r="FS1030" i="1"/>
  <c r="FT1030" i="1"/>
  <c r="FU1030" i="1"/>
  <c r="FV1030" i="1"/>
  <c r="FW1030" i="1"/>
  <c r="FX1030" i="1"/>
  <c r="FY1030" i="1"/>
  <c r="FZ1030" i="1"/>
  <c r="GA1030" i="1"/>
  <c r="GB1030" i="1"/>
  <c r="GC1030" i="1"/>
  <c r="GD1030" i="1"/>
  <c r="GE1030" i="1"/>
  <c r="GF1030" i="1"/>
  <c r="GG1030" i="1"/>
  <c r="GH1030" i="1"/>
  <c r="GI1030" i="1"/>
  <c r="GJ1030" i="1"/>
  <c r="GK1030" i="1"/>
  <c r="GL1030" i="1"/>
  <c r="GM1030" i="1"/>
  <c r="GN1030" i="1"/>
  <c r="GO1030" i="1"/>
  <c r="GP1030" i="1"/>
  <c r="GQ1030" i="1"/>
  <c r="GR1030" i="1"/>
  <c r="GS1030" i="1"/>
  <c r="GT1030" i="1"/>
  <c r="GU1030" i="1"/>
  <c r="GV1030" i="1"/>
  <c r="GW1030" i="1"/>
  <c r="GX1030" i="1"/>
  <c r="C1032" i="1"/>
  <c r="D1032" i="1"/>
  <c r="AC1032" i="1"/>
  <c r="CQ1032" i="1" s="1"/>
  <c r="P1032" i="1" s="1"/>
  <c r="AE1032" i="1"/>
  <c r="AF1032" i="1"/>
  <c r="AG1032" i="1"/>
  <c r="CU1032" i="1" s="1"/>
  <c r="T1032" i="1" s="1"/>
  <c r="AH1032" i="1"/>
  <c r="CV1032" i="1" s="1"/>
  <c r="U1032" i="1" s="1"/>
  <c r="AI1032" i="1"/>
  <c r="CW1032" i="1" s="1"/>
  <c r="AJ1032" i="1"/>
  <c r="CR1032" i="1"/>
  <c r="Q1032" i="1" s="1"/>
  <c r="CT1032" i="1"/>
  <c r="S1032" i="1" s="1"/>
  <c r="CX1032" i="1"/>
  <c r="FR1032" i="1"/>
  <c r="GL1032" i="1"/>
  <c r="GN1032" i="1"/>
  <c r="GO1032" i="1"/>
  <c r="GV1032" i="1"/>
  <c r="HC1032" i="1" s="1"/>
  <c r="C1033" i="1"/>
  <c r="D1033" i="1"/>
  <c r="AC1033" i="1"/>
  <c r="CQ1033" i="1" s="1"/>
  <c r="P1033" i="1" s="1"/>
  <c r="AE1033" i="1"/>
  <c r="AF1033" i="1"/>
  <c r="AG1033" i="1"/>
  <c r="CU1033" i="1" s="1"/>
  <c r="T1033" i="1" s="1"/>
  <c r="AH1033" i="1"/>
  <c r="AI1033" i="1"/>
  <c r="CW1033" i="1" s="1"/>
  <c r="V1033" i="1" s="1"/>
  <c r="AJ1033" i="1"/>
  <c r="CT1033" i="1"/>
  <c r="S1033" i="1" s="1"/>
  <c r="CV1033" i="1"/>
  <c r="U1033" i="1" s="1"/>
  <c r="CX1033" i="1"/>
  <c r="FR1033" i="1"/>
  <c r="GL1033" i="1"/>
  <c r="GN1033" i="1"/>
  <c r="GO1033" i="1"/>
  <c r="GV1033" i="1"/>
  <c r="HC1033" i="1" s="1"/>
  <c r="GX1033" i="1" s="1"/>
  <c r="C1034" i="1"/>
  <c r="D1034" i="1"/>
  <c r="AC1034" i="1"/>
  <c r="CQ1034" i="1" s="1"/>
  <c r="P1034" i="1" s="1"/>
  <c r="AE1034" i="1"/>
  <c r="AF1034" i="1"/>
  <c r="AG1034" i="1"/>
  <c r="CU1034" i="1" s="1"/>
  <c r="T1034" i="1" s="1"/>
  <c r="AH1034" i="1"/>
  <c r="AI1034" i="1"/>
  <c r="CW1034" i="1" s="1"/>
  <c r="V1034" i="1" s="1"/>
  <c r="AJ1034" i="1"/>
  <c r="CV1034" i="1"/>
  <c r="U1034" i="1" s="1"/>
  <c r="CX1034" i="1"/>
  <c r="W1034" i="1" s="1"/>
  <c r="FR1034" i="1"/>
  <c r="GL1034" i="1"/>
  <c r="GN1034" i="1"/>
  <c r="GO1034" i="1"/>
  <c r="GV1034" i="1"/>
  <c r="HC1034" i="1" s="1"/>
  <c r="GX1034" i="1" s="1"/>
  <c r="C1035" i="1"/>
  <c r="D1035" i="1"/>
  <c r="I1035" i="1"/>
  <c r="AC1035" i="1"/>
  <c r="CQ1035" i="1" s="1"/>
  <c r="AE1035" i="1"/>
  <c r="AF1035" i="1"/>
  <c r="AG1035" i="1"/>
  <c r="CU1035" i="1" s="1"/>
  <c r="T1035" i="1" s="1"/>
  <c r="AH1035" i="1"/>
  <c r="AI1035" i="1"/>
  <c r="CW1035" i="1" s="1"/>
  <c r="AJ1035" i="1"/>
  <c r="CX1035" i="1" s="1"/>
  <c r="CR1035" i="1"/>
  <c r="Q1035" i="1" s="1"/>
  <c r="CV1035" i="1"/>
  <c r="FR1035" i="1"/>
  <c r="GL1035" i="1"/>
  <c r="GN1035" i="1"/>
  <c r="GO1035" i="1"/>
  <c r="GV1035" i="1"/>
  <c r="HC1035" i="1" s="1"/>
  <c r="C1036" i="1"/>
  <c r="D1036" i="1"/>
  <c r="AC1036" i="1"/>
  <c r="CQ1036" i="1" s="1"/>
  <c r="AE1036" i="1"/>
  <c r="AF1036" i="1"/>
  <c r="AG1036" i="1"/>
  <c r="CU1036" i="1" s="1"/>
  <c r="AH1036" i="1"/>
  <c r="AI1036" i="1"/>
  <c r="CW1036" i="1" s="1"/>
  <c r="AJ1036" i="1"/>
  <c r="CR1036" i="1"/>
  <c r="CT1036" i="1"/>
  <c r="CV1036" i="1"/>
  <c r="CX1036" i="1"/>
  <c r="FR1036" i="1"/>
  <c r="GL1036" i="1"/>
  <c r="GN1036" i="1"/>
  <c r="GO1036" i="1"/>
  <c r="GV1036" i="1"/>
  <c r="HC1036" i="1"/>
  <c r="C1037" i="1"/>
  <c r="D1037" i="1"/>
  <c r="AC1037" i="1"/>
  <c r="AD1037" i="1"/>
  <c r="AE1037" i="1"/>
  <c r="AF1037" i="1"/>
  <c r="AG1037" i="1"/>
  <c r="CU1037" i="1" s="1"/>
  <c r="AH1037" i="1"/>
  <c r="CV1037" i="1" s="1"/>
  <c r="AI1037" i="1"/>
  <c r="AJ1037" i="1"/>
  <c r="CX1037" i="1" s="1"/>
  <c r="CQ1037" i="1"/>
  <c r="CR1037" i="1"/>
  <c r="CS1037" i="1"/>
  <c r="CW1037" i="1"/>
  <c r="FR1037" i="1"/>
  <c r="GL1037" i="1"/>
  <c r="GN1037" i="1"/>
  <c r="GO1037" i="1"/>
  <c r="GV1037" i="1"/>
  <c r="HC1037" i="1"/>
  <c r="C1038" i="1"/>
  <c r="D1038" i="1"/>
  <c r="AC1038" i="1"/>
  <c r="AD1038" i="1"/>
  <c r="AE1038" i="1"/>
  <c r="AF1038" i="1"/>
  <c r="AG1038" i="1"/>
  <c r="CU1038" i="1" s="1"/>
  <c r="AH1038" i="1"/>
  <c r="CV1038" i="1" s="1"/>
  <c r="AI1038" i="1"/>
  <c r="AJ1038" i="1"/>
  <c r="CX1038" i="1" s="1"/>
  <c r="CQ1038" i="1"/>
  <c r="CR1038" i="1"/>
  <c r="CS1038" i="1"/>
  <c r="CW1038" i="1"/>
  <c r="FR1038" i="1"/>
  <c r="GL1038" i="1"/>
  <c r="GN1038" i="1"/>
  <c r="GO1038" i="1"/>
  <c r="GV1038" i="1"/>
  <c r="HC1038" i="1" s="1"/>
  <c r="C1039" i="1"/>
  <c r="D1039" i="1"/>
  <c r="AC1039" i="1"/>
  <c r="AE1039" i="1"/>
  <c r="AF1039" i="1"/>
  <c r="AG1039" i="1"/>
  <c r="CU1039" i="1" s="1"/>
  <c r="AH1039" i="1"/>
  <c r="CV1039" i="1" s="1"/>
  <c r="AI1039" i="1"/>
  <c r="CW1039" i="1" s="1"/>
  <c r="AJ1039" i="1"/>
  <c r="CR1039" i="1"/>
  <c r="CT1039" i="1"/>
  <c r="CX1039" i="1"/>
  <c r="FR1039" i="1"/>
  <c r="GL1039" i="1"/>
  <c r="GN1039" i="1"/>
  <c r="GO1039" i="1"/>
  <c r="GV1039" i="1"/>
  <c r="HC1039" i="1" s="1"/>
  <c r="AC1040" i="1"/>
  <c r="AD1040" i="1"/>
  <c r="AE1040" i="1"/>
  <c r="AF1040" i="1"/>
  <c r="AG1040" i="1"/>
  <c r="CU1040" i="1" s="1"/>
  <c r="AH1040" i="1"/>
  <c r="CV1040" i="1" s="1"/>
  <c r="AI1040" i="1"/>
  <c r="AJ1040" i="1"/>
  <c r="CX1040" i="1" s="1"/>
  <c r="CQ1040" i="1"/>
  <c r="CR1040" i="1"/>
  <c r="CS1040" i="1"/>
  <c r="CW1040" i="1"/>
  <c r="FR1040" i="1"/>
  <c r="GL1040" i="1"/>
  <c r="GN1040" i="1"/>
  <c r="GO1040" i="1"/>
  <c r="GV1040" i="1"/>
  <c r="HC1040" i="1" s="1"/>
  <c r="B1042" i="1"/>
  <c r="B1030" i="1" s="1"/>
  <c r="C1042" i="1"/>
  <c r="C1030" i="1" s="1"/>
  <c r="D1042" i="1"/>
  <c r="D1030" i="1" s="1"/>
  <c r="F1042" i="1"/>
  <c r="F1030" i="1" s="1"/>
  <c r="G1042" i="1"/>
  <c r="BX1042" i="1"/>
  <c r="BX1030" i="1" s="1"/>
  <c r="CK1042" i="1"/>
  <c r="CK1030" i="1" s="1"/>
  <c r="CL1042" i="1"/>
  <c r="CL1030" i="1" s="1"/>
  <c r="D1071" i="1"/>
  <c r="E1073" i="1"/>
  <c r="Z1073" i="1"/>
  <c r="AA1073" i="1"/>
  <c r="AM1073" i="1"/>
  <c r="AN1073" i="1"/>
  <c r="BD1073" i="1"/>
  <c r="BE1073" i="1"/>
  <c r="BF1073" i="1"/>
  <c r="BG1073" i="1"/>
  <c r="BH1073" i="1"/>
  <c r="BI1073" i="1"/>
  <c r="BJ1073" i="1"/>
  <c r="BK1073" i="1"/>
  <c r="BL1073" i="1"/>
  <c r="BM1073" i="1"/>
  <c r="BN1073" i="1"/>
  <c r="BO1073" i="1"/>
  <c r="BP1073" i="1"/>
  <c r="BQ1073" i="1"/>
  <c r="BR1073" i="1"/>
  <c r="BS1073" i="1"/>
  <c r="BT1073" i="1"/>
  <c r="BU1073" i="1"/>
  <c r="BV1073" i="1"/>
  <c r="BW1073" i="1"/>
  <c r="CM1073" i="1"/>
  <c r="CN1073" i="1"/>
  <c r="CO1073" i="1"/>
  <c r="CP1073" i="1"/>
  <c r="CQ1073" i="1"/>
  <c r="CR1073" i="1"/>
  <c r="CS1073" i="1"/>
  <c r="CT1073" i="1"/>
  <c r="CU1073" i="1"/>
  <c r="CV1073" i="1"/>
  <c r="CW1073" i="1"/>
  <c r="CX1073" i="1"/>
  <c r="CY1073" i="1"/>
  <c r="CZ1073" i="1"/>
  <c r="DA1073" i="1"/>
  <c r="DB1073" i="1"/>
  <c r="DC1073" i="1"/>
  <c r="DD1073" i="1"/>
  <c r="DE1073" i="1"/>
  <c r="DF1073" i="1"/>
  <c r="DG1073" i="1"/>
  <c r="DH1073" i="1"/>
  <c r="DI1073" i="1"/>
  <c r="DJ1073" i="1"/>
  <c r="DK1073" i="1"/>
  <c r="DL1073" i="1"/>
  <c r="DM1073" i="1"/>
  <c r="DN1073" i="1"/>
  <c r="DO1073" i="1"/>
  <c r="DP1073" i="1"/>
  <c r="DQ1073" i="1"/>
  <c r="DR1073" i="1"/>
  <c r="DS1073" i="1"/>
  <c r="DT1073" i="1"/>
  <c r="DU1073" i="1"/>
  <c r="DV1073" i="1"/>
  <c r="DW1073" i="1"/>
  <c r="DX1073" i="1"/>
  <c r="DY1073" i="1"/>
  <c r="DZ1073" i="1"/>
  <c r="EA1073" i="1"/>
  <c r="EB1073" i="1"/>
  <c r="EC1073" i="1"/>
  <c r="ED1073" i="1"/>
  <c r="EE1073" i="1"/>
  <c r="EF1073" i="1"/>
  <c r="EG1073" i="1"/>
  <c r="EH1073" i="1"/>
  <c r="EI1073" i="1"/>
  <c r="EJ1073" i="1"/>
  <c r="EK1073" i="1"/>
  <c r="EL1073" i="1"/>
  <c r="EM1073" i="1"/>
  <c r="EN1073" i="1"/>
  <c r="EO1073" i="1"/>
  <c r="EP1073" i="1"/>
  <c r="EQ1073" i="1"/>
  <c r="ER1073" i="1"/>
  <c r="ES1073" i="1"/>
  <c r="ET1073" i="1"/>
  <c r="EU1073" i="1"/>
  <c r="EV1073" i="1"/>
  <c r="EW1073" i="1"/>
  <c r="EX1073" i="1"/>
  <c r="EY1073" i="1"/>
  <c r="EZ1073" i="1"/>
  <c r="FA1073" i="1"/>
  <c r="FB1073" i="1"/>
  <c r="FC1073" i="1"/>
  <c r="FD1073" i="1"/>
  <c r="FE1073" i="1"/>
  <c r="FF1073" i="1"/>
  <c r="FG1073" i="1"/>
  <c r="FH1073" i="1"/>
  <c r="FI1073" i="1"/>
  <c r="FJ1073" i="1"/>
  <c r="FK1073" i="1"/>
  <c r="FL1073" i="1"/>
  <c r="FM1073" i="1"/>
  <c r="FN1073" i="1"/>
  <c r="FO1073" i="1"/>
  <c r="FP1073" i="1"/>
  <c r="FQ1073" i="1"/>
  <c r="FR1073" i="1"/>
  <c r="FS1073" i="1"/>
  <c r="FT1073" i="1"/>
  <c r="FU1073" i="1"/>
  <c r="FV1073" i="1"/>
  <c r="FW1073" i="1"/>
  <c r="FX1073" i="1"/>
  <c r="FY1073" i="1"/>
  <c r="FZ1073" i="1"/>
  <c r="GA1073" i="1"/>
  <c r="GB1073" i="1"/>
  <c r="GC1073" i="1"/>
  <c r="GD1073" i="1"/>
  <c r="GE1073" i="1"/>
  <c r="GF1073" i="1"/>
  <c r="GG1073" i="1"/>
  <c r="GH1073" i="1"/>
  <c r="GI1073" i="1"/>
  <c r="GJ1073" i="1"/>
  <c r="GK1073" i="1"/>
  <c r="GL1073" i="1"/>
  <c r="GM1073" i="1"/>
  <c r="GN1073" i="1"/>
  <c r="GO1073" i="1"/>
  <c r="GP1073" i="1"/>
  <c r="GQ1073" i="1"/>
  <c r="GR1073" i="1"/>
  <c r="GS1073" i="1"/>
  <c r="GT1073" i="1"/>
  <c r="GU1073" i="1"/>
  <c r="GV1073" i="1"/>
  <c r="GW1073" i="1"/>
  <c r="GX1073" i="1"/>
  <c r="C1075" i="1"/>
  <c r="D1075" i="1"/>
  <c r="AC1075" i="1"/>
  <c r="AD1075" i="1"/>
  <c r="AE1075" i="1"/>
  <c r="AF1075" i="1"/>
  <c r="AG1075" i="1"/>
  <c r="CU1075" i="1" s="1"/>
  <c r="T1075" i="1" s="1"/>
  <c r="AH1075" i="1"/>
  <c r="CV1075" i="1" s="1"/>
  <c r="U1075" i="1" s="1"/>
  <c r="AI1075" i="1"/>
  <c r="AJ1075" i="1"/>
  <c r="CX1075" i="1" s="1"/>
  <c r="W1075" i="1" s="1"/>
  <c r="CQ1075" i="1"/>
  <c r="P1075" i="1" s="1"/>
  <c r="CR1075" i="1"/>
  <c r="Q1075" i="1" s="1"/>
  <c r="CS1075" i="1"/>
  <c r="CW1075" i="1"/>
  <c r="V1075" i="1" s="1"/>
  <c r="FR1075" i="1"/>
  <c r="GL1075" i="1"/>
  <c r="GN1075" i="1"/>
  <c r="GO1075" i="1"/>
  <c r="GV1075" i="1"/>
  <c r="HC1075" i="1" s="1"/>
  <c r="GX1075" i="1" s="1"/>
  <c r="C1076" i="1"/>
  <c r="D1076" i="1"/>
  <c r="AC1076" i="1"/>
  <c r="AE1076" i="1"/>
  <c r="AF1076" i="1"/>
  <c r="AG1076" i="1"/>
  <c r="AH1076" i="1"/>
  <c r="CV1076" i="1" s="1"/>
  <c r="U1076" i="1" s="1"/>
  <c r="AI1076" i="1"/>
  <c r="CW1076" i="1" s="1"/>
  <c r="V1076" i="1" s="1"/>
  <c r="AJ1076" i="1"/>
  <c r="CX1076" i="1" s="1"/>
  <c r="W1076" i="1" s="1"/>
  <c r="CQ1076" i="1"/>
  <c r="CS1076" i="1"/>
  <c r="CU1076" i="1"/>
  <c r="T1076" i="1" s="1"/>
  <c r="FR1076" i="1"/>
  <c r="GL1076" i="1"/>
  <c r="GN1076" i="1"/>
  <c r="GO1076" i="1"/>
  <c r="GV1076" i="1"/>
  <c r="HC1076" i="1" s="1"/>
  <c r="GX1076" i="1" s="1"/>
  <c r="C1077" i="1"/>
  <c r="D1077" i="1"/>
  <c r="AC1077" i="1"/>
  <c r="AD1077" i="1"/>
  <c r="AB1077" i="1" s="1"/>
  <c r="AE1077" i="1"/>
  <c r="AF1077" i="1"/>
  <c r="AG1077" i="1"/>
  <c r="CU1077" i="1" s="1"/>
  <c r="AH1077" i="1"/>
  <c r="CV1077" i="1" s="1"/>
  <c r="U1077" i="1" s="1"/>
  <c r="AI1077" i="1"/>
  <c r="AJ1077" i="1"/>
  <c r="CX1077" i="1" s="1"/>
  <c r="CQ1077" i="1"/>
  <c r="P1077" i="1" s="1"/>
  <c r="CR1077" i="1"/>
  <c r="Q1077" i="1" s="1"/>
  <c r="CS1077" i="1"/>
  <c r="CW1077" i="1"/>
  <c r="V1077" i="1" s="1"/>
  <c r="FR1077" i="1"/>
  <c r="GL1077" i="1"/>
  <c r="GN1077" i="1"/>
  <c r="GO1077" i="1"/>
  <c r="GV1077" i="1"/>
  <c r="HC1077" i="1" s="1"/>
  <c r="GX1077" i="1" s="1"/>
  <c r="C1078" i="1"/>
  <c r="D1078" i="1"/>
  <c r="AC1078" i="1"/>
  <c r="AE1078" i="1"/>
  <c r="AF1078" i="1"/>
  <c r="AG1078" i="1"/>
  <c r="AH1078" i="1"/>
  <c r="CV1078" i="1" s="1"/>
  <c r="AI1078" i="1"/>
  <c r="CW1078" i="1" s="1"/>
  <c r="V1078" i="1" s="1"/>
  <c r="AJ1078" i="1"/>
  <c r="CX1078" i="1" s="1"/>
  <c r="CQ1078" i="1"/>
  <c r="CS1078" i="1"/>
  <c r="CU1078" i="1"/>
  <c r="FR1078" i="1"/>
  <c r="GL1078" i="1"/>
  <c r="GN1078" i="1"/>
  <c r="GO1078" i="1"/>
  <c r="GV1078" i="1"/>
  <c r="HC1078" i="1" s="1"/>
  <c r="C1079" i="1"/>
  <c r="D1079" i="1"/>
  <c r="AC1079" i="1"/>
  <c r="AD1079" i="1"/>
  <c r="AE1079" i="1"/>
  <c r="AF1079" i="1"/>
  <c r="AG1079" i="1"/>
  <c r="CU1079" i="1" s="1"/>
  <c r="T1079" i="1" s="1"/>
  <c r="AH1079" i="1"/>
  <c r="CV1079" i="1" s="1"/>
  <c r="U1079" i="1" s="1"/>
  <c r="AI1079" i="1"/>
  <c r="AJ1079" i="1"/>
  <c r="CX1079" i="1" s="1"/>
  <c r="CQ1079" i="1"/>
  <c r="P1079" i="1" s="1"/>
  <c r="CR1079" i="1"/>
  <c r="Q1079" i="1" s="1"/>
  <c r="CS1079" i="1"/>
  <c r="CW1079" i="1"/>
  <c r="V1079" i="1" s="1"/>
  <c r="FR1079" i="1"/>
  <c r="GL1079" i="1"/>
  <c r="GN1079" i="1"/>
  <c r="GO1079" i="1"/>
  <c r="GV1079" i="1"/>
  <c r="HC1079" i="1" s="1"/>
  <c r="GX1079" i="1" s="1"/>
  <c r="I1080" i="1"/>
  <c r="AC1080" i="1"/>
  <c r="AD1080" i="1"/>
  <c r="AE1080" i="1"/>
  <c r="AF1080" i="1"/>
  <c r="AG1080" i="1"/>
  <c r="CU1080" i="1" s="1"/>
  <c r="T1080" i="1" s="1"/>
  <c r="AH1080" i="1"/>
  <c r="CV1080" i="1" s="1"/>
  <c r="AI1080" i="1"/>
  <c r="AJ1080" i="1"/>
  <c r="CX1080" i="1" s="1"/>
  <c r="CQ1080" i="1"/>
  <c r="P1080" i="1" s="1"/>
  <c r="CR1080" i="1"/>
  <c r="CS1080" i="1"/>
  <c r="CW1080" i="1"/>
  <c r="V1080" i="1" s="1"/>
  <c r="FR1080" i="1"/>
  <c r="GL1080" i="1"/>
  <c r="GN1080" i="1"/>
  <c r="GO1080" i="1"/>
  <c r="GV1080" i="1"/>
  <c r="HC1080" i="1" s="1"/>
  <c r="C1081" i="1"/>
  <c r="D1081" i="1"/>
  <c r="AC1081" i="1"/>
  <c r="AD1081" i="1"/>
  <c r="AE1081" i="1"/>
  <c r="AF1081" i="1"/>
  <c r="AG1081" i="1"/>
  <c r="CU1081" i="1" s="1"/>
  <c r="T1081" i="1" s="1"/>
  <c r="AH1081" i="1"/>
  <c r="CV1081" i="1" s="1"/>
  <c r="U1081" i="1" s="1"/>
  <c r="AI1081" i="1"/>
  <c r="AJ1081" i="1"/>
  <c r="CX1081" i="1" s="1"/>
  <c r="W1081" i="1" s="1"/>
  <c r="CQ1081" i="1"/>
  <c r="P1081" i="1" s="1"/>
  <c r="CR1081" i="1"/>
  <c r="Q1081" i="1" s="1"/>
  <c r="CS1081" i="1"/>
  <c r="CW1081" i="1"/>
  <c r="V1081" i="1" s="1"/>
  <c r="FR1081" i="1"/>
  <c r="GL1081" i="1"/>
  <c r="GN1081" i="1"/>
  <c r="GO1081" i="1"/>
  <c r="GV1081" i="1"/>
  <c r="HC1081" i="1" s="1"/>
  <c r="B1083" i="1"/>
  <c r="B1073" i="1" s="1"/>
  <c r="C1083" i="1"/>
  <c r="C1073" i="1" s="1"/>
  <c r="D1083" i="1"/>
  <c r="D1073" i="1" s="1"/>
  <c r="F1083" i="1"/>
  <c r="F1073" i="1" s="1"/>
  <c r="G1083" i="1"/>
  <c r="BX1083" i="1"/>
  <c r="BZ1083" i="1"/>
  <c r="CK1083" i="1"/>
  <c r="BB1083" i="1" s="1"/>
  <c r="CL1083" i="1"/>
  <c r="D1112" i="1"/>
  <c r="E1114" i="1"/>
  <c r="Z1114" i="1"/>
  <c r="AA1114" i="1"/>
  <c r="AM1114" i="1"/>
  <c r="AN1114" i="1"/>
  <c r="BD1114" i="1"/>
  <c r="BE1114" i="1"/>
  <c r="BF1114" i="1"/>
  <c r="BG1114" i="1"/>
  <c r="BH1114" i="1"/>
  <c r="BI1114" i="1"/>
  <c r="BJ1114" i="1"/>
  <c r="BK1114" i="1"/>
  <c r="BL1114" i="1"/>
  <c r="BM1114" i="1"/>
  <c r="BN1114" i="1"/>
  <c r="BO1114" i="1"/>
  <c r="BP1114" i="1"/>
  <c r="BQ1114" i="1"/>
  <c r="BR1114" i="1"/>
  <c r="BS1114" i="1"/>
  <c r="BT1114" i="1"/>
  <c r="BU1114" i="1"/>
  <c r="BV1114" i="1"/>
  <c r="BW1114" i="1"/>
  <c r="CM1114" i="1"/>
  <c r="CN1114" i="1"/>
  <c r="CO1114" i="1"/>
  <c r="CP1114" i="1"/>
  <c r="CQ1114" i="1"/>
  <c r="CR1114" i="1"/>
  <c r="CS1114" i="1"/>
  <c r="CT1114" i="1"/>
  <c r="CU1114" i="1"/>
  <c r="CV1114" i="1"/>
  <c r="CW1114" i="1"/>
  <c r="CX1114" i="1"/>
  <c r="CY1114" i="1"/>
  <c r="CZ1114" i="1"/>
  <c r="DA1114" i="1"/>
  <c r="DB1114" i="1"/>
  <c r="DC1114" i="1"/>
  <c r="DD1114" i="1"/>
  <c r="DE1114" i="1"/>
  <c r="DF1114" i="1"/>
  <c r="DG1114" i="1"/>
  <c r="DH1114" i="1"/>
  <c r="DI1114" i="1"/>
  <c r="DJ1114" i="1"/>
  <c r="DK1114" i="1"/>
  <c r="DL1114" i="1"/>
  <c r="DM1114" i="1"/>
  <c r="DN1114" i="1"/>
  <c r="DO1114" i="1"/>
  <c r="DP1114" i="1"/>
  <c r="DQ1114" i="1"/>
  <c r="DR1114" i="1"/>
  <c r="DS1114" i="1"/>
  <c r="DT1114" i="1"/>
  <c r="DU1114" i="1"/>
  <c r="DV1114" i="1"/>
  <c r="DW1114" i="1"/>
  <c r="DX1114" i="1"/>
  <c r="DY1114" i="1"/>
  <c r="DZ1114" i="1"/>
  <c r="EA1114" i="1"/>
  <c r="EB1114" i="1"/>
  <c r="EC1114" i="1"/>
  <c r="ED1114" i="1"/>
  <c r="EE1114" i="1"/>
  <c r="EF1114" i="1"/>
  <c r="EG1114" i="1"/>
  <c r="EH1114" i="1"/>
  <c r="EI1114" i="1"/>
  <c r="EJ1114" i="1"/>
  <c r="EK1114" i="1"/>
  <c r="EL1114" i="1"/>
  <c r="EM1114" i="1"/>
  <c r="EN1114" i="1"/>
  <c r="EO1114" i="1"/>
  <c r="EP1114" i="1"/>
  <c r="EQ1114" i="1"/>
  <c r="ER1114" i="1"/>
  <c r="ES1114" i="1"/>
  <c r="ET1114" i="1"/>
  <c r="EU1114" i="1"/>
  <c r="EV1114" i="1"/>
  <c r="EW1114" i="1"/>
  <c r="EX1114" i="1"/>
  <c r="EY1114" i="1"/>
  <c r="EZ1114" i="1"/>
  <c r="FA1114" i="1"/>
  <c r="FB1114" i="1"/>
  <c r="FC1114" i="1"/>
  <c r="FD1114" i="1"/>
  <c r="FE1114" i="1"/>
  <c r="FF1114" i="1"/>
  <c r="FG1114" i="1"/>
  <c r="FH1114" i="1"/>
  <c r="FI1114" i="1"/>
  <c r="FJ1114" i="1"/>
  <c r="FK1114" i="1"/>
  <c r="FL1114" i="1"/>
  <c r="FM1114" i="1"/>
  <c r="FN1114" i="1"/>
  <c r="FO1114" i="1"/>
  <c r="FP1114" i="1"/>
  <c r="FQ1114" i="1"/>
  <c r="FR1114" i="1"/>
  <c r="FS1114" i="1"/>
  <c r="FT1114" i="1"/>
  <c r="FU1114" i="1"/>
  <c r="FV1114" i="1"/>
  <c r="FW1114" i="1"/>
  <c r="FX1114" i="1"/>
  <c r="FY1114" i="1"/>
  <c r="FZ1114" i="1"/>
  <c r="GA1114" i="1"/>
  <c r="GB1114" i="1"/>
  <c r="GC1114" i="1"/>
  <c r="GD1114" i="1"/>
  <c r="GE1114" i="1"/>
  <c r="GF1114" i="1"/>
  <c r="GG1114" i="1"/>
  <c r="GH1114" i="1"/>
  <c r="GI1114" i="1"/>
  <c r="GJ1114" i="1"/>
  <c r="GK1114" i="1"/>
  <c r="GL1114" i="1"/>
  <c r="GM1114" i="1"/>
  <c r="GN1114" i="1"/>
  <c r="GO1114" i="1"/>
  <c r="GP1114" i="1"/>
  <c r="GQ1114" i="1"/>
  <c r="GR1114" i="1"/>
  <c r="GS1114" i="1"/>
  <c r="GT1114" i="1"/>
  <c r="GU1114" i="1"/>
  <c r="GV1114" i="1"/>
  <c r="GW1114" i="1"/>
  <c r="GX1114" i="1"/>
  <c r="C1116" i="1"/>
  <c r="D1116" i="1"/>
  <c r="AC1116" i="1"/>
  <c r="AD1116" i="1"/>
  <c r="AB1116" i="1" s="1"/>
  <c r="AE1116" i="1"/>
  <c r="AF1116" i="1"/>
  <c r="AG1116" i="1"/>
  <c r="CU1116" i="1" s="1"/>
  <c r="T1116" i="1" s="1"/>
  <c r="AH1116" i="1"/>
  <c r="CV1116" i="1" s="1"/>
  <c r="U1116" i="1" s="1"/>
  <c r="AI1116" i="1"/>
  <c r="AJ1116" i="1"/>
  <c r="CX1116" i="1" s="1"/>
  <c r="W1116" i="1" s="1"/>
  <c r="CQ1116" i="1"/>
  <c r="P1116" i="1" s="1"/>
  <c r="CR1116" i="1"/>
  <c r="Q1116" i="1" s="1"/>
  <c r="CS1116" i="1"/>
  <c r="CW1116" i="1"/>
  <c r="V1116" i="1" s="1"/>
  <c r="FR1116" i="1"/>
  <c r="GL1116" i="1"/>
  <c r="GN1116" i="1"/>
  <c r="GO1116" i="1"/>
  <c r="GV1116" i="1"/>
  <c r="HC1116" i="1" s="1"/>
  <c r="GX1116" i="1" s="1"/>
  <c r="C1117" i="1"/>
  <c r="D1117" i="1"/>
  <c r="AC1117" i="1"/>
  <c r="AD1117" i="1"/>
  <c r="AE1117" i="1"/>
  <c r="AF1117" i="1"/>
  <c r="AG1117" i="1"/>
  <c r="CU1117" i="1" s="1"/>
  <c r="T1117" i="1" s="1"/>
  <c r="AH1117" i="1"/>
  <c r="CV1117" i="1" s="1"/>
  <c r="AI1117" i="1"/>
  <c r="AJ1117" i="1"/>
  <c r="CX1117" i="1" s="1"/>
  <c r="W1117" i="1" s="1"/>
  <c r="CQ1117" i="1"/>
  <c r="P1117" i="1" s="1"/>
  <c r="CR1117" i="1"/>
  <c r="CS1117" i="1"/>
  <c r="CW1117" i="1"/>
  <c r="V1117" i="1" s="1"/>
  <c r="FR1117" i="1"/>
  <c r="GL1117" i="1"/>
  <c r="GN1117" i="1"/>
  <c r="CB1122" i="1" s="1"/>
  <c r="CB1114" i="1" s="1"/>
  <c r="GO1117" i="1"/>
  <c r="GV1117" i="1"/>
  <c r="HC1117" i="1" s="1"/>
  <c r="C1118" i="1"/>
  <c r="D1118" i="1"/>
  <c r="AC1118" i="1"/>
  <c r="AE1118" i="1"/>
  <c r="AF1118" i="1"/>
  <c r="AG1118" i="1"/>
  <c r="AH1118" i="1"/>
  <c r="CV1118" i="1" s="1"/>
  <c r="AI1118" i="1"/>
  <c r="CW1118" i="1" s="1"/>
  <c r="V1118" i="1" s="1"/>
  <c r="AJ1118" i="1"/>
  <c r="CX1118" i="1" s="1"/>
  <c r="W1118" i="1" s="1"/>
  <c r="CQ1118" i="1"/>
  <c r="CS1118" i="1"/>
  <c r="CU1118" i="1"/>
  <c r="T1118" i="1" s="1"/>
  <c r="FR1118" i="1"/>
  <c r="GL1118" i="1"/>
  <c r="GN1118" i="1"/>
  <c r="GO1118" i="1"/>
  <c r="GV1118" i="1"/>
  <c r="HC1118" i="1" s="1"/>
  <c r="AC1119" i="1"/>
  <c r="AD1119" i="1"/>
  <c r="AE1119" i="1"/>
  <c r="AF1119" i="1"/>
  <c r="AG1119" i="1"/>
  <c r="CU1119" i="1" s="1"/>
  <c r="AH1119" i="1"/>
  <c r="CV1119" i="1" s="1"/>
  <c r="AI1119" i="1"/>
  <c r="AJ1119" i="1"/>
  <c r="CX1119" i="1" s="1"/>
  <c r="CQ1119" i="1"/>
  <c r="CR1119" i="1"/>
  <c r="CS1119" i="1"/>
  <c r="CW1119" i="1"/>
  <c r="FR1119" i="1"/>
  <c r="GL1119" i="1"/>
  <c r="GN1119" i="1"/>
  <c r="GO1119" i="1"/>
  <c r="GV1119" i="1"/>
  <c r="HC1119" i="1" s="1"/>
  <c r="C1120" i="1"/>
  <c r="D1120" i="1"/>
  <c r="AC1120" i="1"/>
  <c r="AE1120" i="1"/>
  <c r="AF1120" i="1"/>
  <c r="AG1120" i="1"/>
  <c r="AH1120" i="1"/>
  <c r="CV1120" i="1" s="1"/>
  <c r="AI1120" i="1"/>
  <c r="CW1120" i="1" s="1"/>
  <c r="V1120" i="1" s="1"/>
  <c r="AJ1120" i="1"/>
  <c r="CX1120" i="1" s="1"/>
  <c r="W1120" i="1" s="1"/>
  <c r="CQ1120" i="1"/>
  <c r="CS1120" i="1"/>
  <c r="CU1120" i="1"/>
  <c r="T1120" i="1" s="1"/>
  <c r="FR1120" i="1"/>
  <c r="GL1120" i="1"/>
  <c r="GN1120" i="1"/>
  <c r="GO1120" i="1"/>
  <c r="GV1120" i="1"/>
  <c r="HC1120" i="1" s="1"/>
  <c r="B1122" i="1"/>
  <c r="B1114" i="1" s="1"/>
  <c r="C1122" i="1"/>
  <c r="C1114" i="1" s="1"/>
  <c r="D1122" i="1"/>
  <c r="D1114" i="1" s="1"/>
  <c r="F1122" i="1"/>
  <c r="F1114" i="1" s="1"/>
  <c r="G1122" i="1"/>
  <c r="BX1122" i="1"/>
  <c r="BX1114" i="1" s="1"/>
  <c r="CK1122" i="1"/>
  <c r="CK1114" i="1" s="1"/>
  <c r="CL1122" i="1"/>
  <c r="CL1114" i="1" s="1"/>
  <c r="D1151" i="1"/>
  <c r="E1153" i="1"/>
  <c r="Z1153" i="1"/>
  <c r="AA1153" i="1"/>
  <c r="AM1153" i="1"/>
  <c r="AN1153" i="1"/>
  <c r="BD1153" i="1"/>
  <c r="BE1153" i="1"/>
  <c r="BF1153" i="1"/>
  <c r="BG1153" i="1"/>
  <c r="BH1153" i="1"/>
  <c r="BI1153" i="1"/>
  <c r="BJ1153" i="1"/>
  <c r="BK1153" i="1"/>
  <c r="BL1153" i="1"/>
  <c r="BM1153" i="1"/>
  <c r="BN1153" i="1"/>
  <c r="BO1153" i="1"/>
  <c r="BP1153" i="1"/>
  <c r="BQ1153" i="1"/>
  <c r="BR1153" i="1"/>
  <c r="BS1153" i="1"/>
  <c r="BT1153" i="1"/>
  <c r="BU1153" i="1"/>
  <c r="BV1153" i="1"/>
  <c r="BW1153" i="1"/>
  <c r="CM1153" i="1"/>
  <c r="CN1153" i="1"/>
  <c r="CO1153" i="1"/>
  <c r="CP1153" i="1"/>
  <c r="CQ1153" i="1"/>
  <c r="CR1153" i="1"/>
  <c r="CS1153" i="1"/>
  <c r="CT1153" i="1"/>
  <c r="CU1153" i="1"/>
  <c r="CV1153" i="1"/>
  <c r="CW1153" i="1"/>
  <c r="CX1153" i="1"/>
  <c r="CY1153" i="1"/>
  <c r="CZ1153" i="1"/>
  <c r="DA1153" i="1"/>
  <c r="DB1153" i="1"/>
  <c r="DC1153" i="1"/>
  <c r="DD1153" i="1"/>
  <c r="DE1153" i="1"/>
  <c r="DF1153" i="1"/>
  <c r="DG1153" i="1"/>
  <c r="DH1153" i="1"/>
  <c r="DI1153" i="1"/>
  <c r="DJ1153" i="1"/>
  <c r="DK1153" i="1"/>
  <c r="DL1153" i="1"/>
  <c r="DM1153" i="1"/>
  <c r="DN1153" i="1"/>
  <c r="DO1153" i="1"/>
  <c r="DP1153" i="1"/>
  <c r="DQ1153" i="1"/>
  <c r="DR1153" i="1"/>
  <c r="DS1153" i="1"/>
  <c r="DT1153" i="1"/>
  <c r="DU1153" i="1"/>
  <c r="DV1153" i="1"/>
  <c r="DW1153" i="1"/>
  <c r="DX1153" i="1"/>
  <c r="DY1153" i="1"/>
  <c r="DZ1153" i="1"/>
  <c r="EA1153" i="1"/>
  <c r="EB1153" i="1"/>
  <c r="EC1153" i="1"/>
  <c r="ED1153" i="1"/>
  <c r="EE1153" i="1"/>
  <c r="EF1153" i="1"/>
  <c r="EG1153" i="1"/>
  <c r="EH1153" i="1"/>
  <c r="EI1153" i="1"/>
  <c r="EJ1153" i="1"/>
  <c r="EK1153" i="1"/>
  <c r="EL1153" i="1"/>
  <c r="EM1153" i="1"/>
  <c r="EN1153" i="1"/>
  <c r="EO1153" i="1"/>
  <c r="EP1153" i="1"/>
  <c r="EQ1153" i="1"/>
  <c r="ER1153" i="1"/>
  <c r="ES1153" i="1"/>
  <c r="ET1153" i="1"/>
  <c r="EU1153" i="1"/>
  <c r="EV1153" i="1"/>
  <c r="EW1153" i="1"/>
  <c r="EX1153" i="1"/>
  <c r="EY1153" i="1"/>
  <c r="EZ1153" i="1"/>
  <c r="FA1153" i="1"/>
  <c r="FB1153" i="1"/>
  <c r="FC1153" i="1"/>
  <c r="FD1153" i="1"/>
  <c r="FE1153" i="1"/>
  <c r="FF1153" i="1"/>
  <c r="FG1153" i="1"/>
  <c r="FH1153" i="1"/>
  <c r="FI1153" i="1"/>
  <c r="FJ1153" i="1"/>
  <c r="FK1153" i="1"/>
  <c r="FL1153" i="1"/>
  <c r="FM1153" i="1"/>
  <c r="FN1153" i="1"/>
  <c r="FO1153" i="1"/>
  <c r="FP1153" i="1"/>
  <c r="FQ1153" i="1"/>
  <c r="FR1153" i="1"/>
  <c r="FS1153" i="1"/>
  <c r="FT1153" i="1"/>
  <c r="FU1153" i="1"/>
  <c r="FV1153" i="1"/>
  <c r="FW1153" i="1"/>
  <c r="FX1153" i="1"/>
  <c r="FY1153" i="1"/>
  <c r="FZ1153" i="1"/>
  <c r="GA1153" i="1"/>
  <c r="GB1153" i="1"/>
  <c r="GC1153" i="1"/>
  <c r="GD1153" i="1"/>
  <c r="GE1153" i="1"/>
  <c r="GF1153" i="1"/>
  <c r="GG1153" i="1"/>
  <c r="GH1153" i="1"/>
  <c r="GI1153" i="1"/>
  <c r="GJ1153" i="1"/>
  <c r="GK1153" i="1"/>
  <c r="GL1153" i="1"/>
  <c r="GM1153" i="1"/>
  <c r="GN1153" i="1"/>
  <c r="GO1153" i="1"/>
  <c r="GP1153" i="1"/>
  <c r="GQ1153" i="1"/>
  <c r="GR1153" i="1"/>
  <c r="GS1153" i="1"/>
  <c r="GT1153" i="1"/>
  <c r="GU1153" i="1"/>
  <c r="GV1153" i="1"/>
  <c r="GW1153" i="1"/>
  <c r="GX1153" i="1"/>
  <c r="C1155" i="1"/>
  <c r="D1155" i="1"/>
  <c r="AC1155" i="1"/>
  <c r="AE1155" i="1"/>
  <c r="AF1155" i="1"/>
  <c r="AG1155" i="1"/>
  <c r="AH1155" i="1"/>
  <c r="CV1155" i="1" s="1"/>
  <c r="U1155" i="1" s="1"/>
  <c r="AI1155" i="1"/>
  <c r="CW1155" i="1" s="1"/>
  <c r="V1155" i="1" s="1"/>
  <c r="AJ1155" i="1"/>
  <c r="CX1155" i="1" s="1"/>
  <c r="W1155" i="1" s="1"/>
  <c r="CQ1155" i="1"/>
  <c r="P1155" i="1" s="1"/>
  <c r="CS1155" i="1"/>
  <c r="CU1155" i="1"/>
  <c r="T1155" i="1" s="1"/>
  <c r="FR1155" i="1"/>
  <c r="BY1163" i="1" s="1"/>
  <c r="GL1155" i="1"/>
  <c r="GN1155" i="1"/>
  <c r="GO1155" i="1"/>
  <c r="GV1155" i="1"/>
  <c r="HC1155" i="1" s="1"/>
  <c r="GX1155" i="1" s="1"/>
  <c r="D1156" i="1"/>
  <c r="AC1156" i="1"/>
  <c r="CQ1156" i="1" s="1"/>
  <c r="P1156" i="1" s="1"/>
  <c r="AE1156" i="1"/>
  <c r="AF1156" i="1"/>
  <c r="AG1156" i="1"/>
  <c r="CU1156" i="1" s="1"/>
  <c r="T1156" i="1" s="1"/>
  <c r="AH1156" i="1"/>
  <c r="AI1156" i="1"/>
  <c r="CW1156" i="1" s="1"/>
  <c r="V1156" i="1" s="1"/>
  <c r="AJ1156" i="1"/>
  <c r="CV1156" i="1"/>
  <c r="U1156" i="1" s="1"/>
  <c r="CX1156" i="1"/>
  <c r="W1156" i="1" s="1"/>
  <c r="FR1156" i="1"/>
  <c r="GL1156" i="1"/>
  <c r="GN1156" i="1"/>
  <c r="GO1156" i="1"/>
  <c r="GV1156" i="1"/>
  <c r="HC1156" i="1" s="1"/>
  <c r="GX1156" i="1" s="1"/>
  <c r="C1157" i="1"/>
  <c r="D1157" i="1"/>
  <c r="AC1157" i="1"/>
  <c r="CQ1157" i="1" s="1"/>
  <c r="AE1157" i="1"/>
  <c r="AF1157" i="1"/>
  <c r="AG1157" i="1"/>
  <c r="CU1157" i="1" s="1"/>
  <c r="T1157" i="1" s="1"/>
  <c r="AH1157" i="1"/>
  <c r="CV1157" i="1" s="1"/>
  <c r="U1157" i="1" s="1"/>
  <c r="AI1157" i="1"/>
  <c r="CW1157" i="1" s="1"/>
  <c r="AJ1157" i="1"/>
  <c r="CR1157" i="1"/>
  <c r="Q1157" i="1" s="1"/>
  <c r="CX1157" i="1"/>
  <c r="FR1157" i="1"/>
  <c r="GL1157" i="1"/>
  <c r="GN1157" i="1"/>
  <c r="GO1157" i="1"/>
  <c r="GV1157" i="1"/>
  <c r="HC1157" i="1" s="1"/>
  <c r="GX1157" i="1" s="1"/>
  <c r="AC1158" i="1"/>
  <c r="AE1158" i="1"/>
  <c r="AF1158" i="1"/>
  <c r="AG1158" i="1"/>
  <c r="CU1158" i="1" s="1"/>
  <c r="AH1158" i="1"/>
  <c r="AI1158" i="1"/>
  <c r="CW1158" i="1" s="1"/>
  <c r="AJ1158" i="1"/>
  <c r="CV1158" i="1"/>
  <c r="CX1158" i="1"/>
  <c r="FR1158" i="1"/>
  <c r="GL1158" i="1"/>
  <c r="GN1158" i="1"/>
  <c r="GO1158" i="1"/>
  <c r="CC1163" i="1" s="1"/>
  <c r="AT1163" i="1" s="1"/>
  <c r="GV1158" i="1"/>
  <c r="HC1158" i="1" s="1"/>
  <c r="AC1159" i="1"/>
  <c r="CQ1159" i="1" s="1"/>
  <c r="AE1159" i="1"/>
  <c r="AF1159" i="1"/>
  <c r="AG1159" i="1"/>
  <c r="CU1159" i="1" s="1"/>
  <c r="AH1159" i="1"/>
  <c r="CV1159" i="1" s="1"/>
  <c r="AI1159" i="1"/>
  <c r="CW1159" i="1" s="1"/>
  <c r="AJ1159" i="1"/>
  <c r="CR1159" i="1"/>
  <c r="CT1159" i="1"/>
  <c r="CX1159" i="1"/>
  <c r="FR1159" i="1"/>
  <c r="GL1159" i="1"/>
  <c r="GN1159" i="1"/>
  <c r="GO1159" i="1"/>
  <c r="GV1159" i="1"/>
  <c r="HC1159" i="1" s="1"/>
  <c r="I1160" i="1"/>
  <c r="AC1160" i="1"/>
  <c r="AE1160" i="1"/>
  <c r="AF1160" i="1"/>
  <c r="AG1160" i="1"/>
  <c r="CU1160" i="1" s="1"/>
  <c r="T1160" i="1" s="1"/>
  <c r="AH1160" i="1"/>
  <c r="AI1160" i="1"/>
  <c r="CW1160" i="1" s="1"/>
  <c r="AJ1160" i="1"/>
  <c r="CR1160" i="1"/>
  <c r="Q1160" i="1" s="1"/>
  <c r="CV1160" i="1"/>
  <c r="CX1160" i="1"/>
  <c r="FR1160" i="1"/>
  <c r="GL1160" i="1"/>
  <c r="GN1160" i="1"/>
  <c r="GO1160" i="1"/>
  <c r="GV1160" i="1"/>
  <c r="HC1160" i="1" s="1"/>
  <c r="GX1160" i="1" s="1"/>
  <c r="AC1161" i="1"/>
  <c r="AE1161" i="1"/>
  <c r="AF1161" i="1"/>
  <c r="AG1161" i="1"/>
  <c r="CU1161" i="1" s="1"/>
  <c r="AH1161" i="1"/>
  <c r="AI1161" i="1"/>
  <c r="CW1161" i="1" s="1"/>
  <c r="AJ1161" i="1"/>
  <c r="CT1161" i="1"/>
  <c r="CV1161" i="1"/>
  <c r="CX1161" i="1"/>
  <c r="FR1161" i="1"/>
  <c r="GL1161" i="1"/>
  <c r="GN1161" i="1"/>
  <c r="GO1161" i="1"/>
  <c r="GV1161" i="1"/>
  <c r="HC1161" i="1" s="1"/>
  <c r="B1163" i="1"/>
  <c r="B1153" i="1" s="1"/>
  <c r="C1163" i="1"/>
  <c r="C1153" i="1" s="1"/>
  <c r="D1163" i="1"/>
  <c r="D1153" i="1" s="1"/>
  <c r="F1163" i="1"/>
  <c r="F1153" i="1" s="1"/>
  <c r="G1163" i="1"/>
  <c r="BX1163" i="1"/>
  <c r="BX1153" i="1" s="1"/>
  <c r="CK1163" i="1"/>
  <c r="BB1163" i="1" s="1"/>
  <c r="CL1163" i="1"/>
  <c r="CL1153" i="1" s="1"/>
  <c r="B1192" i="1"/>
  <c r="B1026" i="1" s="1"/>
  <c r="C1192" i="1"/>
  <c r="C1026" i="1" s="1"/>
  <c r="D1192" i="1"/>
  <c r="D1026" i="1" s="1"/>
  <c r="F1192" i="1"/>
  <c r="F1026" i="1" s="1"/>
  <c r="G1192" i="1"/>
  <c r="D1221" i="1"/>
  <c r="E1223" i="1"/>
  <c r="Z1223" i="1"/>
  <c r="AA1223" i="1"/>
  <c r="AB1223" i="1"/>
  <c r="AC1223" i="1"/>
  <c r="AD1223" i="1"/>
  <c r="AE1223" i="1"/>
  <c r="AF1223" i="1"/>
  <c r="AG1223" i="1"/>
  <c r="AH1223" i="1"/>
  <c r="AI1223" i="1"/>
  <c r="AJ1223" i="1"/>
  <c r="AK1223" i="1"/>
  <c r="AL1223" i="1"/>
  <c r="AM1223" i="1"/>
  <c r="AN1223" i="1"/>
  <c r="BD1223" i="1"/>
  <c r="BE1223" i="1"/>
  <c r="BF1223" i="1"/>
  <c r="BG1223" i="1"/>
  <c r="BH1223" i="1"/>
  <c r="BI1223" i="1"/>
  <c r="BJ1223" i="1"/>
  <c r="BK1223" i="1"/>
  <c r="BL1223" i="1"/>
  <c r="BM1223" i="1"/>
  <c r="BN1223" i="1"/>
  <c r="BO1223" i="1"/>
  <c r="BP1223" i="1"/>
  <c r="BQ1223" i="1"/>
  <c r="BR1223" i="1"/>
  <c r="BS1223" i="1"/>
  <c r="BT1223" i="1"/>
  <c r="BU1223" i="1"/>
  <c r="BV1223" i="1"/>
  <c r="BW1223" i="1"/>
  <c r="BX1223" i="1"/>
  <c r="BY1223" i="1"/>
  <c r="BZ1223" i="1"/>
  <c r="CA1223" i="1"/>
  <c r="CB1223" i="1"/>
  <c r="CC1223" i="1"/>
  <c r="CD1223" i="1"/>
  <c r="CE1223" i="1"/>
  <c r="CF1223" i="1"/>
  <c r="CG1223" i="1"/>
  <c r="CH1223" i="1"/>
  <c r="CI1223" i="1"/>
  <c r="CJ1223" i="1"/>
  <c r="CK1223" i="1"/>
  <c r="CL1223" i="1"/>
  <c r="CM1223" i="1"/>
  <c r="CN1223" i="1"/>
  <c r="CO1223" i="1"/>
  <c r="CP1223" i="1"/>
  <c r="CQ1223" i="1"/>
  <c r="CR1223" i="1"/>
  <c r="CS1223" i="1"/>
  <c r="CT1223" i="1"/>
  <c r="CU1223" i="1"/>
  <c r="CV1223" i="1"/>
  <c r="CW1223" i="1"/>
  <c r="CX1223" i="1"/>
  <c r="CY1223" i="1"/>
  <c r="CZ1223" i="1"/>
  <c r="DA1223" i="1"/>
  <c r="DB1223" i="1"/>
  <c r="DC1223" i="1"/>
  <c r="DD1223" i="1"/>
  <c r="DE1223" i="1"/>
  <c r="DF1223" i="1"/>
  <c r="DG1223" i="1"/>
  <c r="DH1223" i="1"/>
  <c r="DI1223" i="1"/>
  <c r="DJ1223" i="1"/>
  <c r="DK1223" i="1"/>
  <c r="DL1223" i="1"/>
  <c r="DM1223" i="1"/>
  <c r="DN1223" i="1"/>
  <c r="DO1223" i="1"/>
  <c r="DP1223" i="1"/>
  <c r="DQ1223" i="1"/>
  <c r="DR1223" i="1"/>
  <c r="DS1223" i="1"/>
  <c r="DT1223" i="1"/>
  <c r="DU1223" i="1"/>
  <c r="DV1223" i="1"/>
  <c r="DW1223" i="1"/>
  <c r="DX1223" i="1"/>
  <c r="DY1223" i="1"/>
  <c r="DZ1223" i="1"/>
  <c r="EA1223" i="1"/>
  <c r="EB1223" i="1"/>
  <c r="EC1223" i="1"/>
  <c r="ED1223" i="1"/>
  <c r="EE1223" i="1"/>
  <c r="EF1223" i="1"/>
  <c r="EG1223" i="1"/>
  <c r="EH1223" i="1"/>
  <c r="EI1223" i="1"/>
  <c r="EJ1223" i="1"/>
  <c r="EK1223" i="1"/>
  <c r="EL1223" i="1"/>
  <c r="EM1223" i="1"/>
  <c r="EN1223" i="1"/>
  <c r="EO1223" i="1"/>
  <c r="EP1223" i="1"/>
  <c r="EQ1223" i="1"/>
  <c r="ER1223" i="1"/>
  <c r="ES1223" i="1"/>
  <c r="ET1223" i="1"/>
  <c r="EU1223" i="1"/>
  <c r="EV1223" i="1"/>
  <c r="EW1223" i="1"/>
  <c r="EX1223" i="1"/>
  <c r="EY1223" i="1"/>
  <c r="EZ1223" i="1"/>
  <c r="FA1223" i="1"/>
  <c r="FB1223" i="1"/>
  <c r="FC1223" i="1"/>
  <c r="FD1223" i="1"/>
  <c r="FE1223" i="1"/>
  <c r="FF1223" i="1"/>
  <c r="FG1223" i="1"/>
  <c r="FH1223" i="1"/>
  <c r="FI1223" i="1"/>
  <c r="FJ1223" i="1"/>
  <c r="FK1223" i="1"/>
  <c r="FL1223" i="1"/>
  <c r="FM1223" i="1"/>
  <c r="FN1223" i="1"/>
  <c r="FO1223" i="1"/>
  <c r="FP1223" i="1"/>
  <c r="FQ1223" i="1"/>
  <c r="FR1223" i="1"/>
  <c r="FS1223" i="1"/>
  <c r="FT1223" i="1"/>
  <c r="FU1223" i="1"/>
  <c r="FV1223" i="1"/>
  <c r="FW1223" i="1"/>
  <c r="FX1223" i="1"/>
  <c r="FY1223" i="1"/>
  <c r="FZ1223" i="1"/>
  <c r="GA1223" i="1"/>
  <c r="GB1223" i="1"/>
  <c r="GC1223" i="1"/>
  <c r="GD1223" i="1"/>
  <c r="GE1223" i="1"/>
  <c r="GF1223" i="1"/>
  <c r="GG1223" i="1"/>
  <c r="GH1223" i="1"/>
  <c r="GI1223" i="1"/>
  <c r="GJ1223" i="1"/>
  <c r="GK1223" i="1"/>
  <c r="GL1223" i="1"/>
  <c r="GM1223" i="1"/>
  <c r="GN1223" i="1"/>
  <c r="GO1223" i="1"/>
  <c r="GP1223" i="1"/>
  <c r="GQ1223" i="1"/>
  <c r="GR1223" i="1"/>
  <c r="GS1223" i="1"/>
  <c r="GT1223" i="1"/>
  <c r="GU1223" i="1"/>
  <c r="GV1223" i="1"/>
  <c r="GW1223" i="1"/>
  <c r="GX1223" i="1"/>
  <c r="D1225" i="1"/>
  <c r="E1227" i="1"/>
  <c r="Z1227" i="1"/>
  <c r="AA1227" i="1"/>
  <c r="AM1227" i="1"/>
  <c r="AN1227" i="1"/>
  <c r="BD1227" i="1"/>
  <c r="BE1227" i="1"/>
  <c r="BF1227" i="1"/>
  <c r="BG1227" i="1"/>
  <c r="BH1227" i="1"/>
  <c r="BI1227" i="1"/>
  <c r="BJ1227" i="1"/>
  <c r="BK1227" i="1"/>
  <c r="BL1227" i="1"/>
  <c r="BM1227" i="1"/>
  <c r="BN1227" i="1"/>
  <c r="BO1227" i="1"/>
  <c r="BP1227" i="1"/>
  <c r="BQ1227" i="1"/>
  <c r="BR1227" i="1"/>
  <c r="BS1227" i="1"/>
  <c r="BT1227" i="1"/>
  <c r="BU1227" i="1"/>
  <c r="BV1227" i="1"/>
  <c r="BW1227" i="1"/>
  <c r="CM1227" i="1"/>
  <c r="CN1227" i="1"/>
  <c r="CO1227" i="1"/>
  <c r="CP1227" i="1"/>
  <c r="CQ1227" i="1"/>
  <c r="CR1227" i="1"/>
  <c r="CS1227" i="1"/>
  <c r="CT1227" i="1"/>
  <c r="CU1227" i="1"/>
  <c r="CV1227" i="1"/>
  <c r="CW1227" i="1"/>
  <c r="CX1227" i="1"/>
  <c r="CY1227" i="1"/>
  <c r="CZ1227" i="1"/>
  <c r="DA1227" i="1"/>
  <c r="DB1227" i="1"/>
  <c r="DC1227" i="1"/>
  <c r="DD1227" i="1"/>
  <c r="DE1227" i="1"/>
  <c r="DF1227" i="1"/>
  <c r="DG1227" i="1"/>
  <c r="DH1227" i="1"/>
  <c r="DI1227" i="1"/>
  <c r="DJ1227" i="1"/>
  <c r="DK1227" i="1"/>
  <c r="DL1227" i="1"/>
  <c r="DM1227" i="1"/>
  <c r="DN1227" i="1"/>
  <c r="DO1227" i="1"/>
  <c r="DP1227" i="1"/>
  <c r="DQ1227" i="1"/>
  <c r="DR1227" i="1"/>
  <c r="DS1227" i="1"/>
  <c r="DT1227" i="1"/>
  <c r="DU1227" i="1"/>
  <c r="DV1227" i="1"/>
  <c r="DW1227" i="1"/>
  <c r="DX1227" i="1"/>
  <c r="DY1227" i="1"/>
  <c r="DZ1227" i="1"/>
  <c r="EA1227" i="1"/>
  <c r="EB1227" i="1"/>
  <c r="EC1227" i="1"/>
  <c r="ED1227" i="1"/>
  <c r="EE1227" i="1"/>
  <c r="EF1227" i="1"/>
  <c r="EG1227" i="1"/>
  <c r="EH1227" i="1"/>
  <c r="EI1227" i="1"/>
  <c r="EJ1227" i="1"/>
  <c r="EK1227" i="1"/>
  <c r="EL1227" i="1"/>
  <c r="EM1227" i="1"/>
  <c r="EN1227" i="1"/>
  <c r="EO1227" i="1"/>
  <c r="EP1227" i="1"/>
  <c r="EQ1227" i="1"/>
  <c r="ER1227" i="1"/>
  <c r="ES1227" i="1"/>
  <c r="ET1227" i="1"/>
  <c r="EU1227" i="1"/>
  <c r="EV1227" i="1"/>
  <c r="EW1227" i="1"/>
  <c r="EX1227" i="1"/>
  <c r="EY1227" i="1"/>
  <c r="EZ1227" i="1"/>
  <c r="FA1227" i="1"/>
  <c r="FB1227" i="1"/>
  <c r="FC1227" i="1"/>
  <c r="FD1227" i="1"/>
  <c r="FE1227" i="1"/>
  <c r="FF1227" i="1"/>
  <c r="FG1227" i="1"/>
  <c r="FH1227" i="1"/>
  <c r="FI1227" i="1"/>
  <c r="FJ1227" i="1"/>
  <c r="FK1227" i="1"/>
  <c r="FL1227" i="1"/>
  <c r="FM1227" i="1"/>
  <c r="FN1227" i="1"/>
  <c r="FO1227" i="1"/>
  <c r="FP1227" i="1"/>
  <c r="FQ1227" i="1"/>
  <c r="FR1227" i="1"/>
  <c r="FS1227" i="1"/>
  <c r="FT1227" i="1"/>
  <c r="FU1227" i="1"/>
  <c r="FV1227" i="1"/>
  <c r="FW1227" i="1"/>
  <c r="FX1227" i="1"/>
  <c r="FY1227" i="1"/>
  <c r="FZ1227" i="1"/>
  <c r="GA1227" i="1"/>
  <c r="GB1227" i="1"/>
  <c r="GC1227" i="1"/>
  <c r="GD1227" i="1"/>
  <c r="GE1227" i="1"/>
  <c r="GF1227" i="1"/>
  <c r="GG1227" i="1"/>
  <c r="GH1227" i="1"/>
  <c r="GI1227" i="1"/>
  <c r="GJ1227" i="1"/>
  <c r="GK1227" i="1"/>
  <c r="GL1227" i="1"/>
  <c r="GM1227" i="1"/>
  <c r="GN1227" i="1"/>
  <c r="GO1227" i="1"/>
  <c r="GP1227" i="1"/>
  <c r="GQ1227" i="1"/>
  <c r="GR1227" i="1"/>
  <c r="GS1227" i="1"/>
  <c r="GT1227" i="1"/>
  <c r="GU1227" i="1"/>
  <c r="GV1227" i="1"/>
  <c r="GW1227" i="1"/>
  <c r="GX1227" i="1"/>
  <c r="C1229" i="1"/>
  <c r="D1229" i="1"/>
  <c r="AC1229" i="1"/>
  <c r="AE1229" i="1"/>
  <c r="AF1229" i="1"/>
  <c r="AG1229" i="1"/>
  <c r="CU1229" i="1" s="1"/>
  <c r="T1229" i="1" s="1"/>
  <c r="AG1231" i="1" s="1"/>
  <c r="AH1229" i="1"/>
  <c r="AI1229" i="1"/>
  <c r="CW1229" i="1" s="1"/>
  <c r="V1229" i="1" s="1"/>
  <c r="AI1231" i="1" s="1"/>
  <c r="AJ1229" i="1"/>
  <c r="CV1229" i="1"/>
  <c r="U1229" i="1" s="1"/>
  <c r="CX1229" i="1"/>
  <c r="W1229" i="1" s="1"/>
  <c r="AJ1231" i="1" s="1"/>
  <c r="FR1229" i="1"/>
  <c r="GL1229" i="1"/>
  <c r="GN1229" i="1"/>
  <c r="CB1231" i="1" s="1"/>
  <c r="GO1229" i="1"/>
  <c r="CC1231" i="1" s="1"/>
  <c r="CC1227" i="1" s="1"/>
  <c r="GV1229" i="1"/>
  <c r="HC1229" i="1" s="1"/>
  <c r="GX1229" i="1" s="1"/>
  <c r="CJ1231" i="1" s="1"/>
  <c r="B1231" i="1"/>
  <c r="B1227" i="1" s="1"/>
  <c r="C1231" i="1"/>
  <c r="C1227" i="1" s="1"/>
  <c r="D1231" i="1"/>
  <c r="D1227" i="1" s="1"/>
  <c r="F1231" i="1"/>
  <c r="F1227" i="1" s="1"/>
  <c r="G1231" i="1"/>
  <c r="AQ1231" i="1"/>
  <c r="AQ1227" i="1" s="1"/>
  <c r="BX1231" i="1"/>
  <c r="BX1227" i="1" s="1"/>
  <c r="BY1231" i="1"/>
  <c r="BY1227" i="1" s="1"/>
  <c r="BZ1231" i="1"/>
  <c r="BZ1227" i="1" s="1"/>
  <c r="CG1231" i="1"/>
  <c r="CG1227" i="1" s="1"/>
  <c r="CK1231" i="1"/>
  <c r="CK1227" i="1" s="1"/>
  <c r="CL1231" i="1"/>
  <c r="CL1227" i="1" s="1"/>
  <c r="B1260" i="1"/>
  <c r="B1223" i="1" s="1"/>
  <c r="C1260" i="1"/>
  <c r="C1223" i="1" s="1"/>
  <c r="D1260" i="1"/>
  <c r="D1223" i="1" s="1"/>
  <c r="F1260" i="1"/>
  <c r="F1223" i="1" s="1"/>
  <c r="G1260" i="1"/>
  <c r="D1289" i="1"/>
  <c r="E1291" i="1"/>
  <c r="Z1291" i="1"/>
  <c r="AA1291" i="1"/>
  <c r="AB1291" i="1"/>
  <c r="AC1291" i="1"/>
  <c r="AD1291" i="1"/>
  <c r="AE1291" i="1"/>
  <c r="AF1291" i="1"/>
  <c r="AG1291" i="1"/>
  <c r="AH1291" i="1"/>
  <c r="AI1291" i="1"/>
  <c r="AJ1291" i="1"/>
  <c r="AK1291" i="1"/>
  <c r="AL1291" i="1"/>
  <c r="AM1291" i="1"/>
  <c r="AN1291" i="1"/>
  <c r="BD1291" i="1"/>
  <c r="BE1291" i="1"/>
  <c r="BF1291" i="1"/>
  <c r="BG1291" i="1"/>
  <c r="BH1291" i="1"/>
  <c r="BI1291" i="1"/>
  <c r="BJ1291" i="1"/>
  <c r="BK1291" i="1"/>
  <c r="BL1291" i="1"/>
  <c r="BM1291" i="1"/>
  <c r="BN1291" i="1"/>
  <c r="BO1291" i="1"/>
  <c r="BP1291" i="1"/>
  <c r="BQ1291" i="1"/>
  <c r="BR1291" i="1"/>
  <c r="BS1291" i="1"/>
  <c r="BT1291" i="1"/>
  <c r="BU1291" i="1"/>
  <c r="BV1291" i="1"/>
  <c r="BW1291" i="1"/>
  <c r="BX1291" i="1"/>
  <c r="BY1291" i="1"/>
  <c r="BZ1291" i="1"/>
  <c r="CA1291" i="1"/>
  <c r="CB1291" i="1"/>
  <c r="CC1291" i="1"/>
  <c r="CD1291" i="1"/>
  <c r="CE1291" i="1"/>
  <c r="CF1291" i="1"/>
  <c r="CG1291" i="1"/>
  <c r="CH1291" i="1"/>
  <c r="CI1291" i="1"/>
  <c r="CJ1291" i="1"/>
  <c r="CK1291" i="1"/>
  <c r="CL1291" i="1"/>
  <c r="CM1291" i="1"/>
  <c r="CN1291" i="1"/>
  <c r="CO1291" i="1"/>
  <c r="CP1291" i="1"/>
  <c r="CQ1291" i="1"/>
  <c r="CR1291" i="1"/>
  <c r="CS1291" i="1"/>
  <c r="CT1291" i="1"/>
  <c r="CU1291" i="1"/>
  <c r="CV1291" i="1"/>
  <c r="CW1291" i="1"/>
  <c r="CX1291" i="1"/>
  <c r="CY1291" i="1"/>
  <c r="CZ1291" i="1"/>
  <c r="DA1291" i="1"/>
  <c r="DB1291" i="1"/>
  <c r="DC1291" i="1"/>
  <c r="DD1291" i="1"/>
  <c r="DE1291" i="1"/>
  <c r="DF1291" i="1"/>
  <c r="DG1291" i="1"/>
  <c r="DH1291" i="1"/>
  <c r="DI1291" i="1"/>
  <c r="DJ1291" i="1"/>
  <c r="DK1291" i="1"/>
  <c r="DL1291" i="1"/>
  <c r="DM1291" i="1"/>
  <c r="DN1291" i="1"/>
  <c r="DO1291" i="1"/>
  <c r="DP1291" i="1"/>
  <c r="DQ1291" i="1"/>
  <c r="DR1291" i="1"/>
  <c r="DS1291" i="1"/>
  <c r="DT1291" i="1"/>
  <c r="DU1291" i="1"/>
  <c r="DV1291" i="1"/>
  <c r="DW1291" i="1"/>
  <c r="DX1291" i="1"/>
  <c r="DY1291" i="1"/>
  <c r="DZ1291" i="1"/>
  <c r="EA1291" i="1"/>
  <c r="EB1291" i="1"/>
  <c r="EC1291" i="1"/>
  <c r="ED1291" i="1"/>
  <c r="EE1291" i="1"/>
  <c r="EF1291" i="1"/>
  <c r="EG1291" i="1"/>
  <c r="EH1291" i="1"/>
  <c r="EI1291" i="1"/>
  <c r="EJ1291" i="1"/>
  <c r="EK1291" i="1"/>
  <c r="EL1291" i="1"/>
  <c r="EM1291" i="1"/>
  <c r="EN1291" i="1"/>
  <c r="EO1291" i="1"/>
  <c r="EP1291" i="1"/>
  <c r="EQ1291" i="1"/>
  <c r="ER1291" i="1"/>
  <c r="ES1291" i="1"/>
  <c r="ET1291" i="1"/>
  <c r="EU1291" i="1"/>
  <c r="EV1291" i="1"/>
  <c r="EW1291" i="1"/>
  <c r="EX1291" i="1"/>
  <c r="EY1291" i="1"/>
  <c r="EZ1291" i="1"/>
  <c r="FA1291" i="1"/>
  <c r="FB1291" i="1"/>
  <c r="FC1291" i="1"/>
  <c r="FD1291" i="1"/>
  <c r="FE1291" i="1"/>
  <c r="FF1291" i="1"/>
  <c r="FG1291" i="1"/>
  <c r="FH1291" i="1"/>
  <c r="FI1291" i="1"/>
  <c r="FJ1291" i="1"/>
  <c r="FK1291" i="1"/>
  <c r="FL1291" i="1"/>
  <c r="FM1291" i="1"/>
  <c r="FN1291" i="1"/>
  <c r="FO1291" i="1"/>
  <c r="FP1291" i="1"/>
  <c r="FQ1291" i="1"/>
  <c r="FR1291" i="1"/>
  <c r="FS1291" i="1"/>
  <c r="FT1291" i="1"/>
  <c r="FU1291" i="1"/>
  <c r="FV1291" i="1"/>
  <c r="FW1291" i="1"/>
  <c r="FX1291" i="1"/>
  <c r="FY1291" i="1"/>
  <c r="FZ1291" i="1"/>
  <c r="GA1291" i="1"/>
  <c r="GB1291" i="1"/>
  <c r="GC1291" i="1"/>
  <c r="GD1291" i="1"/>
  <c r="GE1291" i="1"/>
  <c r="GF1291" i="1"/>
  <c r="GG1291" i="1"/>
  <c r="GH1291" i="1"/>
  <c r="GI1291" i="1"/>
  <c r="GJ1291" i="1"/>
  <c r="GK1291" i="1"/>
  <c r="GL1291" i="1"/>
  <c r="GM1291" i="1"/>
  <c r="GN1291" i="1"/>
  <c r="GO1291" i="1"/>
  <c r="GP1291" i="1"/>
  <c r="GQ1291" i="1"/>
  <c r="GR1291" i="1"/>
  <c r="GS1291" i="1"/>
  <c r="GT1291" i="1"/>
  <c r="GU1291" i="1"/>
  <c r="GV1291" i="1"/>
  <c r="GW1291" i="1"/>
  <c r="GX1291" i="1"/>
  <c r="D1293" i="1"/>
  <c r="E1295" i="1"/>
  <c r="Z1295" i="1"/>
  <c r="AA1295" i="1"/>
  <c r="AM1295" i="1"/>
  <c r="AN1295" i="1"/>
  <c r="BD1295" i="1"/>
  <c r="BE1295" i="1"/>
  <c r="BF1295" i="1"/>
  <c r="BG1295" i="1"/>
  <c r="BH1295" i="1"/>
  <c r="BI1295" i="1"/>
  <c r="BJ1295" i="1"/>
  <c r="BK1295" i="1"/>
  <c r="BL1295" i="1"/>
  <c r="BM1295" i="1"/>
  <c r="BN1295" i="1"/>
  <c r="BO1295" i="1"/>
  <c r="BP1295" i="1"/>
  <c r="BQ1295" i="1"/>
  <c r="BR1295" i="1"/>
  <c r="BS1295" i="1"/>
  <c r="BT1295" i="1"/>
  <c r="BU1295" i="1"/>
  <c r="BV1295" i="1"/>
  <c r="BW1295" i="1"/>
  <c r="CM1295" i="1"/>
  <c r="CN1295" i="1"/>
  <c r="CO1295" i="1"/>
  <c r="CP1295" i="1"/>
  <c r="CQ1295" i="1"/>
  <c r="CR1295" i="1"/>
  <c r="CS1295" i="1"/>
  <c r="CT1295" i="1"/>
  <c r="CU1295" i="1"/>
  <c r="CV1295" i="1"/>
  <c r="CW1295" i="1"/>
  <c r="CX1295" i="1"/>
  <c r="CY1295" i="1"/>
  <c r="CZ1295" i="1"/>
  <c r="DA1295" i="1"/>
  <c r="DB1295" i="1"/>
  <c r="DC1295" i="1"/>
  <c r="DD1295" i="1"/>
  <c r="DE1295" i="1"/>
  <c r="DF1295" i="1"/>
  <c r="DG1295" i="1"/>
  <c r="DH1295" i="1"/>
  <c r="DI1295" i="1"/>
  <c r="DJ1295" i="1"/>
  <c r="DK1295" i="1"/>
  <c r="DL1295" i="1"/>
  <c r="DM1295" i="1"/>
  <c r="DN1295" i="1"/>
  <c r="DO1295" i="1"/>
  <c r="DP1295" i="1"/>
  <c r="DQ1295" i="1"/>
  <c r="DR1295" i="1"/>
  <c r="DS1295" i="1"/>
  <c r="DT1295" i="1"/>
  <c r="DU1295" i="1"/>
  <c r="DV1295" i="1"/>
  <c r="DW1295" i="1"/>
  <c r="DX1295" i="1"/>
  <c r="DY1295" i="1"/>
  <c r="DZ1295" i="1"/>
  <c r="EA1295" i="1"/>
  <c r="EB1295" i="1"/>
  <c r="EC1295" i="1"/>
  <c r="ED1295" i="1"/>
  <c r="EE1295" i="1"/>
  <c r="EF1295" i="1"/>
  <c r="EG1295" i="1"/>
  <c r="EH1295" i="1"/>
  <c r="EI1295" i="1"/>
  <c r="EJ1295" i="1"/>
  <c r="EK1295" i="1"/>
  <c r="EL1295" i="1"/>
  <c r="EM1295" i="1"/>
  <c r="EN1295" i="1"/>
  <c r="EO1295" i="1"/>
  <c r="EP1295" i="1"/>
  <c r="EQ1295" i="1"/>
  <c r="ER1295" i="1"/>
  <c r="ES1295" i="1"/>
  <c r="ET1295" i="1"/>
  <c r="EU1295" i="1"/>
  <c r="EV1295" i="1"/>
  <c r="EW1295" i="1"/>
  <c r="EX1295" i="1"/>
  <c r="EY1295" i="1"/>
  <c r="EZ1295" i="1"/>
  <c r="FA1295" i="1"/>
  <c r="FB1295" i="1"/>
  <c r="FC1295" i="1"/>
  <c r="FD1295" i="1"/>
  <c r="FE1295" i="1"/>
  <c r="FF1295" i="1"/>
  <c r="FG1295" i="1"/>
  <c r="FH1295" i="1"/>
  <c r="FI1295" i="1"/>
  <c r="FJ1295" i="1"/>
  <c r="FK1295" i="1"/>
  <c r="FL1295" i="1"/>
  <c r="FM1295" i="1"/>
  <c r="FN1295" i="1"/>
  <c r="FO1295" i="1"/>
  <c r="FP1295" i="1"/>
  <c r="FQ1295" i="1"/>
  <c r="FR1295" i="1"/>
  <c r="FS1295" i="1"/>
  <c r="FT1295" i="1"/>
  <c r="FU1295" i="1"/>
  <c r="FV1295" i="1"/>
  <c r="FW1295" i="1"/>
  <c r="FX1295" i="1"/>
  <c r="FY1295" i="1"/>
  <c r="FZ1295" i="1"/>
  <c r="GA1295" i="1"/>
  <c r="GB1295" i="1"/>
  <c r="GC1295" i="1"/>
  <c r="GD1295" i="1"/>
  <c r="GE1295" i="1"/>
  <c r="GF1295" i="1"/>
  <c r="GG1295" i="1"/>
  <c r="GH1295" i="1"/>
  <c r="GI1295" i="1"/>
  <c r="GJ1295" i="1"/>
  <c r="GK1295" i="1"/>
  <c r="GL1295" i="1"/>
  <c r="GM1295" i="1"/>
  <c r="GN1295" i="1"/>
  <c r="GO1295" i="1"/>
  <c r="GP1295" i="1"/>
  <c r="GQ1295" i="1"/>
  <c r="GR1295" i="1"/>
  <c r="GS1295" i="1"/>
  <c r="GT1295" i="1"/>
  <c r="GU1295" i="1"/>
  <c r="GV1295" i="1"/>
  <c r="GW1295" i="1"/>
  <c r="GX1295" i="1"/>
  <c r="C1297" i="1"/>
  <c r="D1297" i="1"/>
  <c r="AC1297" i="1"/>
  <c r="CQ1297" i="1" s="1"/>
  <c r="P1297" i="1" s="1"/>
  <c r="AE1297" i="1"/>
  <c r="AF1297" i="1"/>
  <c r="AG1297" i="1"/>
  <c r="CU1297" i="1" s="1"/>
  <c r="T1297" i="1" s="1"/>
  <c r="AH1297" i="1"/>
  <c r="AI1297" i="1"/>
  <c r="CW1297" i="1" s="1"/>
  <c r="V1297" i="1" s="1"/>
  <c r="AJ1297" i="1"/>
  <c r="CV1297" i="1"/>
  <c r="U1297" i="1" s="1"/>
  <c r="CX1297" i="1"/>
  <c r="W1297" i="1" s="1"/>
  <c r="FR1297" i="1"/>
  <c r="GL1297" i="1"/>
  <c r="GN1297" i="1"/>
  <c r="GO1297" i="1"/>
  <c r="GV1297" i="1"/>
  <c r="HC1297" i="1" s="1"/>
  <c r="GX1297" i="1" s="1"/>
  <c r="C1298" i="1"/>
  <c r="D1298" i="1"/>
  <c r="AC1298" i="1"/>
  <c r="CQ1298" i="1" s="1"/>
  <c r="AE1298" i="1"/>
  <c r="AF1298" i="1"/>
  <c r="AG1298" i="1"/>
  <c r="CU1298" i="1" s="1"/>
  <c r="T1298" i="1" s="1"/>
  <c r="AH1298" i="1"/>
  <c r="CV1298" i="1" s="1"/>
  <c r="U1298" i="1" s="1"/>
  <c r="AI1298" i="1"/>
  <c r="CW1298" i="1" s="1"/>
  <c r="AJ1298" i="1"/>
  <c r="CR1298" i="1"/>
  <c r="Q1298" i="1" s="1"/>
  <c r="CX1298" i="1"/>
  <c r="FR1298" i="1"/>
  <c r="GL1298" i="1"/>
  <c r="GN1298" i="1"/>
  <c r="GO1298" i="1"/>
  <c r="GV1298" i="1"/>
  <c r="HC1298" i="1" s="1"/>
  <c r="GX1298" i="1" s="1"/>
  <c r="D1299" i="1"/>
  <c r="AC1299" i="1"/>
  <c r="AD1299" i="1"/>
  <c r="AE1299" i="1"/>
  <c r="AF1299" i="1"/>
  <c r="AG1299" i="1"/>
  <c r="CU1299" i="1" s="1"/>
  <c r="T1299" i="1" s="1"/>
  <c r="AH1299" i="1"/>
  <c r="CV1299" i="1" s="1"/>
  <c r="U1299" i="1" s="1"/>
  <c r="AI1299" i="1"/>
  <c r="AJ1299" i="1"/>
  <c r="CX1299" i="1" s="1"/>
  <c r="W1299" i="1" s="1"/>
  <c r="CQ1299" i="1"/>
  <c r="P1299" i="1" s="1"/>
  <c r="CR1299" i="1"/>
  <c r="Q1299" i="1" s="1"/>
  <c r="CS1299" i="1"/>
  <c r="CW1299" i="1"/>
  <c r="V1299" i="1" s="1"/>
  <c r="FR1299" i="1"/>
  <c r="GL1299" i="1"/>
  <c r="GN1299" i="1"/>
  <c r="GO1299" i="1"/>
  <c r="GV1299" i="1"/>
  <c r="HC1299" i="1" s="1"/>
  <c r="GX1299" i="1" s="1"/>
  <c r="C1300" i="1"/>
  <c r="D1300" i="1"/>
  <c r="AC1300" i="1"/>
  <c r="AD1300" i="1"/>
  <c r="AE1300" i="1"/>
  <c r="AF1300" i="1"/>
  <c r="AG1300" i="1"/>
  <c r="CU1300" i="1" s="1"/>
  <c r="T1300" i="1" s="1"/>
  <c r="AH1300" i="1"/>
  <c r="CV1300" i="1" s="1"/>
  <c r="AI1300" i="1"/>
  <c r="AJ1300" i="1"/>
  <c r="CX1300" i="1" s="1"/>
  <c r="W1300" i="1" s="1"/>
  <c r="CQ1300" i="1"/>
  <c r="P1300" i="1" s="1"/>
  <c r="CR1300" i="1"/>
  <c r="CS1300" i="1"/>
  <c r="CW1300" i="1"/>
  <c r="V1300" i="1" s="1"/>
  <c r="FR1300" i="1"/>
  <c r="GL1300" i="1"/>
  <c r="GN1300" i="1"/>
  <c r="GO1300" i="1"/>
  <c r="GV1300" i="1"/>
  <c r="HC1300" i="1" s="1"/>
  <c r="C1301" i="1"/>
  <c r="D1301" i="1"/>
  <c r="I1301" i="1"/>
  <c r="AC1301" i="1"/>
  <c r="AE1301" i="1"/>
  <c r="AF1301" i="1"/>
  <c r="AG1301" i="1"/>
  <c r="AH1301" i="1"/>
  <c r="CV1301" i="1" s="1"/>
  <c r="AI1301" i="1"/>
  <c r="CW1301" i="1" s="1"/>
  <c r="AJ1301" i="1"/>
  <c r="CX1301" i="1" s="1"/>
  <c r="CQ1301" i="1"/>
  <c r="CS1301" i="1"/>
  <c r="CU1301" i="1"/>
  <c r="FR1301" i="1"/>
  <c r="GL1301" i="1"/>
  <c r="GN1301" i="1"/>
  <c r="GO1301" i="1"/>
  <c r="GV1301" i="1"/>
  <c r="HC1301" i="1" s="1"/>
  <c r="C1302" i="1"/>
  <c r="D1302" i="1"/>
  <c r="AC1302" i="1"/>
  <c r="AE1302" i="1"/>
  <c r="AF1302" i="1"/>
  <c r="AG1302" i="1"/>
  <c r="AH1302" i="1"/>
  <c r="CV1302" i="1" s="1"/>
  <c r="AI1302" i="1"/>
  <c r="CW1302" i="1" s="1"/>
  <c r="AJ1302" i="1"/>
  <c r="CX1302" i="1" s="1"/>
  <c r="CQ1302" i="1"/>
  <c r="CU1302" i="1"/>
  <c r="FR1302" i="1"/>
  <c r="GL1302" i="1"/>
  <c r="GN1302" i="1"/>
  <c r="GO1302" i="1"/>
  <c r="GV1302" i="1"/>
  <c r="HC1302" i="1"/>
  <c r="C1303" i="1"/>
  <c r="D1303" i="1"/>
  <c r="AC1303" i="1"/>
  <c r="AE1303" i="1"/>
  <c r="CR1303" i="1" s="1"/>
  <c r="AF1303" i="1"/>
  <c r="AG1303" i="1"/>
  <c r="CU1303" i="1" s="1"/>
  <c r="AH1303" i="1"/>
  <c r="AI1303" i="1"/>
  <c r="CW1303" i="1" s="1"/>
  <c r="AJ1303" i="1"/>
  <c r="CT1303" i="1"/>
  <c r="CV1303" i="1"/>
  <c r="CX1303" i="1"/>
  <c r="FR1303" i="1"/>
  <c r="GL1303" i="1"/>
  <c r="GN1303" i="1"/>
  <c r="GO1303" i="1"/>
  <c r="GV1303" i="1"/>
  <c r="HC1303" i="1"/>
  <c r="C1304" i="1"/>
  <c r="D1304" i="1"/>
  <c r="AC1304" i="1"/>
  <c r="AE1304" i="1"/>
  <c r="AF1304" i="1"/>
  <c r="AG1304" i="1"/>
  <c r="CU1304" i="1" s="1"/>
  <c r="AH1304" i="1"/>
  <c r="AI1304" i="1"/>
  <c r="CW1304" i="1" s="1"/>
  <c r="AJ1304" i="1"/>
  <c r="CV1304" i="1"/>
  <c r="CX1304" i="1"/>
  <c r="FR1304" i="1"/>
  <c r="GL1304" i="1"/>
  <c r="GN1304" i="1"/>
  <c r="GO1304" i="1"/>
  <c r="GV1304" i="1"/>
  <c r="HC1304" i="1" s="1"/>
  <c r="C1305" i="1"/>
  <c r="D1305" i="1"/>
  <c r="AC1305" i="1"/>
  <c r="AE1305" i="1"/>
  <c r="AF1305" i="1"/>
  <c r="AG1305" i="1"/>
  <c r="AH1305" i="1"/>
  <c r="CV1305" i="1" s="1"/>
  <c r="AI1305" i="1"/>
  <c r="CW1305" i="1" s="1"/>
  <c r="AJ1305" i="1"/>
  <c r="CX1305" i="1" s="1"/>
  <c r="CQ1305" i="1"/>
  <c r="CS1305" i="1"/>
  <c r="CU1305" i="1"/>
  <c r="FR1305" i="1"/>
  <c r="GL1305" i="1"/>
  <c r="GN1305" i="1"/>
  <c r="GO1305" i="1"/>
  <c r="GV1305" i="1"/>
  <c r="HC1305" i="1" s="1"/>
  <c r="AC1306" i="1"/>
  <c r="AE1306" i="1"/>
  <c r="CR1306" i="1" s="1"/>
  <c r="AF1306" i="1"/>
  <c r="AG1306" i="1"/>
  <c r="CU1306" i="1" s="1"/>
  <c r="AH1306" i="1"/>
  <c r="AI1306" i="1"/>
  <c r="CW1306" i="1" s="1"/>
  <c r="AJ1306" i="1"/>
  <c r="CT1306" i="1"/>
  <c r="CV1306" i="1"/>
  <c r="CX1306" i="1"/>
  <c r="FR1306" i="1"/>
  <c r="GL1306" i="1"/>
  <c r="GN1306" i="1"/>
  <c r="GO1306" i="1"/>
  <c r="GV1306" i="1"/>
  <c r="HC1306" i="1"/>
  <c r="B1308" i="1"/>
  <c r="B1295" i="1" s="1"/>
  <c r="C1308" i="1"/>
  <c r="C1295" i="1" s="1"/>
  <c r="D1308" i="1"/>
  <c r="D1295" i="1" s="1"/>
  <c r="F1308" i="1"/>
  <c r="F1295" i="1" s="1"/>
  <c r="G1308" i="1"/>
  <c r="BX1308" i="1"/>
  <c r="BX1295" i="1" s="1"/>
  <c r="CK1308" i="1"/>
  <c r="CK1295" i="1" s="1"/>
  <c r="CL1308" i="1"/>
  <c r="CL1295" i="1" s="1"/>
  <c r="D1337" i="1"/>
  <c r="E1339" i="1"/>
  <c r="Z1339" i="1"/>
  <c r="AA1339" i="1"/>
  <c r="AM1339" i="1"/>
  <c r="AN1339" i="1"/>
  <c r="BD1339" i="1"/>
  <c r="BE1339" i="1"/>
  <c r="BF1339" i="1"/>
  <c r="BG1339" i="1"/>
  <c r="BH1339" i="1"/>
  <c r="BI1339" i="1"/>
  <c r="BJ1339" i="1"/>
  <c r="BK1339" i="1"/>
  <c r="BL1339" i="1"/>
  <c r="BM1339" i="1"/>
  <c r="BN1339" i="1"/>
  <c r="BO1339" i="1"/>
  <c r="BP1339" i="1"/>
  <c r="BQ1339" i="1"/>
  <c r="BR1339" i="1"/>
  <c r="BS1339" i="1"/>
  <c r="BT1339" i="1"/>
  <c r="BU1339" i="1"/>
  <c r="BV1339" i="1"/>
  <c r="BW1339" i="1"/>
  <c r="CM1339" i="1"/>
  <c r="CN1339" i="1"/>
  <c r="CO1339" i="1"/>
  <c r="CP1339" i="1"/>
  <c r="CQ1339" i="1"/>
  <c r="CR1339" i="1"/>
  <c r="CS1339" i="1"/>
  <c r="CT1339" i="1"/>
  <c r="CU1339" i="1"/>
  <c r="CV1339" i="1"/>
  <c r="CW1339" i="1"/>
  <c r="CX1339" i="1"/>
  <c r="CY1339" i="1"/>
  <c r="CZ1339" i="1"/>
  <c r="DA1339" i="1"/>
  <c r="DB1339" i="1"/>
  <c r="DC1339" i="1"/>
  <c r="DD1339" i="1"/>
  <c r="DE1339" i="1"/>
  <c r="DF1339" i="1"/>
  <c r="DG1339" i="1"/>
  <c r="DH1339" i="1"/>
  <c r="DI1339" i="1"/>
  <c r="DJ1339" i="1"/>
  <c r="DK1339" i="1"/>
  <c r="DL1339" i="1"/>
  <c r="DM1339" i="1"/>
  <c r="DN1339" i="1"/>
  <c r="DO1339" i="1"/>
  <c r="DP1339" i="1"/>
  <c r="DQ1339" i="1"/>
  <c r="DR1339" i="1"/>
  <c r="DS1339" i="1"/>
  <c r="DT1339" i="1"/>
  <c r="DU1339" i="1"/>
  <c r="DV1339" i="1"/>
  <c r="DW1339" i="1"/>
  <c r="DX1339" i="1"/>
  <c r="DY1339" i="1"/>
  <c r="DZ1339" i="1"/>
  <c r="EA1339" i="1"/>
  <c r="EB1339" i="1"/>
  <c r="EC1339" i="1"/>
  <c r="ED1339" i="1"/>
  <c r="EE1339" i="1"/>
  <c r="EF1339" i="1"/>
  <c r="EG1339" i="1"/>
  <c r="EH1339" i="1"/>
  <c r="EI1339" i="1"/>
  <c r="EJ1339" i="1"/>
  <c r="EK1339" i="1"/>
  <c r="EL1339" i="1"/>
  <c r="EM1339" i="1"/>
  <c r="EN1339" i="1"/>
  <c r="EO1339" i="1"/>
  <c r="EP1339" i="1"/>
  <c r="EQ1339" i="1"/>
  <c r="ER1339" i="1"/>
  <c r="ES1339" i="1"/>
  <c r="ET1339" i="1"/>
  <c r="EU1339" i="1"/>
  <c r="EV1339" i="1"/>
  <c r="EW1339" i="1"/>
  <c r="EX1339" i="1"/>
  <c r="EY1339" i="1"/>
  <c r="EZ1339" i="1"/>
  <c r="FA1339" i="1"/>
  <c r="FB1339" i="1"/>
  <c r="FC1339" i="1"/>
  <c r="FD1339" i="1"/>
  <c r="FE1339" i="1"/>
  <c r="FF1339" i="1"/>
  <c r="FG1339" i="1"/>
  <c r="FH1339" i="1"/>
  <c r="FI1339" i="1"/>
  <c r="FJ1339" i="1"/>
  <c r="FK1339" i="1"/>
  <c r="FL1339" i="1"/>
  <c r="FM1339" i="1"/>
  <c r="FN1339" i="1"/>
  <c r="FO1339" i="1"/>
  <c r="FP1339" i="1"/>
  <c r="FQ1339" i="1"/>
  <c r="FR1339" i="1"/>
  <c r="FS1339" i="1"/>
  <c r="FT1339" i="1"/>
  <c r="FU1339" i="1"/>
  <c r="FV1339" i="1"/>
  <c r="FW1339" i="1"/>
  <c r="FX1339" i="1"/>
  <c r="FY1339" i="1"/>
  <c r="FZ1339" i="1"/>
  <c r="GA1339" i="1"/>
  <c r="GB1339" i="1"/>
  <c r="GC1339" i="1"/>
  <c r="GD1339" i="1"/>
  <c r="GE1339" i="1"/>
  <c r="GF1339" i="1"/>
  <c r="GG1339" i="1"/>
  <c r="GH1339" i="1"/>
  <c r="GI1339" i="1"/>
  <c r="GJ1339" i="1"/>
  <c r="GK1339" i="1"/>
  <c r="GL1339" i="1"/>
  <c r="GM1339" i="1"/>
  <c r="GN1339" i="1"/>
  <c r="GO1339" i="1"/>
  <c r="GP1339" i="1"/>
  <c r="GQ1339" i="1"/>
  <c r="GR1339" i="1"/>
  <c r="GS1339" i="1"/>
  <c r="GT1339" i="1"/>
  <c r="GU1339" i="1"/>
  <c r="GV1339" i="1"/>
  <c r="GW1339" i="1"/>
  <c r="GX1339" i="1"/>
  <c r="C1341" i="1"/>
  <c r="D1341" i="1"/>
  <c r="AC1341" i="1"/>
  <c r="CQ1341" i="1" s="1"/>
  <c r="AE1341" i="1"/>
  <c r="AF1341" i="1"/>
  <c r="AG1341" i="1"/>
  <c r="CU1341" i="1" s="1"/>
  <c r="T1341" i="1" s="1"/>
  <c r="AH1341" i="1"/>
  <c r="CV1341" i="1" s="1"/>
  <c r="U1341" i="1" s="1"/>
  <c r="AI1341" i="1"/>
  <c r="CW1341" i="1" s="1"/>
  <c r="AJ1341" i="1"/>
  <c r="CR1341" i="1"/>
  <c r="Q1341" i="1" s="1"/>
  <c r="CX1341" i="1"/>
  <c r="FR1341" i="1"/>
  <c r="BY1344" i="1" s="1"/>
  <c r="GL1341" i="1"/>
  <c r="GN1341" i="1"/>
  <c r="GO1341" i="1"/>
  <c r="GV1341" i="1"/>
  <c r="HC1341" i="1" s="1"/>
  <c r="GX1341" i="1" s="1"/>
  <c r="C1342" i="1"/>
  <c r="D1342" i="1"/>
  <c r="AC1342" i="1"/>
  <c r="CQ1342" i="1" s="1"/>
  <c r="P1342" i="1" s="1"/>
  <c r="AE1342" i="1"/>
  <c r="AF1342" i="1"/>
  <c r="AG1342" i="1"/>
  <c r="CU1342" i="1" s="1"/>
  <c r="T1342" i="1" s="1"/>
  <c r="AH1342" i="1"/>
  <c r="CV1342" i="1" s="1"/>
  <c r="U1342" i="1" s="1"/>
  <c r="AI1342" i="1"/>
  <c r="CW1342" i="1" s="1"/>
  <c r="AJ1342" i="1"/>
  <c r="CR1342" i="1"/>
  <c r="Q1342" i="1" s="1"/>
  <c r="CT1342" i="1"/>
  <c r="S1342" i="1" s="1"/>
  <c r="CX1342" i="1"/>
  <c r="FR1342" i="1"/>
  <c r="GL1342" i="1"/>
  <c r="GN1342" i="1"/>
  <c r="CB1344" i="1" s="1"/>
  <c r="CB1339" i="1" s="1"/>
  <c r="GO1342" i="1"/>
  <c r="GV1342" i="1"/>
  <c r="HC1342" i="1" s="1"/>
  <c r="GX1342" i="1" s="1"/>
  <c r="B1344" i="1"/>
  <c r="B1339" i="1" s="1"/>
  <c r="C1344" i="1"/>
  <c r="C1339" i="1" s="1"/>
  <c r="D1344" i="1"/>
  <c r="D1339" i="1" s="1"/>
  <c r="F1344" i="1"/>
  <c r="F1339" i="1" s="1"/>
  <c r="G1344" i="1"/>
  <c r="BC1344" i="1"/>
  <c r="BC1339" i="1" s="1"/>
  <c r="BX1344" i="1"/>
  <c r="BX1339" i="1" s="1"/>
  <c r="CK1344" i="1"/>
  <c r="BB1344" i="1" s="1"/>
  <c r="CL1344" i="1"/>
  <c r="CL1339" i="1" s="1"/>
  <c r="D1373" i="1"/>
  <c r="E1375" i="1"/>
  <c r="Z1375" i="1"/>
  <c r="AA1375" i="1"/>
  <c r="AM1375" i="1"/>
  <c r="AN1375" i="1"/>
  <c r="BD1375" i="1"/>
  <c r="BE1375" i="1"/>
  <c r="BF1375" i="1"/>
  <c r="BG1375" i="1"/>
  <c r="BH1375" i="1"/>
  <c r="BI1375" i="1"/>
  <c r="BJ1375" i="1"/>
  <c r="BK1375" i="1"/>
  <c r="BL1375" i="1"/>
  <c r="BM1375" i="1"/>
  <c r="BN1375" i="1"/>
  <c r="BO1375" i="1"/>
  <c r="BP1375" i="1"/>
  <c r="BQ1375" i="1"/>
  <c r="BR1375" i="1"/>
  <c r="BS1375" i="1"/>
  <c r="BT1375" i="1"/>
  <c r="BU1375" i="1"/>
  <c r="BV1375" i="1"/>
  <c r="BW1375" i="1"/>
  <c r="CM1375" i="1"/>
  <c r="CN1375" i="1"/>
  <c r="CO1375" i="1"/>
  <c r="CP1375" i="1"/>
  <c r="CQ1375" i="1"/>
  <c r="CR1375" i="1"/>
  <c r="CS1375" i="1"/>
  <c r="CT1375" i="1"/>
  <c r="CU1375" i="1"/>
  <c r="CV1375" i="1"/>
  <c r="CW1375" i="1"/>
  <c r="CX1375" i="1"/>
  <c r="CY1375" i="1"/>
  <c r="CZ1375" i="1"/>
  <c r="DA1375" i="1"/>
  <c r="DB1375" i="1"/>
  <c r="DC1375" i="1"/>
  <c r="DD1375" i="1"/>
  <c r="DE1375" i="1"/>
  <c r="DF1375" i="1"/>
  <c r="DG1375" i="1"/>
  <c r="DH1375" i="1"/>
  <c r="DI1375" i="1"/>
  <c r="DJ1375" i="1"/>
  <c r="DK1375" i="1"/>
  <c r="DL1375" i="1"/>
  <c r="DM1375" i="1"/>
  <c r="DN1375" i="1"/>
  <c r="DO1375" i="1"/>
  <c r="DP1375" i="1"/>
  <c r="DQ1375" i="1"/>
  <c r="DR1375" i="1"/>
  <c r="DS1375" i="1"/>
  <c r="DT1375" i="1"/>
  <c r="DU1375" i="1"/>
  <c r="DV1375" i="1"/>
  <c r="DW1375" i="1"/>
  <c r="DX1375" i="1"/>
  <c r="DY1375" i="1"/>
  <c r="DZ1375" i="1"/>
  <c r="EA1375" i="1"/>
  <c r="EB1375" i="1"/>
  <c r="EC1375" i="1"/>
  <c r="ED1375" i="1"/>
  <c r="EE1375" i="1"/>
  <c r="EF1375" i="1"/>
  <c r="EG1375" i="1"/>
  <c r="EH1375" i="1"/>
  <c r="EI1375" i="1"/>
  <c r="EJ1375" i="1"/>
  <c r="EK1375" i="1"/>
  <c r="EL1375" i="1"/>
  <c r="EM1375" i="1"/>
  <c r="EN1375" i="1"/>
  <c r="EO1375" i="1"/>
  <c r="EP1375" i="1"/>
  <c r="EQ1375" i="1"/>
  <c r="ER1375" i="1"/>
  <c r="ES1375" i="1"/>
  <c r="ET1375" i="1"/>
  <c r="EU1375" i="1"/>
  <c r="EV1375" i="1"/>
  <c r="EW1375" i="1"/>
  <c r="EX1375" i="1"/>
  <c r="EY1375" i="1"/>
  <c r="EZ1375" i="1"/>
  <c r="FA1375" i="1"/>
  <c r="FB1375" i="1"/>
  <c r="FC1375" i="1"/>
  <c r="FD1375" i="1"/>
  <c r="FE1375" i="1"/>
  <c r="FF1375" i="1"/>
  <c r="FG1375" i="1"/>
  <c r="FH1375" i="1"/>
  <c r="FI1375" i="1"/>
  <c r="FJ1375" i="1"/>
  <c r="FK1375" i="1"/>
  <c r="FL1375" i="1"/>
  <c r="FM1375" i="1"/>
  <c r="FN1375" i="1"/>
  <c r="FO1375" i="1"/>
  <c r="FP1375" i="1"/>
  <c r="FQ1375" i="1"/>
  <c r="FR1375" i="1"/>
  <c r="FS1375" i="1"/>
  <c r="FT1375" i="1"/>
  <c r="FU1375" i="1"/>
  <c r="FV1375" i="1"/>
  <c r="FW1375" i="1"/>
  <c r="FX1375" i="1"/>
  <c r="FY1375" i="1"/>
  <c r="FZ1375" i="1"/>
  <c r="GA1375" i="1"/>
  <c r="GB1375" i="1"/>
  <c r="GC1375" i="1"/>
  <c r="GD1375" i="1"/>
  <c r="GE1375" i="1"/>
  <c r="GF1375" i="1"/>
  <c r="GG1375" i="1"/>
  <c r="GH1375" i="1"/>
  <c r="GI1375" i="1"/>
  <c r="GJ1375" i="1"/>
  <c r="GK1375" i="1"/>
  <c r="GL1375" i="1"/>
  <c r="GM1375" i="1"/>
  <c r="GN1375" i="1"/>
  <c r="GO1375" i="1"/>
  <c r="GP1375" i="1"/>
  <c r="GQ1375" i="1"/>
  <c r="GR1375" i="1"/>
  <c r="GS1375" i="1"/>
  <c r="GT1375" i="1"/>
  <c r="GU1375" i="1"/>
  <c r="GV1375" i="1"/>
  <c r="GW1375" i="1"/>
  <c r="GX1375" i="1"/>
  <c r="C1377" i="1"/>
  <c r="D1377" i="1"/>
  <c r="AC1377" i="1"/>
  <c r="AE1377" i="1"/>
  <c r="AF1377" i="1"/>
  <c r="AG1377" i="1"/>
  <c r="CU1377" i="1" s="1"/>
  <c r="T1377" i="1" s="1"/>
  <c r="AH1377" i="1"/>
  <c r="AI1377" i="1"/>
  <c r="CW1377" i="1" s="1"/>
  <c r="V1377" i="1" s="1"/>
  <c r="AJ1377" i="1"/>
  <c r="CX1377" i="1" s="1"/>
  <c r="W1377" i="1" s="1"/>
  <c r="CV1377" i="1"/>
  <c r="U1377" i="1" s="1"/>
  <c r="FR1377" i="1"/>
  <c r="GL1377" i="1"/>
  <c r="GN1377" i="1"/>
  <c r="GO1377" i="1"/>
  <c r="CC1383" i="1" s="1"/>
  <c r="CC1375" i="1" s="1"/>
  <c r="GV1377" i="1"/>
  <c r="HC1377" i="1" s="1"/>
  <c r="GX1377" i="1" s="1"/>
  <c r="C1378" i="1"/>
  <c r="D1378" i="1"/>
  <c r="AC1378" i="1"/>
  <c r="AE1378" i="1"/>
  <c r="AF1378" i="1"/>
  <c r="AG1378" i="1"/>
  <c r="CU1378" i="1" s="1"/>
  <c r="T1378" i="1" s="1"/>
  <c r="AH1378" i="1"/>
  <c r="AI1378" i="1"/>
  <c r="CW1378" i="1" s="1"/>
  <c r="V1378" i="1" s="1"/>
  <c r="AJ1378" i="1"/>
  <c r="CV1378" i="1"/>
  <c r="U1378" i="1" s="1"/>
  <c r="CX1378" i="1"/>
  <c r="W1378" i="1" s="1"/>
  <c r="FR1378" i="1"/>
  <c r="GL1378" i="1"/>
  <c r="GN1378" i="1"/>
  <c r="GO1378" i="1"/>
  <c r="GV1378" i="1"/>
  <c r="HC1378" i="1" s="1"/>
  <c r="GX1378" i="1" s="1"/>
  <c r="C1379" i="1"/>
  <c r="D1379" i="1"/>
  <c r="AC1379" i="1"/>
  <c r="AE1379" i="1"/>
  <c r="AF1379" i="1"/>
  <c r="CT1379" i="1" s="1"/>
  <c r="S1379" i="1" s="1"/>
  <c r="AG1379" i="1"/>
  <c r="CU1379" i="1" s="1"/>
  <c r="T1379" i="1" s="1"/>
  <c r="AH1379" i="1"/>
  <c r="AI1379" i="1"/>
  <c r="CW1379" i="1" s="1"/>
  <c r="V1379" i="1" s="1"/>
  <c r="AJ1379" i="1"/>
  <c r="CX1379" i="1" s="1"/>
  <c r="W1379" i="1" s="1"/>
  <c r="CV1379" i="1"/>
  <c r="U1379" i="1" s="1"/>
  <c r="FR1379" i="1"/>
  <c r="GL1379" i="1"/>
  <c r="GN1379" i="1"/>
  <c r="GO1379" i="1"/>
  <c r="GV1379" i="1"/>
  <c r="HC1379" i="1" s="1"/>
  <c r="GX1379" i="1" s="1"/>
  <c r="I1380" i="1"/>
  <c r="AC1380" i="1"/>
  <c r="CQ1380" i="1" s="1"/>
  <c r="P1380" i="1" s="1"/>
  <c r="AE1380" i="1"/>
  <c r="AF1380" i="1"/>
  <c r="AG1380" i="1"/>
  <c r="CU1380" i="1" s="1"/>
  <c r="T1380" i="1" s="1"/>
  <c r="AH1380" i="1"/>
  <c r="CV1380" i="1" s="1"/>
  <c r="U1380" i="1" s="1"/>
  <c r="AI1380" i="1"/>
  <c r="CW1380" i="1" s="1"/>
  <c r="AJ1380" i="1"/>
  <c r="CR1380" i="1"/>
  <c r="Q1380" i="1" s="1"/>
  <c r="CT1380" i="1"/>
  <c r="S1380" i="1" s="1"/>
  <c r="CX1380" i="1"/>
  <c r="FR1380" i="1"/>
  <c r="GL1380" i="1"/>
  <c r="GN1380" i="1"/>
  <c r="GO1380" i="1"/>
  <c r="GV1380" i="1"/>
  <c r="HC1380" i="1" s="1"/>
  <c r="GX1380" i="1" s="1"/>
  <c r="I1381" i="1"/>
  <c r="AC1381" i="1"/>
  <c r="AE1381" i="1"/>
  <c r="AF1381" i="1"/>
  <c r="AG1381" i="1"/>
  <c r="CU1381" i="1" s="1"/>
  <c r="T1381" i="1" s="1"/>
  <c r="AH1381" i="1"/>
  <c r="CV1381" i="1" s="1"/>
  <c r="U1381" i="1" s="1"/>
  <c r="AI1381" i="1"/>
  <c r="CW1381" i="1" s="1"/>
  <c r="AJ1381" i="1"/>
  <c r="CR1381" i="1"/>
  <c r="Q1381" i="1" s="1"/>
  <c r="CX1381" i="1"/>
  <c r="FR1381" i="1"/>
  <c r="GL1381" i="1"/>
  <c r="BZ1383" i="1" s="1"/>
  <c r="BZ1375" i="1" s="1"/>
  <c r="GN1381" i="1"/>
  <c r="GO1381" i="1"/>
  <c r="GV1381" i="1"/>
  <c r="HC1381" i="1" s="1"/>
  <c r="GX1381" i="1" s="1"/>
  <c r="B1383" i="1"/>
  <c r="B1375" i="1" s="1"/>
  <c r="C1383" i="1"/>
  <c r="C1375" i="1" s="1"/>
  <c r="D1383" i="1"/>
  <c r="D1375" i="1" s="1"/>
  <c r="F1383" i="1"/>
  <c r="F1375" i="1" s="1"/>
  <c r="G1383" i="1"/>
  <c r="AO1383" i="1"/>
  <c r="AO1375" i="1" s="1"/>
  <c r="BX1383" i="1"/>
  <c r="BX1375" i="1" s="1"/>
  <c r="CK1383" i="1"/>
  <c r="CK1375" i="1" s="1"/>
  <c r="CL1383" i="1"/>
  <c r="CL1375" i="1" s="1"/>
  <c r="D1412" i="1"/>
  <c r="E1414" i="1"/>
  <c r="Z1414" i="1"/>
  <c r="AA1414" i="1"/>
  <c r="AM1414" i="1"/>
  <c r="AN1414" i="1"/>
  <c r="BD1414" i="1"/>
  <c r="BE1414" i="1"/>
  <c r="BF1414" i="1"/>
  <c r="BG1414" i="1"/>
  <c r="BH1414" i="1"/>
  <c r="BI1414" i="1"/>
  <c r="BJ1414" i="1"/>
  <c r="BK1414" i="1"/>
  <c r="BL1414" i="1"/>
  <c r="BM1414" i="1"/>
  <c r="BN1414" i="1"/>
  <c r="BO1414" i="1"/>
  <c r="BP1414" i="1"/>
  <c r="BQ1414" i="1"/>
  <c r="BR1414" i="1"/>
  <c r="BS1414" i="1"/>
  <c r="BT1414" i="1"/>
  <c r="BU1414" i="1"/>
  <c r="BV1414" i="1"/>
  <c r="BW1414" i="1"/>
  <c r="CM1414" i="1"/>
  <c r="CN1414" i="1"/>
  <c r="CO1414" i="1"/>
  <c r="CP1414" i="1"/>
  <c r="CQ1414" i="1"/>
  <c r="CR1414" i="1"/>
  <c r="CS1414" i="1"/>
  <c r="CT1414" i="1"/>
  <c r="CU1414" i="1"/>
  <c r="CV1414" i="1"/>
  <c r="CW1414" i="1"/>
  <c r="CX1414" i="1"/>
  <c r="CY1414" i="1"/>
  <c r="CZ1414" i="1"/>
  <c r="DA1414" i="1"/>
  <c r="DB1414" i="1"/>
  <c r="DC1414" i="1"/>
  <c r="DD1414" i="1"/>
  <c r="DE1414" i="1"/>
  <c r="DF1414" i="1"/>
  <c r="DG1414" i="1"/>
  <c r="DH1414" i="1"/>
  <c r="DI1414" i="1"/>
  <c r="DJ1414" i="1"/>
  <c r="DK1414" i="1"/>
  <c r="DL1414" i="1"/>
  <c r="DM1414" i="1"/>
  <c r="DN1414" i="1"/>
  <c r="DO1414" i="1"/>
  <c r="DP1414" i="1"/>
  <c r="DQ1414" i="1"/>
  <c r="DR1414" i="1"/>
  <c r="DS1414" i="1"/>
  <c r="DT1414" i="1"/>
  <c r="DU1414" i="1"/>
  <c r="DV1414" i="1"/>
  <c r="DW1414" i="1"/>
  <c r="DX1414" i="1"/>
  <c r="DY1414" i="1"/>
  <c r="DZ1414" i="1"/>
  <c r="EA1414" i="1"/>
  <c r="EB1414" i="1"/>
  <c r="EC1414" i="1"/>
  <c r="ED1414" i="1"/>
  <c r="EE1414" i="1"/>
  <c r="EF1414" i="1"/>
  <c r="EG1414" i="1"/>
  <c r="EH1414" i="1"/>
  <c r="EI1414" i="1"/>
  <c r="EJ1414" i="1"/>
  <c r="EK1414" i="1"/>
  <c r="EL1414" i="1"/>
  <c r="EM1414" i="1"/>
  <c r="EN1414" i="1"/>
  <c r="EO1414" i="1"/>
  <c r="EP1414" i="1"/>
  <c r="EQ1414" i="1"/>
  <c r="ER1414" i="1"/>
  <c r="ES1414" i="1"/>
  <c r="ET1414" i="1"/>
  <c r="EU1414" i="1"/>
  <c r="EV1414" i="1"/>
  <c r="EW1414" i="1"/>
  <c r="EX1414" i="1"/>
  <c r="EY1414" i="1"/>
  <c r="EZ1414" i="1"/>
  <c r="FA1414" i="1"/>
  <c r="FB1414" i="1"/>
  <c r="FC1414" i="1"/>
  <c r="FD1414" i="1"/>
  <c r="FE1414" i="1"/>
  <c r="FF1414" i="1"/>
  <c r="FG1414" i="1"/>
  <c r="FH1414" i="1"/>
  <c r="FI1414" i="1"/>
  <c r="FJ1414" i="1"/>
  <c r="FK1414" i="1"/>
  <c r="FL1414" i="1"/>
  <c r="FM1414" i="1"/>
  <c r="FN1414" i="1"/>
  <c r="FO1414" i="1"/>
  <c r="FP1414" i="1"/>
  <c r="FQ1414" i="1"/>
  <c r="FR1414" i="1"/>
  <c r="FS1414" i="1"/>
  <c r="FT1414" i="1"/>
  <c r="FU1414" i="1"/>
  <c r="FV1414" i="1"/>
  <c r="FW1414" i="1"/>
  <c r="FX1414" i="1"/>
  <c r="FY1414" i="1"/>
  <c r="FZ1414" i="1"/>
  <c r="GA1414" i="1"/>
  <c r="GB1414" i="1"/>
  <c r="GC1414" i="1"/>
  <c r="GD1414" i="1"/>
  <c r="GE1414" i="1"/>
  <c r="GF1414" i="1"/>
  <c r="GG1414" i="1"/>
  <c r="GH1414" i="1"/>
  <c r="GI1414" i="1"/>
  <c r="GJ1414" i="1"/>
  <c r="GK1414" i="1"/>
  <c r="GL1414" i="1"/>
  <c r="GM1414" i="1"/>
  <c r="GN1414" i="1"/>
  <c r="GO1414" i="1"/>
  <c r="GP1414" i="1"/>
  <c r="GQ1414" i="1"/>
  <c r="GR1414" i="1"/>
  <c r="GS1414" i="1"/>
  <c r="GT1414" i="1"/>
  <c r="GU1414" i="1"/>
  <c r="GV1414" i="1"/>
  <c r="GW1414" i="1"/>
  <c r="GX1414" i="1"/>
  <c r="C1416" i="1"/>
  <c r="D1416" i="1"/>
  <c r="AC1416" i="1"/>
  <c r="CQ1416" i="1" s="1"/>
  <c r="P1416" i="1" s="1"/>
  <c r="AE1416" i="1"/>
  <c r="AF1416" i="1"/>
  <c r="CT1416" i="1" s="1"/>
  <c r="S1416" i="1" s="1"/>
  <c r="AG1416" i="1"/>
  <c r="AH1416" i="1"/>
  <c r="AI1416" i="1"/>
  <c r="CW1416" i="1" s="1"/>
  <c r="V1416" i="1" s="1"/>
  <c r="AI1418" i="1" s="1"/>
  <c r="AJ1416" i="1"/>
  <c r="CX1416" i="1" s="1"/>
  <c r="W1416" i="1" s="1"/>
  <c r="AJ1418" i="1" s="1"/>
  <c r="CU1416" i="1"/>
  <c r="T1416" i="1" s="1"/>
  <c r="AG1418" i="1" s="1"/>
  <c r="CV1416" i="1"/>
  <c r="U1416" i="1" s="1"/>
  <c r="FR1416" i="1"/>
  <c r="GL1416" i="1"/>
  <c r="BZ1418" i="1" s="1"/>
  <c r="GN1416" i="1"/>
  <c r="CB1418" i="1" s="1"/>
  <c r="CB1414" i="1" s="1"/>
  <c r="GO1416" i="1"/>
  <c r="GV1416" i="1"/>
  <c r="HC1416" i="1" s="1"/>
  <c r="GX1416" i="1" s="1"/>
  <c r="CJ1418" i="1" s="1"/>
  <c r="B1418" i="1"/>
  <c r="B1414" i="1" s="1"/>
  <c r="C1418" i="1"/>
  <c r="C1414" i="1" s="1"/>
  <c r="D1418" i="1"/>
  <c r="D1414" i="1" s="1"/>
  <c r="F1418" i="1"/>
  <c r="F1414" i="1" s="1"/>
  <c r="G1418" i="1"/>
  <c r="BX1418" i="1"/>
  <c r="BX1414" i="1" s="1"/>
  <c r="BY1418" i="1"/>
  <c r="AP1418" i="1" s="1"/>
  <c r="CC1418" i="1"/>
  <c r="AT1418" i="1" s="1"/>
  <c r="CK1418" i="1"/>
  <c r="BB1418" i="1" s="1"/>
  <c r="CL1418" i="1"/>
  <c r="BC1418" i="1" s="1"/>
  <c r="B1447" i="1"/>
  <c r="B1291" i="1" s="1"/>
  <c r="C1447" i="1"/>
  <c r="C1291" i="1" s="1"/>
  <c r="D1447" i="1"/>
  <c r="D1291" i="1" s="1"/>
  <c r="F1447" i="1"/>
  <c r="F1291" i="1" s="1"/>
  <c r="G1447" i="1"/>
  <c r="D1476" i="1"/>
  <c r="E1478" i="1"/>
  <c r="Z1478" i="1"/>
  <c r="AA1478" i="1"/>
  <c r="AM1478" i="1"/>
  <c r="AN1478" i="1"/>
  <c r="BD1478" i="1"/>
  <c r="BE1478" i="1"/>
  <c r="BF1478" i="1"/>
  <c r="BG1478" i="1"/>
  <c r="BH1478" i="1"/>
  <c r="BI1478" i="1"/>
  <c r="BJ1478" i="1"/>
  <c r="BK1478" i="1"/>
  <c r="BL1478" i="1"/>
  <c r="BM1478" i="1"/>
  <c r="BN1478" i="1"/>
  <c r="BO1478" i="1"/>
  <c r="BP1478" i="1"/>
  <c r="BQ1478" i="1"/>
  <c r="BR1478" i="1"/>
  <c r="BS1478" i="1"/>
  <c r="BT1478" i="1"/>
  <c r="BU1478" i="1"/>
  <c r="BV1478" i="1"/>
  <c r="BW1478" i="1"/>
  <c r="CM1478" i="1"/>
  <c r="CN1478" i="1"/>
  <c r="CO1478" i="1"/>
  <c r="CP1478" i="1"/>
  <c r="CQ1478" i="1"/>
  <c r="CR1478" i="1"/>
  <c r="CS1478" i="1"/>
  <c r="CT1478" i="1"/>
  <c r="CU1478" i="1"/>
  <c r="CV1478" i="1"/>
  <c r="CW1478" i="1"/>
  <c r="CX1478" i="1"/>
  <c r="CY1478" i="1"/>
  <c r="CZ1478" i="1"/>
  <c r="DA1478" i="1"/>
  <c r="DB1478" i="1"/>
  <c r="DC1478" i="1"/>
  <c r="DD1478" i="1"/>
  <c r="DE1478" i="1"/>
  <c r="DF1478" i="1"/>
  <c r="DG1478" i="1"/>
  <c r="DH1478" i="1"/>
  <c r="DI1478" i="1"/>
  <c r="DJ1478" i="1"/>
  <c r="DK1478" i="1"/>
  <c r="DL1478" i="1"/>
  <c r="DM1478" i="1"/>
  <c r="DN1478" i="1"/>
  <c r="DO1478" i="1"/>
  <c r="DP1478" i="1"/>
  <c r="DQ1478" i="1"/>
  <c r="DR1478" i="1"/>
  <c r="DS1478" i="1"/>
  <c r="DT1478" i="1"/>
  <c r="DU1478" i="1"/>
  <c r="DV1478" i="1"/>
  <c r="DW1478" i="1"/>
  <c r="DX1478" i="1"/>
  <c r="DY1478" i="1"/>
  <c r="DZ1478" i="1"/>
  <c r="EA1478" i="1"/>
  <c r="EB1478" i="1"/>
  <c r="EC1478" i="1"/>
  <c r="ED1478" i="1"/>
  <c r="EE1478" i="1"/>
  <c r="EF1478" i="1"/>
  <c r="EG1478" i="1"/>
  <c r="EH1478" i="1"/>
  <c r="EI1478" i="1"/>
  <c r="EJ1478" i="1"/>
  <c r="EK1478" i="1"/>
  <c r="EL1478" i="1"/>
  <c r="EM1478" i="1"/>
  <c r="EN1478" i="1"/>
  <c r="EO1478" i="1"/>
  <c r="EP1478" i="1"/>
  <c r="EQ1478" i="1"/>
  <c r="ER1478" i="1"/>
  <c r="ES1478" i="1"/>
  <c r="ET1478" i="1"/>
  <c r="EU1478" i="1"/>
  <c r="EV1478" i="1"/>
  <c r="EW1478" i="1"/>
  <c r="EX1478" i="1"/>
  <c r="EY1478" i="1"/>
  <c r="EZ1478" i="1"/>
  <c r="FA1478" i="1"/>
  <c r="FB1478" i="1"/>
  <c r="FC1478" i="1"/>
  <c r="FD1478" i="1"/>
  <c r="FE1478" i="1"/>
  <c r="FF1478" i="1"/>
  <c r="FG1478" i="1"/>
  <c r="FH1478" i="1"/>
  <c r="FI1478" i="1"/>
  <c r="FJ1478" i="1"/>
  <c r="FK1478" i="1"/>
  <c r="FL1478" i="1"/>
  <c r="FM1478" i="1"/>
  <c r="FN1478" i="1"/>
  <c r="FO1478" i="1"/>
  <c r="FP1478" i="1"/>
  <c r="FQ1478" i="1"/>
  <c r="FR1478" i="1"/>
  <c r="FS1478" i="1"/>
  <c r="FT1478" i="1"/>
  <c r="FU1478" i="1"/>
  <c r="FV1478" i="1"/>
  <c r="FW1478" i="1"/>
  <c r="FX1478" i="1"/>
  <c r="FY1478" i="1"/>
  <c r="FZ1478" i="1"/>
  <c r="GA1478" i="1"/>
  <c r="GB1478" i="1"/>
  <c r="GC1478" i="1"/>
  <c r="GD1478" i="1"/>
  <c r="GE1478" i="1"/>
  <c r="GF1478" i="1"/>
  <c r="GG1478" i="1"/>
  <c r="GH1478" i="1"/>
  <c r="GI1478" i="1"/>
  <c r="GJ1478" i="1"/>
  <c r="GK1478" i="1"/>
  <c r="GL1478" i="1"/>
  <c r="GM1478" i="1"/>
  <c r="GN1478" i="1"/>
  <c r="GO1478" i="1"/>
  <c r="GP1478" i="1"/>
  <c r="GQ1478" i="1"/>
  <c r="GR1478" i="1"/>
  <c r="GS1478" i="1"/>
  <c r="GT1478" i="1"/>
  <c r="GU1478" i="1"/>
  <c r="GV1478" i="1"/>
  <c r="GW1478" i="1"/>
  <c r="GX1478" i="1"/>
  <c r="C1480" i="1"/>
  <c r="D1480" i="1"/>
  <c r="I1480" i="1"/>
  <c r="AC1480" i="1"/>
  <c r="AE1480" i="1"/>
  <c r="AF1480" i="1"/>
  <c r="AG1480" i="1"/>
  <c r="CU1480" i="1" s="1"/>
  <c r="T1480" i="1" s="1"/>
  <c r="AH1480" i="1"/>
  <c r="CV1480" i="1" s="1"/>
  <c r="U1480" i="1" s="1"/>
  <c r="K42" i="5" s="1"/>
  <c r="AI1480" i="1"/>
  <c r="CW1480" i="1" s="1"/>
  <c r="V1480" i="1" s="1"/>
  <c r="AJ1480" i="1"/>
  <c r="CQ1480" i="1"/>
  <c r="P1480" i="1" s="1"/>
  <c r="J38" i="5" s="1"/>
  <c r="CT1480" i="1"/>
  <c r="S1480" i="1" s="1"/>
  <c r="J35" i="5" s="1"/>
  <c r="CX1480" i="1"/>
  <c r="W1480" i="1" s="1"/>
  <c r="FR1480" i="1"/>
  <c r="BY1486" i="1" s="1"/>
  <c r="GL1480" i="1"/>
  <c r="GN1480" i="1"/>
  <c r="GO1480" i="1"/>
  <c r="GV1480" i="1"/>
  <c r="HC1480" i="1" s="1"/>
  <c r="GX1480" i="1" s="1"/>
  <c r="C1481" i="1"/>
  <c r="D1481" i="1"/>
  <c r="I1481" i="1"/>
  <c r="AC1481" i="1"/>
  <c r="AE1481" i="1"/>
  <c r="AF1481" i="1"/>
  <c r="AG1481" i="1"/>
  <c r="AH1481" i="1"/>
  <c r="AI1481" i="1"/>
  <c r="AJ1481" i="1"/>
  <c r="CQ1481" i="1"/>
  <c r="CS1481" i="1"/>
  <c r="CT1481" i="1"/>
  <c r="CU1481" i="1"/>
  <c r="T1481" i="1" s="1"/>
  <c r="CV1481" i="1"/>
  <c r="CW1481" i="1"/>
  <c r="CX1481" i="1"/>
  <c r="FR1481" i="1"/>
  <c r="GL1481" i="1"/>
  <c r="GN1481" i="1"/>
  <c r="GO1481" i="1"/>
  <c r="GV1481" i="1"/>
  <c r="HC1481" i="1" s="1"/>
  <c r="GX1481" i="1" s="1"/>
  <c r="C1482" i="1"/>
  <c r="D1482" i="1"/>
  <c r="I1482" i="1"/>
  <c r="AC1482" i="1"/>
  <c r="AE1482" i="1"/>
  <c r="AF1482" i="1"/>
  <c r="AG1482" i="1"/>
  <c r="CU1482" i="1" s="1"/>
  <c r="T1482" i="1" s="1"/>
  <c r="AH1482" i="1"/>
  <c r="AI1482" i="1"/>
  <c r="CW1482" i="1" s="1"/>
  <c r="V1482" i="1" s="1"/>
  <c r="AJ1482" i="1"/>
  <c r="CX1482" i="1" s="1"/>
  <c r="W1482" i="1" s="1"/>
  <c r="CQ1482" i="1"/>
  <c r="P1482" i="1" s="1"/>
  <c r="J55" i="5" s="1"/>
  <c r="CS1482" i="1"/>
  <c r="CV1482" i="1"/>
  <c r="U1482" i="1" s="1"/>
  <c r="K59" i="5" s="1"/>
  <c r="FR1482" i="1"/>
  <c r="GL1482" i="1"/>
  <c r="GN1482" i="1"/>
  <c r="GO1482" i="1"/>
  <c r="GV1482" i="1"/>
  <c r="HC1482" i="1" s="1"/>
  <c r="I1483" i="1"/>
  <c r="E56" i="5" s="1"/>
  <c r="AC1483" i="1"/>
  <c r="AE1483" i="1"/>
  <c r="AF1483" i="1"/>
  <c r="AG1483" i="1"/>
  <c r="CU1483" i="1" s="1"/>
  <c r="T1483" i="1" s="1"/>
  <c r="AH1483" i="1"/>
  <c r="CV1483" i="1" s="1"/>
  <c r="AI1483" i="1"/>
  <c r="AJ1483" i="1"/>
  <c r="CX1483" i="1" s="1"/>
  <c r="W1483" i="1" s="1"/>
  <c r="CQ1483" i="1"/>
  <c r="P1483" i="1" s="1"/>
  <c r="CS1483" i="1"/>
  <c r="CW1483" i="1"/>
  <c r="V1483" i="1" s="1"/>
  <c r="FR1483" i="1"/>
  <c r="GL1483" i="1"/>
  <c r="GN1483" i="1"/>
  <c r="GO1483" i="1"/>
  <c r="GV1483" i="1"/>
  <c r="HC1483" i="1"/>
  <c r="GX1483" i="1" s="1"/>
  <c r="I1484" i="1"/>
  <c r="AC1484" i="1"/>
  <c r="AE1484" i="1"/>
  <c r="AF1484" i="1"/>
  <c r="AG1484" i="1"/>
  <c r="AH1484" i="1"/>
  <c r="CV1484" i="1" s="1"/>
  <c r="AI1484" i="1"/>
  <c r="CW1484" i="1" s="1"/>
  <c r="V1484" i="1" s="1"/>
  <c r="AJ1484" i="1"/>
  <c r="CX1484" i="1" s="1"/>
  <c r="W1484" i="1" s="1"/>
  <c r="CQ1484" i="1"/>
  <c r="CS1484" i="1"/>
  <c r="CU1484" i="1"/>
  <c r="T1484" i="1" s="1"/>
  <c r="FR1484" i="1"/>
  <c r="GL1484" i="1"/>
  <c r="GO1484" i="1"/>
  <c r="GP1484" i="1"/>
  <c r="GV1484" i="1"/>
  <c r="HC1484" i="1"/>
  <c r="GX1484" i="1" s="1"/>
  <c r="B1486" i="1"/>
  <c r="B1478" i="1" s="1"/>
  <c r="C1486" i="1"/>
  <c r="C1478" i="1" s="1"/>
  <c r="D1486" i="1"/>
  <c r="D1478" i="1" s="1"/>
  <c r="F1486" i="1"/>
  <c r="F1478" i="1" s="1"/>
  <c r="G1486" i="1"/>
  <c r="BB1486" i="1"/>
  <c r="BB1478" i="1" s="1"/>
  <c r="BX1486" i="1"/>
  <c r="BX1478" i="1" s="1"/>
  <c r="BZ1486" i="1"/>
  <c r="AQ1486" i="1" s="1"/>
  <c r="CC1486" i="1"/>
  <c r="CC1478" i="1" s="1"/>
  <c r="CK1486" i="1"/>
  <c r="CK1478" i="1" s="1"/>
  <c r="CL1486" i="1"/>
  <c r="BC1486" i="1" s="1"/>
  <c r="F1499" i="1"/>
  <c r="D1515" i="1"/>
  <c r="E1517" i="1"/>
  <c r="Z1517" i="1"/>
  <c r="AA1517" i="1"/>
  <c r="AB1517" i="1"/>
  <c r="AC1517" i="1"/>
  <c r="AD1517" i="1"/>
  <c r="AE1517" i="1"/>
  <c r="AF1517" i="1"/>
  <c r="AG1517" i="1"/>
  <c r="AH1517" i="1"/>
  <c r="AI1517" i="1"/>
  <c r="AJ1517" i="1"/>
  <c r="AK1517" i="1"/>
  <c r="AL1517" i="1"/>
  <c r="AM1517" i="1"/>
  <c r="AN1517" i="1"/>
  <c r="BD1517" i="1"/>
  <c r="BE1517" i="1"/>
  <c r="BF1517" i="1"/>
  <c r="BG1517" i="1"/>
  <c r="BH1517" i="1"/>
  <c r="BI1517" i="1"/>
  <c r="BJ1517" i="1"/>
  <c r="BK1517" i="1"/>
  <c r="BL1517" i="1"/>
  <c r="BM1517" i="1"/>
  <c r="BN1517" i="1"/>
  <c r="BO1517" i="1"/>
  <c r="BP1517" i="1"/>
  <c r="BQ1517" i="1"/>
  <c r="BR1517" i="1"/>
  <c r="BS1517" i="1"/>
  <c r="BT1517" i="1"/>
  <c r="BU1517" i="1"/>
  <c r="BV1517" i="1"/>
  <c r="BW1517" i="1"/>
  <c r="BX1517" i="1"/>
  <c r="BY1517" i="1"/>
  <c r="BZ1517" i="1"/>
  <c r="CA1517" i="1"/>
  <c r="CB1517" i="1"/>
  <c r="CC1517" i="1"/>
  <c r="CD1517" i="1"/>
  <c r="CE1517" i="1"/>
  <c r="CF1517" i="1"/>
  <c r="CG1517" i="1"/>
  <c r="CH1517" i="1"/>
  <c r="CI1517" i="1"/>
  <c r="CJ1517" i="1"/>
  <c r="CK1517" i="1"/>
  <c r="CL1517" i="1"/>
  <c r="CM1517" i="1"/>
  <c r="CN1517" i="1"/>
  <c r="CO1517" i="1"/>
  <c r="CP1517" i="1"/>
  <c r="CQ1517" i="1"/>
  <c r="CR1517" i="1"/>
  <c r="CS1517" i="1"/>
  <c r="CT1517" i="1"/>
  <c r="CU1517" i="1"/>
  <c r="CV1517" i="1"/>
  <c r="CW1517" i="1"/>
  <c r="CX1517" i="1"/>
  <c r="CY1517" i="1"/>
  <c r="CZ1517" i="1"/>
  <c r="DA1517" i="1"/>
  <c r="DB1517" i="1"/>
  <c r="DC1517" i="1"/>
  <c r="DD1517" i="1"/>
  <c r="DE1517" i="1"/>
  <c r="DF1517" i="1"/>
  <c r="DG1517" i="1"/>
  <c r="DH1517" i="1"/>
  <c r="DI1517" i="1"/>
  <c r="DJ1517" i="1"/>
  <c r="DK1517" i="1"/>
  <c r="DL1517" i="1"/>
  <c r="DM1517" i="1"/>
  <c r="DN1517" i="1"/>
  <c r="DO1517" i="1"/>
  <c r="DP1517" i="1"/>
  <c r="DQ1517" i="1"/>
  <c r="DR1517" i="1"/>
  <c r="DS1517" i="1"/>
  <c r="DT1517" i="1"/>
  <c r="DU1517" i="1"/>
  <c r="DV1517" i="1"/>
  <c r="DW1517" i="1"/>
  <c r="DX1517" i="1"/>
  <c r="DY1517" i="1"/>
  <c r="DZ1517" i="1"/>
  <c r="EA1517" i="1"/>
  <c r="EB1517" i="1"/>
  <c r="EC1517" i="1"/>
  <c r="ED1517" i="1"/>
  <c r="EE1517" i="1"/>
  <c r="EF1517" i="1"/>
  <c r="EG1517" i="1"/>
  <c r="EH1517" i="1"/>
  <c r="EI1517" i="1"/>
  <c r="EJ1517" i="1"/>
  <c r="EK1517" i="1"/>
  <c r="EL1517" i="1"/>
  <c r="EM1517" i="1"/>
  <c r="EN1517" i="1"/>
  <c r="EO1517" i="1"/>
  <c r="EP1517" i="1"/>
  <c r="EQ1517" i="1"/>
  <c r="ER1517" i="1"/>
  <c r="ES1517" i="1"/>
  <c r="ET1517" i="1"/>
  <c r="EU1517" i="1"/>
  <c r="EV1517" i="1"/>
  <c r="EW1517" i="1"/>
  <c r="EX1517" i="1"/>
  <c r="EY1517" i="1"/>
  <c r="EZ1517" i="1"/>
  <c r="FA1517" i="1"/>
  <c r="FB1517" i="1"/>
  <c r="FC1517" i="1"/>
  <c r="FD1517" i="1"/>
  <c r="FE1517" i="1"/>
  <c r="FF1517" i="1"/>
  <c r="FG1517" i="1"/>
  <c r="FH1517" i="1"/>
  <c r="FI1517" i="1"/>
  <c r="FJ1517" i="1"/>
  <c r="FK1517" i="1"/>
  <c r="FL1517" i="1"/>
  <c r="FM1517" i="1"/>
  <c r="FN1517" i="1"/>
  <c r="FO1517" i="1"/>
  <c r="FP1517" i="1"/>
  <c r="FQ1517" i="1"/>
  <c r="FR1517" i="1"/>
  <c r="FS1517" i="1"/>
  <c r="FT1517" i="1"/>
  <c r="FU1517" i="1"/>
  <c r="FV1517" i="1"/>
  <c r="FW1517" i="1"/>
  <c r="FX1517" i="1"/>
  <c r="FY1517" i="1"/>
  <c r="FZ1517" i="1"/>
  <c r="GA1517" i="1"/>
  <c r="GB1517" i="1"/>
  <c r="GC1517" i="1"/>
  <c r="GD1517" i="1"/>
  <c r="GE1517" i="1"/>
  <c r="GF1517" i="1"/>
  <c r="GG1517" i="1"/>
  <c r="GH1517" i="1"/>
  <c r="GI1517" i="1"/>
  <c r="GJ1517" i="1"/>
  <c r="GK1517" i="1"/>
  <c r="GL1517" i="1"/>
  <c r="GM1517" i="1"/>
  <c r="GN1517" i="1"/>
  <c r="GO1517" i="1"/>
  <c r="GP1517" i="1"/>
  <c r="GQ1517" i="1"/>
  <c r="GR1517" i="1"/>
  <c r="GS1517" i="1"/>
  <c r="GT1517" i="1"/>
  <c r="GU1517" i="1"/>
  <c r="GV1517" i="1"/>
  <c r="GW1517" i="1"/>
  <c r="GX1517" i="1"/>
  <c r="D1519" i="1"/>
  <c r="E1521" i="1"/>
  <c r="Z1521" i="1"/>
  <c r="AA1521" i="1"/>
  <c r="AM1521" i="1"/>
  <c r="AN1521" i="1"/>
  <c r="BD1521" i="1"/>
  <c r="BE1521" i="1"/>
  <c r="BF1521" i="1"/>
  <c r="BG1521" i="1"/>
  <c r="BH1521" i="1"/>
  <c r="BI1521" i="1"/>
  <c r="BJ1521" i="1"/>
  <c r="BK1521" i="1"/>
  <c r="BL1521" i="1"/>
  <c r="BM1521" i="1"/>
  <c r="BN1521" i="1"/>
  <c r="BO1521" i="1"/>
  <c r="BP1521" i="1"/>
  <c r="BQ1521" i="1"/>
  <c r="BR1521" i="1"/>
  <c r="BS1521" i="1"/>
  <c r="BT1521" i="1"/>
  <c r="BU1521" i="1"/>
  <c r="BV1521" i="1"/>
  <c r="BW1521" i="1"/>
  <c r="CM1521" i="1"/>
  <c r="CN1521" i="1"/>
  <c r="CO1521" i="1"/>
  <c r="CP1521" i="1"/>
  <c r="CQ1521" i="1"/>
  <c r="CR1521" i="1"/>
  <c r="CS1521" i="1"/>
  <c r="CT1521" i="1"/>
  <c r="CU1521" i="1"/>
  <c r="CV1521" i="1"/>
  <c r="CW1521" i="1"/>
  <c r="CX1521" i="1"/>
  <c r="CY1521" i="1"/>
  <c r="CZ1521" i="1"/>
  <c r="DA1521" i="1"/>
  <c r="DB1521" i="1"/>
  <c r="DC1521" i="1"/>
  <c r="DD1521" i="1"/>
  <c r="DE1521" i="1"/>
  <c r="DF1521" i="1"/>
  <c r="DG1521" i="1"/>
  <c r="DH1521" i="1"/>
  <c r="DI1521" i="1"/>
  <c r="DJ1521" i="1"/>
  <c r="DK1521" i="1"/>
  <c r="DL1521" i="1"/>
  <c r="DM1521" i="1"/>
  <c r="DN1521" i="1"/>
  <c r="DO1521" i="1"/>
  <c r="DP1521" i="1"/>
  <c r="DQ1521" i="1"/>
  <c r="DR1521" i="1"/>
  <c r="DS1521" i="1"/>
  <c r="DT1521" i="1"/>
  <c r="DU1521" i="1"/>
  <c r="DV1521" i="1"/>
  <c r="DW1521" i="1"/>
  <c r="DX1521" i="1"/>
  <c r="DY1521" i="1"/>
  <c r="DZ1521" i="1"/>
  <c r="EA1521" i="1"/>
  <c r="EB1521" i="1"/>
  <c r="EC1521" i="1"/>
  <c r="ED1521" i="1"/>
  <c r="EE1521" i="1"/>
  <c r="EF1521" i="1"/>
  <c r="EG1521" i="1"/>
  <c r="EH1521" i="1"/>
  <c r="EI1521" i="1"/>
  <c r="EJ1521" i="1"/>
  <c r="EK1521" i="1"/>
  <c r="EL1521" i="1"/>
  <c r="EM1521" i="1"/>
  <c r="EN1521" i="1"/>
  <c r="EO1521" i="1"/>
  <c r="EP1521" i="1"/>
  <c r="EQ1521" i="1"/>
  <c r="ER1521" i="1"/>
  <c r="ES1521" i="1"/>
  <c r="ET1521" i="1"/>
  <c r="EU1521" i="1"/>
  <c r="EV1521" i="1"/>
  <c r="EW1521" i="1"/>
  <c r="EX1521" i="1"/>
  <c r="EY1521" i="1"/>
  <c r="EZ1521" i="1"/>
  <c r="FA1521" i="1"/>
  <c r="FB1521" i="1"/>
  <c r="FC1521" i="1"/>
  <c r="FD1521" i="1"/>
  <c r="FE1521" i="1"/>
  <c r="FF1521" i="1"/>
  <c r="FG1521" i="1"/>
  <c r="FH1521" i="1"/>
  <c r="FI1521" i="1"/>
  <c r="FJ1521" i="1"/>
  <c r="FK1521" i="1"/>
  <c r="FL1521" i="1"/>
  <c r="FM1521" i="1"/>
  <c r="FN1521" i="1"/>
  <c r="FO1521" i="1"/>
  <c r="FP1521" i="1"/>
  <c r="FQ1521" i="1"/>
  <c r="FR1521" i="1"/>
  <c r="FS1521" i="1"/>
  <c r="FT1521" i="1"/>
  <c r="FU1521" i="1"/>
  <c r="FV1521" i="1"/>
  <c r="FW1521" i="1"/>
  <c r="FX1521" i="1"/>
  <c r="FY1521" i="1"/>
  <c r="FZ1521" i="1"/>
  <c r="GA1521" i="1"/>
  <c r="GB1521" i="1"/>
  <c r="GC1521" i="1"/>
  <c r="GD1521" i="1"/>
  <c r="GE1521" i="1"/>
  <c r="GF1521" i="1"/>
  <c r="GG1521" i="1"/>
  <c r="GH1521" i="1"/>
  <c r="GI1521" i="1"/>
  <c r="GJ1521" i="1"/>
  <c r="GK1521" i="1"/>
  <c r="GL1521" i="1"/>
  <c r="GM1521" i="1"/>
  <c r="GN1521" i="1"/>
  <c r="GO1521" i="1"/>
  <c r="GP1521" i="1"/>
  <c r="GQ1521" i="1"/>
  <c r="GR1521" i="1"/>
  <c r="GS1521" i="1"/>
  <c r="GT1521" i="1"/>
  <c r="GU1521" i="1"/>
  <c r="GV1521" i="1"/>
  <c r="GW1521" i="1"/>
  <c r="GX1521" i="1"/>
  <c r="D1523" i="1"/>
  <c r="I1526" i="1"/>
  <c r="AC1523" i="1"/>
  <c r="AE1523" i="1"/>
  <c r="AD1523" i="1" s="1"/>
  <c r="AB1523" i="1" s="1"/>
  <c r="AF1523" i="1"/>
  <c r="AG1523" i="1"/>
  <c r="AH1523" i="1"/>
  <c r="CV1523" i="1" s="1"/>
  <c r="AI1523" i="1"/>
  <c r="CW1523" i="1" s="1"/>
  <c r="V1523" i="1" s="1"/>
  <c r="AJ1523" i="1"/>
  <c r="CX1523" i="1" s="1"/>
  <c r="CQ1523" i="1"/>
  <c r="CU1523" i="1"/>
  <c r="FR1523" i="1"/>
  <c r="GL1523" i="1"/>
  <c r="GN1523" i="1"/>
  <c r="GO1523" i="1"/>
  <c r="GV1523" i="1"/>
  <c r="HC1523" i="1" s="1"/>
  <c r="C1524" i="1"/>
  <c r="D1524" i="1"/>
  <c r="AC1524" i="1"/>
  <c r="AE1524" i="1"/>
  <c r="AF1524" i="1"/>
  <c r="AG1524" i="1"/>
  <c r="AH1524" i="1"/>
  <c r="CV1524" i="1" s="1"/>
  <c r="U1524" i="1" s="1"/>
  <c r="AI1524" i="1"/>
  <c r="CW1524" i="1" s="1"/>
  <c r="V1524" i="1" s="1"/>
  <c r="AJ1524" i="1"/>
  <c r="CX1524" i="1" s="1"/>
  <c r="W1524" i="1" s="1"/>
  <c r="CQ1524" i="1"/>
  <c r="P1524" i="1" s="1"/>
  <c r="CU1524" i="1"/>
  <c r="T1524" i="1" s="1"/>
  <c r="FR1524" i="1"/>
  <c r="GL1524" i="1"/>
  <c r="GN1524" i="1"/>
  <c r="GO1524" i="1"/>
  <c r="GV1524" i="1"/>
  <c r="HC1524" i="1" s="1"/>
  <c r="GX1524" i="1" s="1"/>
  <c r="C1525" i="1"/>
  <c r="D1525" i="1"/>
  <c r="AC1525" i="1"/>
  <c r="AD1525" i="1"/>
  <c r="AE1525" i="1"/>
  <c r="AF1525" i="1"/>
  <c r="AG1525" i="1"/>
  <c r="CU1525" i="1" s="1"/>
  <c r="T1525" i="1" s="1"/>
  <c r="AH1525" i="1"/>
  <c r="CV1525" i="1" s="1"/>
  <c r="U1525" i="1" s="1"/>
  <c r="AI1525" i="1"/>
  <c r="AJ1525" i="1"/>
  <c r="CX1525" i="1" s="1"/>
  <c r="W1525" i="1" s="1"/>
  <c r="CQ1525" i="1"/>
  <c r="P1525" i="1" s="1"/>
  <c r="CR1525" i="1"/>
  <c r="Q1525" i="1" s="1"/>
  <c r="CS1525" i="1"/>
  <c r="CW1525" i="1"/>
  <c r="V1525" i="1" s="1"/>
  <c r="FR1525" i="1"/>
  <c r="GL1525" i="1"/>
  <c r="GN1525" i="1"/>
  <c r="GO1525" i="1"/>
  <c r="GV1525" i="1"/>
  <c r="HC1525" i="1" s="1"/>
  <c r="GX1525" i="1" s="1"/>
  <c r="C1526" i="1"/>
  <c r="D1526" i="1"/>
  <c r="AC1526" i="1"/>
  <c r="AE1526" i="1"/>
  <c r="AF1526" i="1"/>
  <c r="AG1526" i="1"/>
  <c r="CU1526" i="1" s="1"/>
  <c r="T1526" i="1" s="1"/>
  <c r="AH1526" i="1"/>
  <c r="CV1526" i="1" s="1"/>
  <c r="AI1526" i="1"/>
  <c r="AJ1526" i="1"/>
  <c r="CX1526" i="1" s="1"/>
  <c r="CQ1526" i="1"/>
  <c r="CR1526" i="1"/>
  <c r="CS1526" i="1"/>
  <c r="CW1526" i="1"/>
  <c r="FR1526" i="1"/>
  <c r="GL1526" i="1"/>
  <c r="GN1526" i="1"/>
  <c r="CB1541" i="1" s="1"/>
  <c r="CB1521" i="1" s="1"/>
  <c r="GO1526" i="1"/>
  <c r="GV1526" i="1"/>
  <c r="HC1526" i="1" s="1"/>
  <c r="C1527" i="1"/>
  <c r="D1527" i="1"/>
  <c r="AC1527" i="1"/>
  <c r="AE1527" i="1"/>
  <c r="AF1527" i="1"/>
  <c r="AG1527" i="1"/>
  <c r="AH1527" i="1"/>
  <c r="CV1527" i="1" s="1"/>
  <c r="AI1527" i="1"/>
  <c r="CW1527" i="1" s="1"/>
  <c r="AJ1527" i="1"/>
  <c r="CX1527" i="1" s="1"/>
  <c r="CQ1527" i="1"/>
  <c r="CU1527" i="1"/>
  <c r="FR1527" i="1"/>
  <c r="GL1527" i="1"/>
  <c r="GN1527" i="1"/>
  <c r="GO1527" i="1"/>
  <c r="GV1527" i="1"/>
  <c r="HC1527" i="1"/>
  <c r="C1528" i="1"/>
  <c r="D1528" i="1"/>
  <c r="AC1528" i="1"/>
  <c r="AE1528" i="1"/>
  <c r="AF1528" i="1"/>
  <c r="AG1528" i="1"/>
  <c r="CU1528" i="1" s="1"/>
  <c r="AH1528" i="1"/>
  <c r="AI1528" i="1"/>
  <c r="CW1528" i="1" s="1"/>
  <c r="AJ1528" i="1"/>
  <c r="CX1528" i="1" s="1"/>
  <c r="CV1528" i="1"/>
  <c r="FR1528" i="1"/>
  <c r="GL1528" i="1"/>
  <c r="GN1528" i="1"/>
  <c r="GO1528" i="1"/>
  <c r="GV1528" i="1"/>
  <c r="HC1528" i="1" s="1"/>
  <c r="C1529" i="1"/>
  <c r="D1529" i="1"/>
  <c r="AC1529" i="1"/>
  <c r="AE1529" i="1"/>
  <c r="AF1529" i="1"/>
  <c r="AG1529" i="1"/>
  <c r="CU1529" i="1" s="1"/>
  <c r="AH1529" i="1"/>
  <c r="AI1529" i="1"/>
  <c r="CW1529" i="1" s="1"/>
  <c r="AJ1529" i="1"/>
  <c r="CX1529" i="1" s="1"/>
  <c r="CT1529" i="1"/>
  <c r="CV1529" i="1"/>
  <c r="FR1529" i="1"/>
  <c r="GL1529" i="1"/>
  <c r="GN1529" i="1"/>
  <c r="GO1529" i="1"/>
  <c r="GV1529" i="1"/>
  <c r="HC1529" i="1"/>
  <c r="C1530" i="1"/>
  <c r="D1530" i="1"/>
  <c r="AC1530" i="1"/>
  <c r="AD1530" i="1"/>
  <c r="AE1530" i="1"/>
  <c r="AF1530" i="1"/>
  <c r="AG1530" i="1"/>
  <c r="CU1530" i="1" s="1"/>
  <c r="AH1530" i="1"/>
  <c r="CV1530" i="1" s="1"/>
  <c r="AI1530" i="1"/>
  <c r="AJ1530" i="1"/>
  <c r="CX1530" i="1" s="1"/>
  <c r="CQ1530" i="1"/>
  <c r="CR1530" i="1"/>
  <c r="CS1530" i="1"/>
  <c r="CW1530" i="1"/>
  <c r="FR1530" i="1"/>
  <c r="GL1530" i="1"/>
  <c r="GN1530" i="1"/>
  <c r="GO1530" i="1"/>
  <c r="GV1530" i="1"/>
  <c r="HC1530" i="1" s="1"/>
  <c r="AC1531" i="1"/>
  <c r="AE1531" i="1"/>
  <c r="AF1531" i="1"/>
  <c r="AG1531" i="1"/>
  <c r="AH1531" i="1"/>
  <c r="CV1531" i="1" s="1"/>
  <c r="AI1531" i="1"/>
  <c r="AJ1531" i="1"/>
  <c r="CX1531" i="1" s="1"/>
  <c r="CQ1531" i="1"/>
  <c r="CR1531" i="1"/>
  <c r="CS1531" i="1"/>
  <c r="CT1531" i="1"/>
  <c r="CU1531" i="1"/>
  <c r="CW1531" i="1"/>
  <c r="FR1531" i="1"/>
  <c r="GL1531" i="1"/>
  <c r="GN1531" i="1"/>
  <c r="GO1531" i="1"/>
  <c r="GV1531" i="1"/>
  <c r="HC1531" i="1" s="1"/>
  <c r="I1532" i="1"/>
  <c r="AC1532" i="1"/>
  <c r="AE1532" i="1"/>
  <c r="AF1532" i="1"/>
  <c r="AG1532" i="1"/>
  <c r="AH1532" i="1"/>
  <c r="CV1532" i="1" s="1"/>
  <c r="AI1532" i="1"/>
  <c r="CW1532" i="1" s="1"/>
  <c r="V1532" i="1" s="1"/>
  <c r="AJ1532" i="1"/>
  <c r="CX1532" i="1" s="1"/>
  <c r="CQ1532" i="1"/>
  <c r="CU1532" i="1"/>
  <c r="FR1532" i="1"/>
  <c r="GL1532" i="1"/>
  <c r="GN1532" i="1"/>
  <c r="GO1532" i="1"/>
  <c r="GV1532" i="1"/>
  <c r="HC1532" i="1"/>
  <c r="GX1532" i="1" s="1"/>
  <c r="C1533" i="1"/>
  <c r="D1533" i="1"/>
  <c r="AC1533" i="1"/>
  <c r="AD1533" i="1"/>
  <c r="AE1533" i="1"/>
  <c r="AF1533" i="1"/>
  <c r="AG1533" i="1"/>
  <c r="CU1533" i="1" s="1"/>
  <c r="T1533" i="1" s="1"/>
  <c r="AH1533" i="1"/>
  <c r="CV1533" i="1" s="1"/>
  <c r="AI1533" i="1"/>
  <c r="AJ1533" i="1"/>
  <c r="CX1533" i="1" s="1"/>
  <c r="W1533" i="1" s="1"/>
  <c r="CQ1533" i="1"/>
  <c r="P1533" i="1" s="1"/>
  <c r="CR1533" i="1"/>
  <c r="CS1533" i="1"/>
  <c r="CW1533" i="1"/>
  <c r="V1533" i="1" s="1"/>
  <c r="FR1533" i="1"/>
  <c r="GL1533" i="1"/>
  <c r="GN1533" i="1"/>
  <c r="GO1533" i="1"/>
  <c r="GV1533" i="1"/>
  <c r="HC1533" i="1" s="1"/>
  <c r="C1534" i="1"/>
  <c r="D1534" i="1"/>
  <c r="I1534" i="1"/>
  <c r="AC1534" i="1"/>
  <c r="AE1534" i="1"/>
  <c r="AD1534" i="1" s="1"/>
  <c r="AF1534" i="1"/>
  <c r="AG1534" i="1"/>
  <c r="AH1534" i="1"/>
  <c r="CV1534" i="1" s="1"/>
  <c r="AI1534" i="1"/>
  <c r="CW1534" i="1" s="1"/>
  <c r="V1534" i="1" s="1"/>
  <c r="AJ1534" i="1"/>
  <c r="CX1534" i="1" s="1"/>
  <c r="W1534" i="1" s="1"/>
  <c r="CQ1534" i="1"/>
  <c r="CS1534" i="1"/>
  <c r="CU1534" i="1"/>
  <c r="T1534" i="1" s="1"/>
  <c r="FR1534" i="1"/>
  <c r="GL1534" i="1"/>
  <c r="GN1534" i="1"/>
  <c r="GO1534" i="1"/>
  <c r="GV1534" i="1"/>
  <c r="HC1534" i="1" s="1"/>
  <c r="C1535" i="1"/>
  <c r="D1535" i="1"/>
  <c r="AC1535" i="1"/>
  <c r="AE1535" i="1"/>
  <c r="AF1535" i="1"/>
  <c r="AG1535" i="1"/>
  <c r="AH1535" i="1"/>
  <c r="CV1535" i="1" s="1"/>
  <c r="AI1535" i="1"/>
  <c r="CW1535" i="1" s="1"/>
  <c r="AJ1535" i="1"/>
  <c r="CX1535" i="1" s="1"/>
  <c r="CQ1535" i="1"/>
  <c r="CS1535" i="1"/>
  <c r="CU1535" i="1"/>
  <c r="FR1535" i="1"/>
  <c r="GL1535" i="1"/>
  <c r="GN1535" i="1"/>
  <c r="GO1535" i="1"/>
  <c r="GV1535" i="1"/>
  <c r="HC1535" i="1" s="1"/>
  <c r="C1536" i="1"/>
  <c r="D1536" i="1"/>
  <c r="AC1536" i="1"/>
  <c r="AD1536" i="1"/>
  <c r="AE1536" i="1"/>
  <c r="AF1536" i="1"/>
  <c r="AG1536" i="1"/>
  <c r="CU1536" i="1" s="1"/>
  <c r="AH1536" i="1"/>
  <c r="CV1536" i="1" s="1"/>
  <c r="AI1536" i="1"/>
  <c r="AJ1536" i="1"/>
  <c r="CX1536" i="1" s="1"/>
  <c r="CQ1536" i="1"/>
  <c r="CR1536" i="1"/>
  <c r="CS1536" i="1"/>
  <c r="CW1536" i="1"/>
  <c r="FR1536" i="1"/>
  <c r="GL1536" i="1"/>
  <c r="GN1536" i="1"/>
  <c r="GO1536" i="1"/>
  <c r="GV1536" i="1"/>
  <c r="HC1536" i="1" s="1"/>
  <c r="C1537" i="1"/>
  <c r="D1537" i="1"/>
  <c r="AC1537" i="1"/>
  <c r="AD1537" i="1"/>
  <c r="AE1537" i="1"/>
  <c r="AF1537" i="1"/>
  <c r="AG1537" i="1"/>
  <c r="CU1537" i="1" s="1"/>
  <c r="AH1537" i="1"/>
  <c r="CV1537" i="1" s="1"/>
  <c r="AI1537" i="1"/>
  <c r="AJ1537" i="1"/>
  <c r="CX1537" i="1" s="1"/>
  <c r="CQ1537" i="1"/>
  <c r="CR1537" i="1"/>
  <c r="CS1537" i="1"/>
  <c r="CW1537" i="1"/>
  <c r="FR1537" i="1"/>
  <c r="GL1537" i="1"/>
  <c r="GN1537" i="1"/>
  <c r="GO1537" i="1"/>
  <c r="GV1537" i="1"/>
  <c r="HC1537" i="1" s="1"/>
  <c r="C1538" i="1"/>
  <c r="D1538" i="1"/>
  <c r="AC1538" i="1"/>
  <c r="CQ1538" i="1" s="1"/>
  <c r="AE1538" i="1"/>
  <c r="AF1538" i="1"/>
  <c r="AG1538" i="1"/>
  <c r="CU1538" i="1" s="1"/>
  <c r="AH1538" i="1"/>
  <c r="CV1538" i="1" s="1"/>
  <c r="AI1538" i="1"/>
  <c r="CW1538" i="1" s="1"/>
  <c r="AJ1538" i="1"/>
  <c r="CX1538" i="1" s="1"/>
  <c r="CR1538" i="1"/>
  <c r="FR1538" i="1"/>
  <c r="GL1538" i="1"/>
  <c r="GN1538" i="1"/>
  <c r="GO1538" i="1"/>
  <c r="GV1538" i="1"/>
  <c r="HC1538" i="1" s="1"/>
  <c r="AC1539" i="1"/>
  <c r="AE1539" i="1"/>
  <c r="AD1539" i="1" s="1"/>
  <c r="AF1539" i="1"/>
  <c r="AG1539" i="1"/>
  <c r="AH1539" i="1"/>
  <c r="CV1539" i="1" s="1"/>
  <c r="AI1539" i="1"/>
  <c r="CW1539" i="1" s="1"/>
  <c r="AJ1539" i="1"/>
  <c r="CX1539" i="1" s="1"/>
  <c r="CQ1539" i="1"/>
  <c r="CS1539" i="1"/>
  <c r="CU1539" i="1"/>
  <c r="FR1539" i="1"/>
  <c r="GL1539" i="1"/>
  <c r="GN1539" i="1"/>
  <c r="GO1539" i="1"/>
  <c r="GV1539" i="1"/>
  <c r="HC1539" i="1" s="1"/>
  <c r="B1541" i="1"/>
  <c r="B1521" i="1" s="1"/>
  <c r="C1541" i="1"/>
  <c r="C1521" i="1" s="1"/>
  <c r="D1541" i="1"/>
  <c r="D1521" i="1" s="1"/>
  <c r="F1541" i="1"/>
  <c r="F1521" i="1" s="1"/>
  <c r="G1541" i="1"/>
  <c r="BX1541" i="1"/>
  <c r="BX1521" i="1" s="1"/>
  <c r="CK1541" i="1"/>
  <c r="CK1521" i="1" s="1"/>
  <c r="CL1541" i="1"/>
  <c r="CL1521" i="1" s="1"/>
  <c r="D1570" i="1"/>
  <c r="E1572" i="1"/>
  <c r="Z1572" i="1"/>
  <c r="AA1572" i="1"/>
  <c r="AM1572" i="1"/>
  <c r="AN1572" i="1"/>
  <c r="BD1572" i="1"/>
  <c r="BE1572" i="1"/>
  <c r="BF1572" i="1"/>
  <c r="BG1572" i="1"/>
  <c r="BH1572" i="1"/>
  <c r="BI1572" i="1"/>
  <c r="BJ1572" i="1"/>
  <c r="BK1572" i="1"/>
  <c r="BL1572" i="1"/>
  <c r="BM1572" i="1"/>
  <c r="BN1572" i="1"/>
  <c r="BO1572" i="1"/>
  <c r="BP1572" i="1"/>
  <c r="BQ1572" i="1"/>
  <c r="BR1572" i="1"/>
  <c r="BS1572" i="1"/>
  <c r="BT1572" i="1"/>
  <c r="BU1572" i="1"/>
  <c r="BV1572" i="1"/>
  <c r="BW1572" i="1"/>
  <c r="CK1572" i="1"/>
  <c r="CM1572" i="1"/>
  <c r="CN1572" i="1"/>
  <c r="CO1572" i="1"/>
  <c r="CP1572" i="1"/>
  <c r="CQ1572" i="1"/>
  <c r="CR1572" i="1"/>
  <c r="CS1572" i="1"/>
  <c r="CT1572" i="1"/>
  <c r="CU1572" i="1"/>
  <c r="CV1572" i="1"/>
  <c r="CW1572" i="1"/>
  <c r="CX1572" i="1"/>
  <c r="CY1572" i="1"/>
  <c r="CZ1572" i="1"/>
  <c r="DA1572" i="1"/>
  <c r="DB1572" i="1"/>
  <c r="DC1572" i="1"/>
  <c r="DD1572" i="1"/>
  <c r="DE1572" i="1"/>
  <c r="DF1572" i="1"/>
  <c r="DG1572" i="1"/>
  <c r="DH1572" i="1"/>
  <c r="DI1572" i="1"/>
  <c r="DJ1572" i="1"/>
  <c r="DK1572" i="1"/>
  <c r="DL1572" i="1"/>
  <c r="DM1572" i="1"/>
  <c r="DN1572" i="1"/>
  <c r="DO1572" i="1"/>
  <c r="DP1572" i="1"/>
  <c r="DQ1572" i="1"/>
  <c r="DR1572" i="1"/>
  <c r="DS1572" i="1"/>
  <c r="DT1572" i="1"/>
  <c r="DU1572" i="1"/>
  <c r="DV1572" i="1"/>
  <c r="DW1572" i="1"/>
  <c r="DX1572" i="1"/>
  <c r="DY1572" i="1"/>
  <c r="DZ1572" i="1"/>
  <c r="EA1572" i="1"/>
  <c r="EB1572" i="1"/>
  <c r="EC1572" i="1"/>
  <c r="ED1572" i="1"/>
  <c r="EE1572" i="1"/>
  <c r="EF1572" i="1"/>
  <c r="EG1572" i="1"/>
  <c r="EH1572" i="1"/>
  <c r="EI1572" i="1"/>
  <c r="EJ1572" i="1"/>
  <c r="EK1572" i="1"/>
  <c r="EL1572" i="1"/>
  <c r="EM1572" i="1"/>
  <c r="EN1572" i="1"/>
  <c r="EO1572" i="1"/>
  <c r="EP1572" i="1"/>
  <c r="EQ1572" i="1"/>
  <c r="ER1572" i="1"/>
  <c r="ES1572" i="1"/>
  <c r="ET1572" i="1"/>
  <c r="EU1572" i="1"/>
  <c r="EV1572" i="1"/>
  <c r="EW1572" i="1"/>
  <c r="EX1572" i="1"/>
  <c r="EY1572" i="1"/>
  <c r="EZ1572" i="1"/>
  <c r="FA1572" i="1"/>
  <c r="FB1572" i="1"/>
  <c r="FC1572" i="1"/>
  <c r="FD1572" i="1"/>
  <c r="FE1572" i="1"/>
  <c r="FF1572" i="1"/>
  <c r="FG1572" i="1"/>
  <c r="FH1572" i="1"/>
  <c r="FI1572" i="1"/>
  <c r="FJ1572" i="1"/>
  <c r="FK1572" i="1"/>
  <c r="FL1572" i="1"/>
  <c r="FM1572" i="1"/>
  <c r="FN1572" i="1"/>
  <c r="FO1572" i="1"/>
  <c r="FP1572" i="1"/>
  <c r="FQ1572" i="1"/>
  <c r="FR1572" i="1"/>
  <c r="FS1572" i="1"/>
  <c r="FT1572" i="1"/>
  <c r="FU1572" i="1"/>
  <c r="FV1572" i="1"/>
  <c r="FW1572" i="1"/>
  <c r="FX1572" i="1"/>
  <c r="FY1572" i="1"/>
  <c r="FZ1572" i="1"/>
  <c r="GA1572" i="1"/>
  <c r="GB1572" i="1"/>
  <c r="GC1572" i="1"/>
  <c r="GD1572" i="1"/>
  <c r="GE1572" i="1"/>
  <c r="GF1572" i="1"/>
  <c r="GG1572" i="1"/>
  <c r="GH1572" i="1"/>
  <c r="GI1572" i="1"/>
  <c r="GJ1572" i="1"/>
  <c r="GK1572" i="1"/>
  <c r="GL1572" i="1"/>
  <c r="GM1572" i="1"/>
  <c r="GN1572" i="1"/>
  <c r="GO1572" i="1"/>
  <c r="GP1572" i="1"/>
  <c r="GQ1572" i="1"/>
  <c r="GR1572" i="1"/>
  <c r="GS1572" i="1"/>
  <c r="GT1572" i="1"/>
  <c r="GU1572" i="1"/>
  <c r="GV1572" i="1"/>
  <c r="GW1572" i="1"/>
  <c r="GX1572" i="1"/>
  <c r="C1574" i="1"/>
  <c r="D1574" i="1"/>
  <c r="AC1574" i="1"/>
  <c r="CQ1574" i="1" s="1"/>
  <c r="AD1574" i="1"/>
  <c r="AB1574" i="1" s="1"/>
  <c r="AE1574" i="1"/>
  <c r="AF1574" i="1"/>
  <c r="AG1574" i="1"/>
  <c r="CU1574" i="1" s="1"/>
  <c r="AH1574" i="1"/>
  <c r="CV1574" i="1" s="1"/>
  <c r="AI1574" i="1"/>
  <c r="AJ1574" i="1"/>
  <c r="CX1574" i="1" s="1"/>
  <c r="CR1574" i="1"/>
  <c r="CS1574" i="1"/>
  <c r="CW1574" i="1"/>
  <c r="FR1574" i="1"/>
  <c r="GL1574" i="1"/>
  <c r="BZ1577" i="1" s="1"/>
  <c r="AQ1577" i="1" s="1"/>
  <c r="GN1574" i="1"/>
  <c r="GO1574" i="1"/>
  <c r="GV1574" i="1"/>
  <c r="HC1574" i="1" s="1"/>
  <c r="C1575" i="1"/>
  <c r="D1575" i="1"/>
  <c r="AC1575" i="1"/>
  <c r="AD1575" i="1"/>
  <c r="AE1575" i="1"/>
  <c r="AF1575" i="1"/>
  <c r="AG1575" i="1"/>
  <c r="CU1575" i="1" s="1"/>
  <c r="T1575" i="1" s="1"/>
  <c r="AH1575" i="1"/>
  <c r="CV1575" i="1" s="1"/>
  <c r="AI1575" i="1"/>
  <c r="AJ1575" i="1"/>
  <c r="CX1575" i="1" s="1"/>
  <c r="W1575" i="1" s="1"/>
  <c r="CQ1575" i="1"/>
  <c r="P1575" i="1" s="1"/>
  <c r="CR1575" i="1"/>
  <c r="CS1575" i="1"/>
  <c r="CW1575" i="1"/>
  <c r="V1575" i="1" s="1"/>
  <c r="FR1575" i="1"/>
  <c r="GL1575" i="1"/>
  <c r="GN1575" i="1"/>
  <c r="CB1577" i="1" s="1"/>
  <c r="CB1572" i="1" s="1"/>
  <c r="GO1575" i="1"/>
  <c r="GV1575" i="1"/>
  <c r="HC1575" i="1" s="1"/>
  <c r="B1577" i="1"/>
  <c r="B1572" i="1" s="1"/>
  <c r="C1577" i="1"/>
  <c r="C1572" i="1" s="1"/>
  <c r="D1577" i="1"/>
  <c r="D1572" i="1" s="1"/>
  <c r="F1577" i="1"/>
  <c r="F1572" i="1" s="1"/>
  <c r="G1577" i="1"/>
  <c r="BB1577" i="1"/>
  <c r="BB1572" i="1" s="1"/>
  <c r="BX1577" i="1"/>
  <c r="BX1572" i="1" s="1"/>
  <c r="CC1577" i="1"/>
  <c r="CC1572" i="1" s="1"/>
  <c r="CK1577" i="1"/>
  <c r="CL1577" i="1"/>
  <c r="BC1577" i="1" s="1"/>
  <c r="D1606" i="1"/>
  <c r="E1608" i="1"/>
  <c r="Z1608" i="1"/>
  <c r="AA1608" i="1"/>
  <c r="AM1608" i="1"/>
  <c r="AN1608" i="1"/>
  <c r="BD1608" i="1"/>
  <c r="BE1608" i="1"/>
  <c r="BF1608" i="1"/>
  <c r="BG1608" i="1"/>
  <c r="BH1608" i="1"/>
  <c r="BI1608" i="1"/>
  <c r="BJ1608" i="1"/>
  <c r="BK1608" i="1"/>
  <c r="BL1608" i="1"/>
  <c r="BM1608" i="1"/>
  <c r="BN1608" i="1"/>
  <c r="BO1608" i="1"/>
  <c r="BP1608" i="1"/>
  <c r="BQ1608" i="1"/>
  <c r="BR1608" i="1"/>
  <c r="BS1608" i="1"/>
  <c r="BT1608" i="1"/>
  <c r="BU1608" i="1"/>
  <c r="BV1608" i="1"/>
  <c r="BW1608" i="1"/>
  <c r="CK1608" i="1"/>
  <c r="CM1608" i="1"/>
  <c r="CN1608" i="1"/>
  <c r="CO1608" i="1"/>
  <c r="CP1608" i="1"/>
  <c r="CQ1608" i="1"/>
  <c r="CR1608" i="1"/>
  <c r="CS1608" i="1"/>
  <c r="CT1608" i="1"/>
  <c r="CU1608" i="1"/>
  <c r="CV1608" i="1"/>
  <c r="CW1608" i="1"/>
  <c r="CX1608" i="1"/>
  <c r="CY1608" i="1"/>
  <c r="CZ1608" i="1"/>
  <c r="DA1608" i="1"/>
  <c r="DB1608" i="1"/>
  <c r="DC1608" i="1"/>
  <c r="DD1608" i="1"/>
  <c r="DE1608" i="1"/>
  <c r="DF1608" i="1"/>
  <c r="DG1608" i="1"/>
  <c r="DH1608" i="1"/>
  <c r="DI1608" i="1"/>
  <c r="DJ1608" i="1"/>
  <c r="DK1608" i="1"/>
  <c r="DL1608" i="1"/>
  <c r="DM1608" i="1"/>
  <c r="DN1608" i="1"/>
  <c r="DO1608" i="1"/>
  <c r="DP1608" i="1"/>
  <c r="DQ1608" i="1"/>
  <c r="DR1608" i="1"/>
  <c r="DS1608" i="1"/>
  <c r="DT1608" i="1"/>
  <c r="DU1608" i="1"/>
  <c r="DV1608" i="1"/>
  <c r="DW1608" i="1"/>
  <c r="DX1608" i="1"/>
  <c r="DY1608" i="1"/>
  <c r="DZ1608" i="1"/>
  <c r="EA1608" i="1"/>
  <c r="EB1608" i="1"/>
  <c r="EC1608" i="1"/>
  <c r="ED1608" i="1"/>
  <c r="EE1608" i="1"/>
  <c r="EF1608" i="1"/>
  <c r="EG1608" i="1"/>
  <c r="EH1608" i="1"/>
  <c r="EI1608" i="1"/>
  <c r="EJ1608" i="1"/>
  <c r="EK1608" i="1"/>
  <c r="EL1608" i="1"/>
  <c r="EM1608" i="1"/>
  <c r="EN1608" i="1"/>
  <c r="EO1608" i="1"/>
  <c r="EP1608" i="1"/>
  <c r="EQ1608" i="1"/>
  <c r="ER1608" i="1"/>
  <c r="ES1608" i="1"/>
  <c r="ET1608" i="1"/>
  <c r="EU1608" i="1"/>
  <c r="EV1608" i="1"/>
  <c r="EW1608" i="1"/>
  <c r="EX1608" i="1"/>
  <c r="EY1608" i="1"/>
  <c r="EZ1608" i="1"/>
  <c r="FA1608" i="1"/>
  <c r="FB1608" i="1"/>
  <c r="FC1608" i="1"/>
  <c r="FD1608" i="1"/>
  <c r="FE1608" i="1"/>
  <c r="FF1608" i="1"/>
  <c r="FG1608" i="1"/>
  <c r="FH1608" i="1"/>
  <c r="FI1608" i="1"/>
  <c r="FJ1608" i="1"/>
  <c r="FK1608" i="1"/>
  <c r="FL1608" i="1"/>
  <c r="FM1608" i="1"/>
  <c r="FN1608" i="1"/>
  <c r="FO1608" i="1"/>
  <c r="FP1608" i="1"/>
  <c r="FQ1608" i="1"/>
  <c r="FR1608" i="1"/>
  <c r="FS1608" i="1"/>
  <c r="FT1608" i="1"/>
  <c r="FU1608" i="1"/>
  <c r="FV1608" i="1"/>
  <c r="FW1608" i="1"/>
  <c r="FX1608" i="1"/>
  <c r="FY1608" i="1"/>
  <c r="FZ1608" i="1"/>
  <c r="GA1608" i="1"/>
  <c r="GB1608" i="1"/>
  <c r="GC1608" i="1"/>
  <c r="GD1608" i="1"/>
  <c r="GE1608" i="1"/>
  <c r="GF1608" i="1"/>
  <c r="GG1608" i="1"/>
  <c r="GH1608" i="1"/>
  <c r="GI1608" i="1"/>
  <c r="GJ1608" i="1"/>
  <c r="GK1608" i="1"/>
  <c r="GL1608" i="1"/>
  <c r="GM1608" i="1"/>
  <c r="GN1608" i="1"/>
  <c r="GO1608" i="1"/>
  <c r="GP1608" i="1"/>
  <c r="GQ1608" i="1"/>
  <c r="GR1608" i="1"/>
  <c r="GS1608" i="1"/>
  <c r="GT1608" i="1"/>
  <c r="GU1608" i="1"/>
  <c r="GV1608" i="1"/>
  <c r="GW1608" i="1"/>
  <c r="GX1608" i="1"/>
  <c r="C1610" i="1"/>
  <c r="D1610" i="1"/>
  <c r="AC1610" i="1"/>
  <c r="CQ1610" i="1" s="1"/>
  <c r="P1610" i="1" s="1"/>
  <c r="AE1610" i="1"/>
  <c r="AF1610" i="1"/>
  <c r="AG1610" i="1"/>
  <c r="CU1610" i="1" s="1"/>
  <c r="T1610" i="1" s="1"/>
  <c r="AH1610" i="1"/>
  <c r="CV1610" i="1" s="1"/>
  <c r="AI1610" i="1"/>
  <c r="AJ1610" i="1"/>
  <c r="CX1610" i="1" s="1"/>
  <c r="W1610" i="1" s="1"/>
  <c r="CR1610" i="1"/>
  <c r="CS1610" i="1"/>
  <c r="CW1610" i="1"/>
  <c r="V1610" i="1" s="1"/>
  <c r="FR1610" i="1"/>
  <c r="GL1610" i="1"/>
  <c r="GN1610" i="1"/>
  <c r="GO1610" i="1"/>
  <c r="GV1610" i="1"/>
  <c r="HC1610" i="1" s="1"/>
  <c r="C1611" i="1"/>
  <c r="D1611" i="1"/>
  <c r="AC1611" i="1"/>
  <c r="AE1611" i="1"/>
  <c r="AF1611" i="1"/>
  <c r="AG1611" i="1"/>
  <c r="AH1611" i="1"/>
  <c r="CV1611" i="1" s="1"/>
  <c r="AI1611" i="1"/>
  <c r="CW1611" i="1" s="1"/>
  <c r="V1611" i="1" s="1"/>
  <c r="AJ1611" i="1"/>
  <c r="CX1611" i="1" s="1"/>
  <c r="CQ1611" i="1"/>
  <c r="CU1611" i="1"/>
  <c r="T1611" i="1" s="1"/>
  <c r="FR1611" i="1"/>
  <c r="GL1611" i="1"/>
  <c r="GN1611" i="1"/>
  <c r="GO1611" i="1"/>
  <c r="GV1611" i="1"/>
  <c r="HC1611" i="1" s="1"/>
  <c r="C1612" i="1"/>
  <c r="D1612" i="1"/>
  <c r="AC1612" i="1"/>
  <c r="AE1612" i="1"/>
  <c r="AF1612" i="1"/>
  <c r="AG1612" i="1"/>
  <c r="AH1612" i="1"/>
  <c r="CV1612" i="1" s="1"/>
  <c r="U1612" i="1" s="1"/>
  <c r="AI1612" i="1"/>
  <c r="CW1612" i="1" s="1"/>
  <c r="V1612" i="1" s="1"/>
  <c r="AJ1612" i="1"/>
  <c r="CX1612" i="1" s="1"/>
  <c r="W1612" i="1" s="1"/>
  <c r="CQ1612" i="1"/>
  <c r="P1612" i="1" s="1"/>
  <c r="CU1612" i="1"/>
  <c r="T1612" i="1" s="1"/>
  <c r="FR1612" i="1"/>
  <c r="GL1612" i="1"/>
  <c r="GN1612" i="1"/>
  <c r="GO1612" i="1"/>
  <c r="GV1612" i="1"/>
  <c r="HC1612" i="1" s="1"/>
  <c r="GX1612" i="1" s="1"/>
  <c r="I1613" i="1"/>
  <c r="AC1613" i="1"/>
  <c r="AE1613" i="1"/>
  <c r="AF1613" i="1"/>
  <c r="AG1613" i="1"/>
  <c r="AH1613" i="1"/>
  <c r="CV1613" i="1" s="1"/>
  <c r="AI1613" i="1"/>
  <c r="CW1613" i="1" s="1"/>
  <c r="AJ1613" i="1"/>
  <c r="CX1613" i="1" s="1"/>
  <c r="W1613" i="1" s="1"/>
  <c r="CQ1613" i="1"/>
  <c r="CS1613" i="1"/>
  <c r="CU1613" i="1"/>
  <c r="T1613" i="1" s="1"/>
  <c r="FR1613" i="1"/>
  <c r="GL1613" i="1"/>
  <c r="GN1613" i="1"/>
  <c r="GO1613" i="1"/>
  <c r="GV1613" i="1"/>
  <c r="HC1613" i="1"/>
  <c r="GX1613" i="1" s="1"/>
  <c r="I1614" i="1"/>
  <c r="AC1614" i="1"/>
  <c r="AE1614" i="1"/>
  <c r="AF1614" i="1"/>
  <c r="AG1614" i="1"/>
  <c r="AH1614" i="1"/>
  <c r="CV1614" i="1" s="1"/>
  <c r="AI1614" i="1"/>
  <c r="CW1614" i="1" s="1"/>
  <c r="V1614" i="1" s="1"/>
  <c r="AJ1614" i="1"/>
  <c r="CX1614" i="1" s="1"/>
  <c r="CQ1614" i="1"/>
  <c r="P1614" i="1" s="1"/>
  <c r="CS1614" i="1"/>
  <c r="CU1614" i="1"/>
  <c r="T1614" i="1" s="1"/>
  <c r="FR1614" i="1"/>
  <c r="GL1614" i="1"/>
  <c r="GN1614" i="1"/>
  <c r="GO1614" i="1"/>
  <c r="GV1614" i="1"/>
  <c r="HC1614" i="1" s="1"/>
  <c r="GX1614" i="1" s="1"/>
  <c r="B1616" i="1"/>
  <c r="B1608" i="1" s="1"/>
  <c r="C1616" i="1"/>
  <c r="C1608" i="1" s="1"/>
  <c r="D1616" i="1"/>
  <c r="D1608" i="1" s="1"/>
  <c r="F1616" i="1"/>
  <c r="F1608" i="1" s="1"/>
  <c r="G1616" i="1"/>
  <c r="BX1616" i="1"/>
  <c r="AO1616" i="1" s="1"/>
  <c r="BZ1616" i="1"/>
  <c r="BZ1608" i="1" s="1"/>
  <c r="CK1616" i="1"/>
  <c r="BB1616" i="1" s="1"/>
  <c r="CL1616" i="1"/>
  <c r="CL1608" i="1" s="1"/>
  <c r="D1645" i="1"/>
  <c r="E1647" i="1"/>
  <c r="F1647" i="1"/>
  <c r="Z1647" i="1"/>
  <c r="AA1647" i="1"/>
  <c r="AM1647" i="1"/>
  <c r="AN1647" i="1"/>
  <c r="BD1647" i="1"/>
  <c r="BE1647" i="1"/>
  <c r="BF1647" i="1"/>
  <c r="BG1647" i="1"/>
  <c r="BH1647" i="1"/>
  <c r="BI1647" i="1"/>
  <c r="BJ1647" i="1"/>
  <c r="BK1647" i="1"/>
  <c r="BL1647" i="1"/>
  <c r="BM1647" i="1"/>
  <c r="BN1647" i="1"/>
  <c r="BO1647" i="1"/>
  <c r="BP1647" i="1"/>
  <c r="BQ1647" i="1"/>
  <c r="BR1647" i="1"/>
  <c r="BS1647" i="1"/>
  <c r="BT1647" i="1"/>
  <c r="BU1647" i="1"/>
  <c r="BV1647" i="1"/>
  <c r="BW1647" i="1"/>
  <c r="CM1647" i="1"/>
  <c r="CN1647" i="1"/>
  <c r="CO1647" i="1"/>
  <c r="CP1647" i="1"/>
  <c r="CQ1647" i="1"/>
  <c r="CR1647" i="1"/>
  <c r="CS1647" i="1"/>
  <c r="CT1647" i="1"/>
  <c r="CU1647" i="1"/>
  <c r="CV1647" i="1"/>
  <c r="CW1647" i="1"/>
  <c r="CX1647" i="1"/>
  <c r="CY1647" i="1"/>
  <c r="CZ1647" i="1"/>
  <c r="DA1647" i="1"/>
  <c r="DB1647" i="1"/>
  <c r="DC1647" i="1"/>
  <c r="DD1647" i="1"/>
  <c r="DE1647" i="1"/>
  <c r="DF1647" i="1"/>
  <c r="DG1647" i="1"/>
  <c r="DH1647" i="1"/>
  <c r="DI1647" i="1"/>
  <c r="DJ1647" i="1"/>
  <c r="DK1647" i="1"/>
  <c r="DL1647" i="1"/>
  <c r="DM1647" i="1"/>
  <c r="DN1647" i="1"/>
  <c r="DO1647" i="1"/>
  <c r="DP1647" i="1"/>
  <c r="DQ1647" i="1"/>
  <c r="DR1647" i="1"/>
  <c r="DS1647" i="1"/>
  <c r="DT1647" i="1"/>
  <c r="DU1647" i="1"/>
  <c r="DV1647" i="1"/>
  <c r="DW1647" i="1"/>
  <c r="DX1647" i="1"/>
  <c r="DY1647" i="1"/>
  <c r="DZ1647" i="1"/>
  <c r="EA1647" i="1"/>
  <c r="EB1647" i="1"/>
  <c r="EC1647" i="1"/>
  <c r="ED1647" i="1"/>
  <c r="EE1647" i="1"/>
  <c r="EF1647" i="1"/>
  <c r="EG1647" i="1"/>
  <c r="EH1647" i="1"/>
  <c r="EI1647" i="1"/>
  <c r="EJ1647" i="1"/>
  <c r="EK1647" i="1"/>
  <c r="EL1647" i="1"/>
  <c r="EM1647" i="1"/>
  <c r="EN1647" i="1"/>
  <c r="EO1647" i="1"/>
  <c r="EP1647" i="1"/>
  <c r="EQ1647" i="1"/>
  <c r="ER1647" i="1"/>
  <c r="ES1647" i="1"/>
  <c r="ET1647" i="1"/>
  <c r="EU1647" i="1"/>
  <c r="EV1647" i="1"/>
  <c r="EW1647" i="1"/>
  <c r="EX1647" i="1"/>
  <c r="EY1647" i="1"/>
  <c r="EZ1647" i="1"/>
  <c r="FA1647" i="1"/>
  <c r="FB1647" i="1"/>
  <c r="FC1647" i="1"/>
  <c r="FD1647" i="1"/>
  <c r="FE1647" i="1"/>
  <c r="FF1647" i="1"/>
  <c r="FG1647" i="1"/>
  <c r="FH1647" i="1"/>
  <c r="FI1647" i="1"/>
  <c r="FJ1647" i="1"/>
  <c r="FK1647" i="1"/>
  <c r="FL1647" i="1"/>
  <c r="FM1647" i="1"/>
  <c r="FN1647" i="1"/>
  <c r="FO1647" i="1"/>
  <c r="FP1647" i="1"/>
  <c r="FQ1647" i="1"/>
  <c r="FR1647" i="1"/>
  <c r="FS1647" i="1"/>
  <c r="FT1647" i="1"/>
  <c r="FU1647" i="1"/>
  <c r="FV1647" i="1"/>
  <c r="FW1647" i="1"/>
  <c r="FX1647" i="1"/>
  <c r="FY1647" i="1"/>
  <c r="FZ1647" i="1"/>
  <c r="GA1647" i="1"/>
  <c r="GB1647" i="1"/>
  <c r="GC1647" i="1"/>
  <c r="GD1647" i="1"/>
  <c r="GE1647" i="1"/>
  <c r="GF1647" i="1"/>
  <c r="GG1647" i="1"/>
  <c r="GH1647" i="1"/>
  <c r="GI1647" i="1"/>
  <c r="GJ1647" i="1"/>
  <c r="GK1647" i="1"/>
  <c r="GL1647" i="1"/>
  <c r="GM1647" i="1"/>
  <c r="GN1647" i="1"/>
  <c r="GO1647" i="1"/>
  <c r="GP1647" i="1"/>
  <c r="GQ1647" i="1"/>
  <c r="GR1647" i="1"/>
  <c r="GS1647" i="1"/>
  <c r="GT1647" i="1"/>
  <c r="GU1647" i="1"/>
  <c r="GV1647" i="1"/>
  <c r="GW1647" i="1"/>
  <c r="GX1647" i="1"/>
  <c r="C1649" i="1"/>
  <c r="D1649" i="1"/>
  <c r="AC1649" i="1"/>
  <c r="AE1649" i="1"/>
  <c r="AF1649" i="1"/>
  <c r="AG1649" i="1"/>
  <c r="AH1649" i="1"/>
  <c r="CV1649" i="1" s="1"/>
  <c r="U1649" i="1" s="1"/>
  <c r="AI1649" i="1"/>
  <c r="CW1649" i="1" s="1"/>
  <c r="V1649" i="1" s="1"/>
  <c r="AJ1649" i="1"/>
  <c r="CX1649" i="1" s="1"/>
  <c r="W1649" i="1" s="1"/>
  <c r="CQ1649" i="1"/>
  <c r="P1649" i="1" s="1"/>
  <c r="CU1649" i="1"/>
  <c r="T1649" i="1" s="1"/>
  <c r="FR1649" i="1"/>
  <c r="GL1649" i="1"/>
  <c r="GN1649" i="1"/>
  <c r="GO1649" i="1"/>
  <c r="GV1649" i="1"/>
  <c r="HC1649" i="1" s="1"/>
  <c r="GX1649" i="1" s="1"/>
  <c r="C1650" i="1"/>
  <c r="D1650" i="1"/>
  <c r="AC1650" i="1"/>
  <c r="AD1650" i="1"/>
  <c r="AB1650" i="1" s="1"/>
  <c r="AE1650" i="1"/>
  <c r="AF1650" i="1"/>
  <c r="AG1650" i="1"/>
  <c r="CU1650" i="1" s="1"/>
  <c r="T1650" i="1" s="1"/>
  <c r="AH1650" i="1"/>
  <c r="CV1650" i="1" s="1"/>
  <c r="U1650" i="1" s="1"/>
  <c r="AI1650" i="1"/>
  <c r="AJ1650" i="1"/>
  <c r="CX1650" i="1" s="1"/>
  <c r="W1650" i="1" s="1"/>
  <c r="CQ1650" i="1"/>
  <c r="P1650" i="1" s="1"/>
  <c r="CR1650" i="1"/>
  <c r="Q1650" i="1" s="1"/>
  <c r="CS1650" i="1"/>
  <c r="CW1650" i="1"/>
  <c r="V1650" i="1" s="1"/>
  <c r="FR1650" i="1"/>
  <c r="GL1650" i="1"/>
  <c r="GN1650" i="1"/>
  <c r="GO1650" i="1"/>
  <c r="GV1650" i="1"/>
  <c r="HC1650" i="1" s="1"/>
  <c r="GX1650" i="1" s="1"/>
  <c r="C1651" i="1"/>
  <c r="D1651" i="1"/>
  <c r="AC1651" i="1"/>
  <c r="AD1651" i="1"/>
  <c r="AE1651" i="1"/>
  <c r="AF1651" i="1"/>
  <c r="AG1651" i="1"/>
  <c r="CU1651" i="1" s="1"/>
  <c r="T1651" i="1" s="1"/>
  <c r="AH1651" i="1"/>
  <c r="CV1651" i="1" s="1"/>
  <c r="AI1651" i="1"/>
  <c r="AJ1651" i="1"/>
  <c r="CX1651" i="1" s="1"/>
  <c r="W1651" i="1" s="1"/>
  <c r="CQ1651" i="1"/>
  <c r="P1651" i="1" s="1"/>
  <c r="CR1651" i="1"/>
  <c r="CS1651" i="1"/>
  <c r="CW1651" i="1"/>
  <c r="V1651" i="1" s="1"/>
  <c r="FR1651" i="1"/>
  <c r="GL1651" i="1"/>
  <c r="GN1651" i="1"/>
  <c r="GO1651" i="1"/>
  <c r="GV1651" i="1"/>
  <c r="HC1651" i="1" s="1"/>
  <c r="AC1652" i="1"/>
  <c r="CQ1652" i="1" s="1"/>
  <c r="AD1652" i="1"/>
  <c r="AB1652" i="1" s="1"/>
  <c r="AE1652" i="1"/>
  <c r="AF1652" i="1"/>
  <c r="AG1652" i="1"/>
  <c r="CU1652" i="1" s="1"/>
  <c r="AH1652" i="1"/>
  <c r="CV1652" i="1" s="1"/>
  <c r="AI1652" i="1"/>
  <c r="AJ1652" i="1"/>
  <c r="CX1652" i="1" s="1"/>
  <c r="CR1652" i="1"/>
  <c r="CS1652" i="1"/>
  <c r="CW1652" i="1"/>
  <c r="FR1652" i="1"/>
  <c r="GL1652" i="1"/>
  <c r="GN1652" i="1"/>
  <c r="GO1652" i="1"/>
  <c r="GV1652" i="1"/>
  <c r="HC1652" i="1" s="1"/>
  <c r="I1653" i="1"/>
  <c r="AC1653" i="1"/>
  <c r="CQ1653" i="1" s="1"/>
  <c r="AD1653" i="1"/>
  <c r="AE1653" i="1"/>
  <c r="AF1653" i="1"/>
  <c r="AG1653" i="1"/>
  <c r="CU1653" i="1" s="1"/>
  <c r="AH1653" i="1"/>
  <c r="CV1653" i="1" s="1"/>
  <c r="AI1653" i="1"/>
  <c r="AJ1653" i="1"/>
  <c r="CX1653" i="1" s="1"/>
  <c r="W1653" i="1" s="1"/>
  <c r="CR1653" i="1"/>
  <c r="CS1653" i="1"/>
  <c r="CW1653" i="1"/>
  <c r="FR1653" i="1"/>
  <c r="GL1653" i="1"/>
  <c r="GN1653" i="1"/>
  <c r="GO1653" i="1"/>
  <c r="GV1653" i="1"/>
  <c r="HC1653" i="1"/>
  <c r="B1655" i="1"/>
  <c r="B1647" i="1" s="1"/>
  <c r="C1655" i="1"/>
  <c r="C1647" i="1" s="1"/>
  <c r="D1655" i="1"/>
  <c r="D1647" i="1" s="1"/>
  <c r="F1655" i="1"/>
  <c r="G1655" i="1"/>
  <c r="BX1655" i="1"/>
  <c r="BX1647" i="1" s="1"/>
  <c r="BZ1655" i="1"/>
  <c r="AQ1655" i="1" s="1"/>
  <c r="CK1655" i="1"/>
  <c r="CK1647" i="1" s="1"/>
  <c r="CL1655" i="1"/>
  <c r="BC1655" i="1" s="1"/>
  <c r="D1684" i="1"/>
  <c r="D1686" i="1"/>
  <c r="E1686" i="1"/>
  <c r="Z1686" i="1"/>
  <c r="AA1686" i="1"/>
  <c r="AM1686" i="1"/>
  <c r="AN1686" i="1"/>
  <c r="BD1686" i="1"/>
  <c r="BE1686" i="1"/>
  <c r="BF1686" i="1"/>
  <c r="BG1686" i="1"/>
  <c r="BH1686" i="1"/>
  <c r="BI1686" i="1"/>
  <c r="BJ1686" i="1"/>
  <c r="BK1686" i="1"/>
  <c r="BL1686" i="1"/>
  <c r="BM1686" i="1"/>
  <c r="BN1686" i="1"/>
  <c r="BO1686" i="1"/>
  <c r="BP1686" i="1"/>
  <c r="BQ1686" i="1"/>
  <c r="BR1686" i="1"/>
  <c r="BS1686" i="1"/>
  <c r="BT1686" i="1"/>
  <c r="BU1686" i="1"/>
  <c r="BV1686" i="1"/>
  <c r="BW1686" i="1"/>
  <c r="CM1686" i="1"/>
  <c r="CN1686" i="1"/>
  <c r="CO1686" i="1"/>
  <c r="CP1686" i="1"/>
  <c r="CQ1686" i="1"/>
  <c r="CR1686" i="1"/>
  <c r="CS1686" i="1"/>
  <c r="CT1686" i="1"/>
  <c r="CU1686" i="1"/>
  <c r="CV1686" i="1"/>
  <c r="CW1686" i="1"/>
  <c r="CX1686" i="1"/>
  <c r="CY1686" i="1"/>
  <c r="CZ1686" i="1"/>
  <c r="DA1686" i="1"/>
  <c r="DB1686" i="1"/>
  <c r="DC1686" i="1"/>
  <c r="DD1686" i="1"/>
  <c r="DE1686" i="1"/>
  <c r="DF1686" i="1"/>
  <c r="DG1686" i="1"/>
  <c r="DH1686" i="1"/>
  <c r="DI1686" i="1"/>
  <c r="DJ1686" i="1"/>
  <c r="DK1686" i="1"/>
  <c r="DL1686" i="1"/>
  <c r="DM1686" i="1"/>
  <c r="DN1686" i="1"/>
  <c r="DO1686" i="1"/>
  <c r="DP1686" i="1"/>
  <c r="DQ1686" i="1"/>
  <c r="DR1686" i="1"/>
  <c r="DS1686" i="1"/>
  <c r="DT1686" i="1"/>
  <c r="DU1686" i="1"/>
  <c r="DV1686" i="1"/>
  <c r="DW1686" i="1"/>
  <c r="DX1686" i="1"/>
  <c r="DY1686" i="1"/>
  <c r="DZ1686" i="1"/>
  <c r="EA1686" i="1"/>
  <c r="EB1686" i="1"/>
  <c r="EC1686" i="1"/>
  <c r="ED1686" i="1"/>
  <c r="EE1686" i="1"/>
  <c r="EF1686" i="1"/>
  <c r="EG1686" i="1"/>
  <c r="EH1686" i="1"/>
  <c r="EI1686" i="1"/>
  <c r="EJ1686" i="1"/>
  <c r="EK1686" i="1"/>
  <c r="EL1686" i="1"/>
  <c r="EM1686" i="1"/>
  <c r="EN1686" i="1"/>
  <c r="EO1686" i="1"/>
  <c r="EP1686" i="1"/>
  <c r="EQ1686" i="1"/>
  <c r="ER1686" i="1"/>
  <c r="ES1686" i="1"/>
  <c r="ET1686" i="1"/>
  <c r="EU1686" i="1"/>
  <c r="EV1686" i="1"/>
  <c r="EW1686" i="1"/>
  <c r="EX1686" i="1"/>
  <c r="EY1686" i="1"/>
  <c r="EZ1686" i="1"/>
  <c r="FA1686" i="1"/>
  <c r="FB1686" i="1"/>
  <c r="FC1686" i="1"/>
  <c r="FD1686" i="1"/>
  <c r="FE1686" i="1"/>
  <c r="FF1686" i="1"/>
  <c r="FG1686" i="1"/>
  <c r="FH1686" i="1"/>
  <c r="FI1686" i="1"/>
  <c r="FJ1686" i="1"/>
  <c r="FK1686" i="1"/>
  <c r="FL1686" i="1"/>
  <c r="FM1686" i="1"/>
  <c r="FN1686" i="1"/>
  <c r="FO1686" i="1"/>
  <c r="FP1686" i="1"/>
  <c r="FQ1686" i="1"/>
  <c r="FR1686" i="1"/>
  <c r="FS1686" i="1"/>
  <c r="FT1686" i="1"/>
  <c r="FU1686" i="1"/>
  <c r="FV1686" i="1"/>
  <c r="FW1686" i="1"/>
  <c r="FX1686" i="1"/>
  <c r="FY1686" i="1"/>
  <c r="FZ1686" i="1"/>
  <c r="GA1686" i="1"/>
  <c r="GB1686" i="1"/>
  <c r="GC1686" i="1"/>
  <c r="GD1686" i="1"/>
  <c r="GE1686" i="1"/>
  <c r="GF1686" i="1"/>
  <c r="GG1686" i="1"/>
  <c r="GH1686" i="1"/>
  <c r="GI1686" i="1"/>
  <c r="GJ1686" i="1"/>
  <c r="GK1686" i="1"/>
  <c r="GL1686" i="1"/>
  <c r="GM1686" i="1"/>
  <c r="GN1686" i="1"/>
  <c r="GO1686" i="1"/>
  <c r="GP1686" i="1"/>
  <c r="GQ1686" i="1"/>
  <c r="GR1686" i="1"/>
  <c r="GS1686" i="1"/>
  <c r="GT1686" i="1"/>
  <c r="GU1686" i="1"/>
  <c r="GV1686" i="1"/>
  <c r="GW1686" i="1"/>
  <c r="GX1686" i="1"/>
  <c r="AC1688" i="1"/>
  <c r="AE1688" i="1"/>
  <c r="AF1688" i="1"/>
  <c r="AG1688" i="1"/>
  <c r="CU1688" i="1" s="1"/>
  <c r="T1688" i="1" s="1"/>
  <c r="AH1688" i="1"/>
  <c r="AI1688" i="1"/>
  <c r="CW1688" i="1" s="1"/>
  <c r="V1688" i="1" s="1"/>
  <c r="AJ1688" i="1"/>
  <c r="CX1688" i="1" s="1"/>
  <c r="W1688" i="1" s="1"/>
  <c r="CV1688" i="1"/>
  <c r="U1688" i="1" s="1"/>
  <c r="FR1688" i="1"/>
  <c r="GL1688" i="1"/>
  <c r="GO1688" i="1"/>
  <c r="GP1688" i="1"/>
  <c r="GV1688" i="1"/>
  <c r="HC1688" i="1" s="1"/>
  <c r="GX1688" i="1" s="1"/>
  <c r="C1689" i="1"/>
  <c r="D1689" i="1"/>
  <c r="I1689" i="1"/>
  <c r="AC1689" i="1"/>
  <c r="AE1689" i="1"/>
  <c r="AF1689" i="1"/>
  <c r="AG1689" i="1"/>
  <c r="CU1689" i="1" s="1"/>
  <c r="T1689" i="1" s="1"/>
  <c r="AH1689" i="1"/>
  <c r="CV1689" i="1" s="1"/>
  <c r="U1689" i="1" s="1"/>
  <c r="AI1689" i="1"/>
  <c r="CW1689" i="1" s="1"/>
  <c r="AJ1689" i="1"/>
  <c r="CX1689" i="1" s="1"/>
  <c r="W1689" i="1" s="1"/>
  <c r="CR1689" i="1"/>
  <c r="Q1689" i="1" s="1"/>
  <c r="FR1689" i="1"/>
  <c r="GL1689" i="1"/>
  <c r="GN1689" i="1"/>
  <c r="GO1689" i="1"/>
  <c r="GV1689" i="1"/>
  <c r="HC1689" i="1" s="1"/>
  <c r="GX1689" i="1" s="1"/>
  <c r="C1690" i="1"/>
  <c r="D1690" i="1"/>
  <c r="I1690" i="1"/>
  <c r="AC1690" i="1"/>
  <c r="AE1690" i="1"/>
  <c r="AF1690" i="1"/>
  <c r="AG1690" i="1"/>
  <c r="CU1690" i="1" s="1"/>
  <c r="T1690" i="1" s="1"/>
  <c r="AH1690" i="1"/>
  <c r="AI1690" i="1"/>
  <c r="CW1690" i="1" s="1"/>
  <c r="AJ1690" i="1"/>
  <c r="CX1690" i="1" s="1"/>
  <c r="W1690" i="1" s="1"/>
  <c r="CR1690" i="1"/>
  <c r="Q1690" i="1" s="1"/>
  <c r="CV1690" i="1"/>
  <c r="FR1690" i="1"/>
  <c r="GL1690" i="1"/>
  <c r="GN1690" i="1"/>
  <c r="GO1690" i="1"/>
  <c r="GV1690" i="1"/>
  <c r="HC1690" i="1" s="1"/>
  <c r="C1691" i="1"/>
  <c r="D1691" i="1"/>
  <c r="I1691" i="1"/>
  <c r="AC1691" i="1"/>
  <c r="AE1691" i="1"/>
  <c r="AF1691" i="1"/>
  <c r="AG1691" i="1"/>
  <c r="CU1691" i="1" s="1"/>
  <c r="AH1691" i="1"/>
  <c r="AI1691" i="1"/>
  <c r="CW1691" i="1" s="1"/>
  <c r="AJ1691" i="1"/>
  <c r="CX1691" i="1" s="1"/>
  <c r="CV1691" i="1"/>
  <c r="FR1691" i="1"/>
  <c r="GL1691" i="1"/>
  <c r="GN1691" i="1"/>
  <c r="GO1691" i="1"/>
  <c r="GV1691" i="1"/>
  <c r="HC1691" i="1" s="1"/>
  <c r="C1692" i="1"/>
  <c r="D1692" i="1"/>
  <c r="I1692" i="1"/>
  <c r="AC1692" i="1"/>
  <c r="AE1692" i="1"/>
  <c r="AF1692" i="1"/>
  <c r="AG1692" i="1"/>
  <c r="CU1692" i="1" s="1"/>
  <c r="AH1692" i="1"/>
  <c r="AI1692" i="1"/>
  <c r="CW1692" i="1" s="1"/>
  <c r="AJ1692" i="1"/>
  <c r="CR1692" i="1"/>
  <c r="CV1692" i="1"/>
  <c r="CX1692" i="1"/>
  <c r="FR1692" i="1"/>
  <c r="GL1692" i="1"/>
  <c r="GN1692" i="1"/>
  <c r="GO1692" i="1"/>
  <c r="GV1692" i="1"/>
  <c r="HC1692" i="1" s="1"/>
  <c r="C1693" i="1"/>
  <c r="D1693" i="1"/>
  <c r="I1693" i="1"/>
  <c r="I1694" i="1" s="1"/>
  <c r="AC1693" i="1"/>
  <c r="AE1693" i="1"/>
  <c r="AF1693" i="1"/>
  <c r="AG1693" i="1"/>
  <c r="CU1693" i="1" s="1"/>
  <c r="AH1693" i="1"/>
  <c r="AI1693" i="1"/>
  <c r="CW1693" i="1" s="1"/>
  <c r="AJ1693" i="1"/>
  <c r="CT1693" i="1"/>
  <c r="S1693" i="1" s="1"/>
  <c r="CV1693" i="1"/>
  <c r="CX1693" i="1"/>
  <c r="FR1693" i="1"/>
  <c r="GL1693" i="1"/>
  <c r="GN1693" i="1"/>
  <c r="GO1693" i="1"/>
  <c r="GV1693" i="1"/>
  <c r="HC1693" i="1"/>
  <c r="GX1693" i="1" s="1"/>
  <c r="C1694" i="1"/>
  <c r="D1694" i="1"/>
  <c r="AC1694" i="1"/>
  <c r="CQ1694" i="1" s="1"/>
  <c r="AE1694" i="1"/>
  <c r="AF1694" i="1"/>
  <c r="AG1694" i="1"/>
  <c r="CU1694" i="1" s="1"/>
  <c r="AH1694" i="1"/>
  <c r="CV1694" i="1" s="1"/>
  <c r="AI1694" i="1"/>
  <c r="AJ1694" i="1"/>
  <c r="CX1694" i="1" s="1"/>
  <c r="CR1694" i="1"/>
  <c r="CS1694" i="1"/>
  <c r="CW1694" i="1"/>
  <c r="FR1694" i="1"/>
  <c r="GL1694" i="1"/>
  <c r="GN1694" i="1"/>
  <c r="GO1694" i="1"/>
  <c r="GV1694" i="1"/>
  <c r="HC1694" i="1" s="1"/>
  <c r="AC1695" i="1"/>
  <c r="AE1695" i="1"/>
  <c r="AF1695" i="1"/>
  <c r="AG1695" i="1"/>
  <c r="CU1695" i="1" s="1"/>
  <c r="AH1695" i="1"/>
  <c r="CV1695" i="1" s="1"/>
  <c r="AI1695" i="1"/>
  <c r="CW1695" i="1" s="1"/>
  <c r="AJ1695" i="1"/>
  <c r="CR1695" i="1"/>
  <c r="CT1695" i="1"/>
  <c r="CX1695" i="1"/>
  <c r="FR1695" i="1"/>
  <c r="GL1695" i="1"/>
  <c r="GN1695" i="1"/>
  <c r="GO1695" i="1"/>
  <c r="GV1695" i="1"/>
  <c r="HC1695" i="1" s="1"/>
  <c r="C1696" i="1"/>
  <c r="D1696" i="1"/>
  <c r="I1696" i="1"/>
  <c r="AC1696" i="1"/>
  <c r="AE1696" i="1"/>
  <c r="AF1696" i="1"/>
  <c r="AG1696" i="1"/>
  <c r="CU1696" i="1" s="1"/>
  <c r="T1696" i="1" s="1"/>
  <c r="AH1696" i="1"/>
  <c r="AI1696" i="1"/>
  <c r="CW1696" i="1" s="1"/>
  <c r="V1696" i="1" s="1"/>
  <c r="AJ1696" i="1"/>
  <c r="CT1696" i="1"/>
  <c r="S1696" i="1" s="1"/>
  <c r="CV1696" i="1"/>
  <c r="U1696" i="1" s="1"/>
  <c r="CX1696" i="1"/>
  <c r="W1696" i="1" s="1"/>
  <c r="FR1696" i="1"/>
  <c r="GL1696" i="1"/>
  <c r="GN1696" i="1"/>
  <c r="GO1696" i="1"/>
  <c r="GV1696" i="1"/>
  <c r="HC1696" i="1" s="1"/>
  <c r="GX1696" i="1" s="1"/>
  <c r="B1698" i="1"/>
  <c r="B1686" i="1" s="1"/>
  <c r="C1698" i="1"/>
  <c r="C1686" i="1" s="1"/>
  <c r="D1698" i="1"/>
  <c r="F1698" i="1"/>
  <c r="F1686" i="1" s="1"/>
  <c r="G1698" i="1"/>
  <c r="AO1698" i="1"/>
  <c r="AO1686" i="1" s="1"/>
  <c r="BX1698" i="1"/>
  <c r="BX1686" i="1" s="1"/>
  <c r="CC1698" i="1"/>
  <c r="CC1686" i="1" s="1"/>
  <c r="CK1698" i="1"/>
  <c r="CK1686" i="1" s="1"/>
  <c r="CL1698" i="1"/>
  <c r="CL1686" i="1" s="1"/>
  <c r="B1727" i="1"/>
  <c r="B1517" i="1" s="1"/>
  <c r="C1727" i="1"/>
  <c r="C1517" i="1" s="1"/>
  <c r="D1727" i="1"/>
  <c r="D1517" i="1" s="1"/>
  <c r="F1727" i="1"/>
  <c r="F1517" i="1" s="1"/>
  <c r="G1727" i="1"/>
  <c r="B1756" i="1"/>
  <c r="B22" i="1" s="1"/>
  <c r="C1756" i="1"/>
  <c r="C22" i="1" s="1"/>
  <c r="D1756" i="1"/>
  <c r="D22" i="1" s="1"/>
  <c r="F1756" i="1"/>
  <c r="F22" i="1" s="1"/>
  <c r="G1756" i="1"/>
  <c r="B1785" i="1"/>
  <c r="D1785" i="1"/>
  <c r="B1786" i="1"/>
  <c r="D1786" i="1"/>
  <c r="B1787" i="1"/>
  <c r="D1787" i="1"/>
  <c r="B1788" i="1"/>
  <c r="D1788" i="1"/>
  <c r="B1789" i="1"/>
  <c r="D1789" i="1"/>
  <c r="B1790" i="1"/>
  <c r="D1790" i="1"/>
  <c r="B1791" i="1"/>
  <c r="D1791" i="1"/>
  <c r="B1792" i="1"/>
  <c r="D1792" i="1"/>
  <c r="D1793" i="1"/>
  <c r="F1793" i="1"/>
  <c r="B1793" i="1" s="1"/>
  <c r="B1794" i="1"/>
  <c r="D1794" i="1"/>
  <c r="B1795" i="1"/>
  <c r="D1795" i="1"/>
  <c r="B1796" i="1"/>
  <c r="D1796" i="1"/>
  <c r="B1797" i="1"/>
  <c r="D1797" i="1"/>
  <c r="B1798" i="1"/>
  <c r="D1798" i="1"/>
  <c r="B1799" i="1"/>
  <c r="D1799" i="1"/>
  <c r="B1800" i="1"/>
  <c r="D1800" i="1"/>
  <c r="B1801" i="1"/>
  <c r="D1801" i="1"/>
  <c r="B1802" i="1"/>
  <c r="D1802" i="1"/>
  <c r="B1803" i="1"/>
  <c r="D1803" i="1"/>
  <c r="B1804" i="1"/>
  <c r="D1804" i="1"/>
  <c r="B1805" i="1"/>
  <c r="D1805" i="1"/>
  <c r="B1806" i="1"/>
  <c r="D1806" i="1"/>
  <c r="B1807" i="1"/>
  <c r="D1807" i="1"/>
  <c r="B1808" i="1"/>
  <c r="D1808" i="1"/>
  <c r="B1809" i="1"/>
  <c r="D1809" i="1"/>
  <c r="B1810" i="1"/>
  <c r="D1810" i="1"/>
  <c r="B1811" i="1"/>
  <c r="D1811" i="1"/>
  <c r="B1812" i="1"/>
  <c r="D1812" i="1"/>
  <c r="B1813" i="1"/>
  <c r="D1813" i="1"/>
  <c r="B1814" i="1"/>
  <c r="D1814" i="1"/>
  <c r="B1815" i="1"/>
  <c r="D1815" i="1"/>
  <c r="B1816" i="1"/>
  <c r="D1816" i="1"/>
  <c r="B1817" i="1"/>
  <c r="D1817" i="1"/>
  <c r="B1819" i="1"/>
  <c r="B18" i="1" s="1"/>
  <c r="C1819" i="1"/>
  <c r="C18" i="1" s="1"/>
  <c r="D1819" i="1"/>
  <c r="D18" i="1" s="1"/>
  <c r="F1819" i="1"/>
  <c r="F18" i="1" s="1"/>
  <c r="G1819" i="1"/>
  <c r="I1695" i="1" l="1"/>
  <c r="S1695" i="1" s="1"/>
  <c r="T1694" i="1"/>
  <c r="GX1691" i="1"/>
  <c r="GX1690" i="1"/>
  <c r="GX1695" i="1"/>
  <c r="GX1694" i="1"/>
  <c r="W1694" i="1"/>
  <c r="BY1698" i="1"/>
  <c r="BY1686" i="1" s="1"/>
  <c r="U1695" i="1"/>
  <c r="P1694" i="1"/>
  <c r="T1693" i="1"/>
  <c r="Q1692" i="1"/>
  <c r="V1694" i="1"/>
  <c r="U1693" i="1"/>
  <c r="GX1692" i="1"/>
  <c r="W1691" i="1"/>
  <c r="V1653" i="1"/>
  <c r="GX1653" i="1"/>
  <c r="T1653" i="1"/>
  <c r="P1653" i="1"/>
  <c r="CB1655" i="1"/>
  <c r="CB1647" i="1" s="1"/>
  <c r="CC1655" i="1"/>
  <c r="AT1655" i="1" s="1"/>
  <c r="U1614" i="1"/>
  <c r="V1613" i="1"/>
  <c r="W1614" i="1"/>
  <c r="CC1616" i="1"/>
  <c r="CC1608" i="1" s="1"/>
  <c r="CB1616" i="1"/>
  <c r="AS1616" i="1" s="1"/>
  <c r="BY1577" i="1"/>
  <c r="T1532" i="1"/>
  <c r="W1532" i="1"/>
  <c r="BZ1541" i="1"/>
  <c r="BZ1521" i="1" s="1"/>
  <c r="CC1541" i="1"/>
  <c r="CC1521" i="1" s="1"/>
  <c r="BY1383" i="1"/>
  <c r="BY1375" i="1" s="1"/>
  <c r="CB1383" i="1"/>
  <c r="CC1344" i="1"/>
  <c r="AT1344" i="1" s="1"/>
  <c r="BZ1344" i="1"/>
  <c r="CI1344" i="1" s="1"/>
  <c r="CB1308" i="1"/>
  <c r="CB1295" i="1" s="1"/>
  <c r="BZ1308" i="1"/>
  <c r="CC1308" i="1"/>
  <c r="CC1295" i="1" s="1"/>
  <c r="V1301" i="1"/>
  <c r="BY1308" i="1"/>
  <c r="BY1295" i="1" s="1"/>
  <c r="BZ1163" i="1"/>
  <c r="AQ1163" i="1" s="1"/>
  <c r="CB1163" i="1"/>
  <c r="AS1163" i="1" s="1"/>
  <c r="BZ1122" i="1"/>
  <c r="BZ1114" i="1" s="1"/>
  <c r="CC1122" i="1"/>
  <c r="AT1122" i="1" s="1"/>
  <c r="Q1080" i="1"/>
  <c r="U1080" i="1"/>
  <c r="CC1083" i="1"/>
  <c r="CC1073" i="1" s="1"/>
  <c r="CB1083" i="1"/>
  <c r="CB1073" i="1" s="1"/>
  <c r="W1035" i="1"/>
  <c r="BZ1042" i="1"/>
  <c r="BZ1030" i="1" s="1"/>
  <c r="CB1042" i="1"/>
  <c r="CB1030" i="1" s="1"/>
  <c r="BY966" i="1"/>
  <c r="BY957" i="1" s="1"/>
  <c r="CB966" i="1"/>
  <c r="BZ966" i="1"/>
  <c r="AQ966" i="1" s="1"/>
  <c r="CC926" i="1"/>
  <c r="CC918" i="1" s="1"/>
  <c r="V884" i="1"/>
  <c r="CB887" i="1"/>
  <c r="CB877" i="1" s="1"/>
  <c r="BZ846" i="1"/>
  <c r="BZ835" i="1" s="1"/>
  <c r="GX769" i="1"/>
  <c r="V767" i="1"/>
  <c r="S768" i="1"/>
  <c r="U768" i="1"/>
  <c r="W767" i="1"/>
  <c r="P767" i="1"/>
  <c r="BZ771" i="1"/>
  <c r="AQ771" i="1" s="1"/>
  <c r="BZ723" i="1"/>
  <c r="CG730" i="1"/>
  <c r="CG723" i="1" s="1"/>
  <c r="CB730" i="1"/>
  <c r="BY730" i="1"/>
  <c r="BY723" i="1" s="1"/>
  <c r="GX728" i="1"/>
  <c r="CB655" i="1"/>
  <c r="BY655" i="1"/>
  <c r="GX652" i="1"/>
  <c r="V652" i="1"/>
  <c r="Q652" i="1"/>
  <c r="W653" i="1"/>
  <c r="V653" i="1"/>
  <c r="W652" i="1"/>
  <c r="AJ655" i="1" s="1"/>
  <c r="P652" i="1"/>
  <c r="CC655" i="1"/>
  <c r="CC647" i="1" s="1"/>
  <c r="U536" i="1"/>
  <c r="BY541" i="1"/>
  <c r="AP541" i="1" s="1"/>
  <c r="V538" i="1"/>
  <c r="Q538" i="1"/>
  <c r="CC541" i="1"/>
  <c r="AT541" i="1" s="1"/>
  <c r="CB499" i="1"/>
  <c r="AS499" i="1" s="1"/>
  <c r="BZ499" i="1"/>
  <c r="BZ493" i="1" s="1"/>
  <c r="GX497" i="1"/>
  <c r="V497" i="1"/>
  <c r="AI499" i="1" s="1"/>
  <c r="W416" i="1"/>
  <c r="T416" i="1"/>
  <c r="V416" i="1"/>
  <c r="BY423" i="1"/>
  <c r="BY412" i="1" s="1"/>
  <c r="CC313" i="1"/>
  <c r="BZ276" i="1"/>
  <c r="U118" i="1"/>
  <c r="BZ121" i="1"/>
  <c r="S79" i="1"/>
  <c r="BZ1295" i="1"/>
  <c r="AQ1308" i="1"/>
  <c r="CG1308" i="1"/>
  <c r="CG1295" i="1" s="1"/>
  <c r="BZ1153" i="1"/>
  <c r="CB957" i="1"/>
  <c r="AS966" i="1"/>
  <c r="AS957" i="1" s="1"/>
  <c r="CC1647" i="1"/>
  <c r="BB1608" i="1"/>
  <c r="F1629" i="1"/>
  <c r="AT1616" i="1"/>
  <c r="AT1608" i="1" s="1"/>
  <c r="CX373" i="3"/>
  <c r="I1527" i="1"/>
  <c r="U1527" i="1" s="1"/>
  <c r="AQ1418" i="1"/>
  <c r="AQ1414" i="1" s="1"/>
  <c r="CI1418" i="1"/>
  <c r="CI1414" i="1" s="1"/>
  <c r="CB1375" i="1"/>
  <c r="AS1383" i="1"/>
  <c r="AP1344" i="1"/>
  <c r="CB1227" i="1"/>
  <c r="AS1231" i="1"/>
  <c r="AP1163" i="1"/>
  <c r="AP1153" i="1" s="1"/>
  <c r="CC1114" i="1"/>
  <c r="BZ1339" i="1"/>
  <c r="AQ1344" i="1"/>
  <c r="AT1083" i="1"/>
  <c r="AT1073" i="1" s="1"/>
  <c r="BZ957" i="1"/>
  <c r="CI966" i="1"/>
  <c r="CI957" i="1" s="1"/>
  <c r="CB761" i="1"/>
  <c r="AS771" i="1"/>
  <c r="AS761" i="1" s="1"/>
  <c r="BY1478" i="1"/>
  <c r="AP1486" i="1"/>
  <c r="BB1073" i="1"/>
  <c r="F1096" i="1"/>
  <c r="CS1696" i="1"/>
  <c r="CX450" i="3"/>
  <c r="CS1649" i="1"/>
  <c r="AI1616" i="1"/>
  <c r="AI1608" i="1" s="1"/>
  <c r="W1527" i="1"/>
  <c r="P1526" i="1"/>
  <c r="W1523" i="1"/>
  <c r="AH1418" i="1"/>
  <c r="AQ1383" i="1"/>
  <c r="G1295" i="1"/>
  <c r="CT1305" i="1"/>
  <c r="W1301" i="1"/>
  <c r="AO1163" i="1"/>
  <c r="AD1161" i="1"/>
  <c r="S133" i="7"/>
  <c r="P133" i="7"/>
  <c r="I132" i="7"/>
  <c r="R1155" i="1"/>
  <c r="I128" i="7"/>
  <c r="I127" i="7"/>
  <c r="K126" i="7"/>
  <c r="N126" i="7"/>
  <c r="CT1118" i="1"/>
  <c r="S1118" i="1" s="1"/>
  <c r="I125" i="7"/>
  <c r="I124" i="7"/>
  <c r="N116" i="7"/>
  <c r="K116" i="7"/>
  <c r="I112" i="7"/>
  <c r="I113" i="7"/>
  <c r="R1076" i="1"/>
  <c r="GK1076" i="1" s="1"/>
  <c r="BB1042" i="1"/>
  <c r="K104" i="7"/>
  <c r="N104" i="7"/>
  <c r="CX209" i="3"/>
  <c r="CT960" i="1"/>
  <c r="S960" i="1" s="1"/>
  <c r="R924" i="1"/>
  <c r="BY926" i="1"/>
  <c r="BB877" i="1"/>
  <c r="F900" i="1"/>
  <c r="CT884" i="1"/>
  <c r="S884" i="1" s="1"/>
  <c r="G835" i="1"/>
  <c r="CS840" i="1"/>
  <c r="CR840" i="1"/>
  <c r="CS839" i="1"/>
  <c r="CR839" i="1"/>
  <c r="AD838" i="1"/>
  <c r="AB838" i="1" s="1"/>
  <c r="CS838" i="1"/>
  <c r="CY837" i="1"/>
  <c r="X837" i="1" s="1"/>
  <c r="G601" i="1"/>
  <c r="N70" i="7"/>
  <c r="K70" i="7"/>
  <c r="AD765" i="1"/>
  <c r="CR765" i="1"/>
  <c r="Q765" i="1" s="1"/>
  <c r="BZ761" i="1"/>
  <c r="CT725" i="1"/>
  <c r="S725" i="1" s="1"/>
  <c r="AD688" i="1"/>
  <c r="CR688" i="1"/>
  <c r="Q688" i="1" s="1"/>
  <c r="BX647" i="1"/>
  <c r="AO655" i="1"/>
  <c r="CB647" i="1"/>
  <c r="AS655" i="1"/>
  <c r="AS647" i="1" s="1"/>
  <c r="P649" i="1"/>
  <c r="I56" i="7"/>
  <c r="I55" i="7"/>
  <c r="AD612" i="1"/>
  <c r="AB612" i="1" s="1"/>
  <c r="CR612" i="1"/>
  <c r="CR610" i="1"/>
  <c r="I609" i="1"/>
  <c r="U609" i="1" s="1"/>
  <c r="G530" i="1"/>
  <c r="CT538" i="1"/>
  <c r="S538" i="1" s="1"/>
  <c r="CT535" i="1"/>
  <c r="S535" i="1" s="1"/>
  <c r="G493" i="1"/>
  <c r="R495" i="1"/>
  <c r="BC307" i="1"/>
  <c r="F329" i="1"/>
  <c r="O159" i="7"/>
  <c r="F17" i="6" s="1"/>
  <c r="M159" i="7"/>
  <c r="M151" i="7"/>
  <c r="O151" i="7"/>
  <c r="M94" i="7"/>
  <c r="O94" i="7"/>
  <c r="O77" i="7"/>
  <c r="M77" i="7"/>
  <c r="K190" i="7"/>
  <c r="N190" i="7"/>
  <c r="R1614" i="1"/>
  <c r="GK1614" i="1" s="1"/>
  <c r="CT1613" i="1"/>
  <c r="S1613" i="1" s="1"/>
  <c r="CS1612" i="1"/>
  <c r="I179" i="7"/>
  <c r="I178" i="7"/>
  <c r="T1527" i="1"/>
  <c r="T1523" i="1"/>
  <c r="E44" i="5"/>
  <c r="C45" i="5"/>
  <c r="CS1480" i="1"/>
  <c r="U33" i="5"/>
  <c r="G1291" i="1"/>
  <c r="I145" i="7"/>
  <c r="I144" i="7"/>
  <c r="BC1308" i="1"/>
  <c r="CS1302" i="1"/>
  <c r="T1301" i="1"/>
  <c r="G1686" i="1"/>
  <c r="CT1694" i="1"/>
  <c r="S1694" i="1" s="1"/>
  <c r="W1692" i="1"/>
  <c r="I186" i="7"/>
  <c r="AB1651" i="1"/>
  <c r="BY1655" i="1"/>
  <c r="AD1649" i="1"/>
  <c r="AB1649" i="1" s="1"/>
  <c r="CT1575" i="1"/>
  <c r="S1575" i="1" s="1"/>
  <c r="AB1533" i="1"/>
  <c r="S167" i="7"/>
  <c r="P167" i="7"/>
  <c r="AD1524" i="1"/>
  <c r="R1484" i="1"/>
  <c r="GK1484" i="1" s="1"/>
  <c r="V61" i="5"/>
  <c r="S163" i="7"/>
  <c r="P163" i="7"/>
  <c r="U61" i="5"/>
  <c r="CT1483" i="1"/>
  <c r="S1483" i="1" s="1"/>
  <c r="Q56" i="5"/>
  <c r="S56" i="5"/>
  <c r="CT1482" i="1"/>
  <c r="S1482" i="1" s="1"/>
  <c r="J54" i="5" s="1"/>
  <c r="S52" i="5"/>
  <c r="Q52" i="5"/>
  <c r="I162" i="7"/>
  <c r="C53" i="5"/>
  <c r="E52" i="5"/>
  <c r="W1481" i="1"/>
  <c r="S1481" i="1"/>
  <c r="J46" i="5" s="1"/>
  <c r="S44" i="5"/>
  <c r="Q44" i="5"/>
  <c r="CR1480" i="1"/>
  <c r="Q1480" i="1" s="1"/>
  <c r="J36" i="5" s="1"/>
  <c r="AD1480" i="1"/>
  <c r="G1414" i="1"/>
  <c r="AD1416" i="1"/>
  <c r="CG1383" i="1"/>
  <c r="CG1375" i="1" s="1"/>
  <c r="W1381" i="1"/>
  <c r="CS1379" i="1"/>
  <c r="CS1378" i="1"/>
  <c r="CS1377" i="1"/>
  <c r="AS1344" i="1"/>
  <c r="I147" i="7"/>
  <c r="I148" i="7"/>
  <c r="I146" i="7"/>
  <c r="W1341" i="1"/>
  <c r="AS1308" i="1"/>
  <c r="AS1295" i="1" s="1"/>
  <c r="N142" i="7"/>
  <c r="K142" i="7"/>
  <c r="CS1304" i="1"/>
  <c r="CR1302" i="1"/>
  <c r="AD1302" i="1"/>
  <c r="R1301" i="1"/>
  <c r="AB1300" i="1"/>
  <c r="CX313" i="3"/>
  <c r="W1298" i="1"/>
  <c r="AD1297" i="1"/>
  <c r="G1223" i="1"/>
  <c r="AO1231" i="1"/>
  <c r="AH1231" i="1"/>
  <c r="CS1229" i="1"/>
  <c r="BC1163" i="1"/>
  <c r="G1153" i="1"/>
  <c r="CQ1161" i="1"/>
  <c r="N133" i="7"/>
  <c r="K133" i="7"/>
  <c r="W1160" i="1"/>
  <c r="GX1159" i="1"/>
  <c r="Q1159" i="1"/>
  <c r="I1159" i="1"/>
  <c r="CS1158" i="1"/>
  <c r="W1157" i="1"/>
  <c r="AD1156" i="1"/>
  <c r="CR1155" i="1"/>
  <c r="Q1155" i="1" s="1"/>
  <c r="AD1155" i="1"/>
  <c r="AB1155" i="1" s="1"/>
  <c r="G1114" i="1"/>
  <c r="R1120" i="1"/>
  <c r="AB1119" i="1"/>
  <c r="R1119" i="1"/>
  <c r="GK1119" i="1" s="1"/>
  <c r="R1118" i="1"/>
  <c r="CT1117" i="1"/>
  <c r="S1117" i="1" s="1"/>
  <c r="I123" i="7"/>
  <c r="I122" i="7"/>
  <c r="G1073" i="1"/>
  <c r="CT1081" i="1"/>
  <c r="S1081" i="1" s="1"/>
  <c r="CP1081" i="1" s="1"/>
  <c r="O1081" i="1" s="1"/>
  <c r="CT1080" i="1"/>
  <c r="CT1079" i="1"/>
  <c r="GX1078" i="1"/>
  <c r="CR1078" i="1"/>
  <c r="Q1078" i="1" s="1"/>
  <c r="U1078" i="1"/>
  <c r="AD1078" i="1"/>
  <c r="CR1076" i="1"/>
  <c r="Q1076" i="1" s="1"/>
  <c r="AD1076" i="1"/>
  <c r="CT1075" i="1"/>
  <c r="CK1073" i="1"/>
  <c r="G1030" i="1"/>
  <c r="AB1040" i="1"/>
  <c r="AB1037" i="1"/>
  <c r="I1037" i="1"/>
  <c r="GX1035" i="1"/>
  <c r="CT1035" i="1"/>
  <c r="S1035" i="1" s="1"/>
  <c r="AD1033" i="1"/>
  <c r="CR1033" i="1"/>
  <c r="Q1033" i="1" s="1"/>
  <c r="CX203" i="3"/>
  <c r="CS964" i="1"/>
  <c r="P101" i="7"/>
  <c r="S101" i="7"/>
  <c r="CR964" i="1"/>
  <c r="S962" i="1"/>
  <c r="U962" i="1"/>
  <c r="CT959" i="1"/>
  <c r="S959" i="1" s="1"/>
  <c r="CR924" i="1"/>
  <c r="Q924" i="1" s="1"/>
  <c r="AD924" i="1"/>
  <c r="AB924" i="1" s="1"/>
  <c r="AB922" i="1"/>
  <c r="I94" i="7"/>
  <c r="I95" i="7"/>
  <c r="Q923" i="1"/>
  <c r="P86" i="7"/>
  <c r="S86" i="7"/>
  <c r="AD884" i="1"/>
  <c r="AB884" i="1" s="1"/>
  <c r="CR884" i="1"/>
  <c r="Q884" i="1" s="1"/>
  <c r="AD880" i="1"/>
  <c r="AB880" i="1" s="1"/>
  <c r="CR880" i="1"/>
  <c r="Q880" i="1" s="1"/>
  <c r="CT842" i="1"/>
  <c r="F775" i="1"/>
  <c r="G761" i="1"/>
  <c r="CT769" i="1"/>
  <c r="S769" i="1" s="1"/>
  <c r="I70" i="7"/>
  <c r="AQ730" i="1"/>
  <c r="CS727" i="1"/>
  <c r="S66" i="7"/>
  <c r="P66" i="7"/>
  <c r="CR727" i="1"/>
  <c r="AQ692" i="1"/>
  <c r="CS689" i="1"/>
  <c r="CR689" i="1"/>
  <c r="Q689" i="1" s="1"/>
  <c r="AD692" i="1" s="1"/>
  <c r="CC692" i="1"/>
  <c r="AT692" i="1" s="1"/>
  <c r="AJ692" i="1"/>
  <c r="BZ686" i="1"/>
  <c r="CS653" i="1"/>
  <c r="S60" i="7"/>
  <c r="P60" i="7"/>
  <c r="CR653" i="1"/>
  <c r="Q653" i="1" s="1"/>
  <c r="AD655" i="1" s="1"/>
  <c r="GX649" i="1"/>
  <c r="CS612" i="1"/>
  <c r="W607" i="1"/>
  <c r="CT607" i="1"/>
  <c r="S607" i="1" s="1"/>
  <c r="U459" i="1"/>
  <c r="CY457" i="1"/>
  <c r="X457" i="1" s="1"/>
  <c r="CZ457" i="1"/>
  <c r="Y457" i="1" s="1"/>
  <c r="BY462" i="1"/>
  <c r="CI462" i="1" s="1"/>
  <c r="CI454" i="1" s="1"/>
  <c r="BZ268" i="1"/>
  <c r="AQ276" i="1"/>
  <c r="CI276" i="1"/>
  <c r="CY119" i="1"/>
  <c r="X119" i="1" s="1"/>
  <c r="CZ119" i="1"/>
  <c r="Y119" i="1" s="1"/>
  <c r="O189" i="7"/>
  <c r="M189" i="7"/>
  <c r="O182" i="7"/>
  <c r="M182" i="7"/>
  <c r="O144" i="7"/>
  <c r="M144" i="7"/>
  <c r="O139" i="7"/>
  <c r="F11" i="6" s="1"/>
  <c r="M139" i="7"/>
  <c r="O120" i="7"/>
  <c r="M120" i="7"/>
  <c r="O82" i="7"/>
  <c r="M82" i="7"/>
  <c r="O59" i="7"/>
  <c r="M59" i="7"/>
  <c r="I188" i="7"/>
  <c r="G1608" i="1"/>
  <c r="AB1611" i="1"/>
  <c r="G1521" i="1"/>
  <c r="CX385" i="3"/>
  <c r="V1526" i="1"/>
  <c r="CS1524" i="1"/>
  <c r="I163" i="7"/>
  <c r="D47" i="6" s="1"/>
  <c r="E61" i="5"/>
  <c r="I154" i="7"/>
  <c r="G1339" i="1"/>
  <c r="G1026" i="1"/>
  <c r="F1702" i="1"/>
  <c r="BZ1698" i="1"/>
  <c r="CX451" i="3"/>
  <c r="CR1691" i="1"/>
  <c r="Q1691" i="1" s="1"/>
  <c r="CT1653" i="1"/>
  <c r="S1653" i="1" s="1"/>
  <c r="CR1612" i="1"/>
  <c r="Q1612" i="1" s="1"/>
  <c r="CS1611" i="1"/>
  <c r="I177" i="7"/>
  <c r="I176" i="7"/>
  <c r="F1590" i="1"/>
  <c r="I173" i="7"/>
  <c r="I174" i="7"/>
  <c r="I172" i="7"/>
  <c r="CR1539" i="1"/>
  <c r="AB1537" i="1"/>
  <c r="CR1535" i="1"/>
  <c r="R1534" i="1"/>
  <c r="GK1534" i="1" s="1"/>
  <c r="CS1532" i="1"/>
  <c r="W1526" i="1"/>
  <c r="CR1524" i="1"/>
  <c r="Q1524" i="1" s="1"/>
  <c r="CS1523" i="1"/>
  <c r="G22" i="1"/>
  <c r="CR1696" i="1"/>
  <c r="Q1696" i="1" s="1"/>
  <c r="I191" i="7"/>
  <c r="R1694" i="1"/>
  <c r="U1692" i="1"/>
  <c r="V1692" i="1"/>
  <c r="CS1692" i="1"/>
  <c r="U1691" i="1"/>
  <c r="U1690" i="1"/>
  <c r="V1690" i="1"/>
  <c r="CS1690" i="1"/>
  <c r="V1689" i="1"/>
  <c r="CS1689" i="1"/>
  <c r="CT1688" i="1"/>
  <c r="S1688" i="1" s="1"/>
  <c r="BB1655" i="1"/>
  <c r="R1653" i="1"/>
  <c r="GK1653" i="1" s="1"/>
  <c r="S186" i="7"/>
  <c r="T186" i="7" s="1"/>
  <c r="P186" i="7"/>
  <c r="R186" i="7" s="1"/>
  <c r="CT1652" i="1"/>
  <c r="S1652" i="1" s="1"/>
  <c r="I1652" i="1"/>
  <c r="R1651" i="1"/>
  <c r="CT1650" i="1"/>
  <c r="S1650" i="1" s="1"/>
  <c r="I184" i="7"/>
  <c r="I185" i="7"/>
  <c r="K180" i="7"/>
  <c r="N180" i="7"/>
  <c r="CR1613" i="1"/>
  <c r="Q1613" i="1" s="1"/>
  <c r="U1613" i="1"/>
  <c r="AD1613" i="1"/>
  <c r="AB1613" i="1" s="1"/>
  <c r="GX1611" i="1"/>
  <c r="CR1611" i="1"/>
  <c r="Q1611" i="1" s="1"/>
  <c r="U1611" i="1"/>
  <c r="AD1611" i="1"/>
  <c r="R1610" i="1"/>
  <c r="G1572" i="1"/>
  <c r="R1575" i="1"/>
  <c r="GK1575" i="1" s="1"/>
  <c r="CT1574" i="1"/>
  <c r="N168" i="7"/>
  <c r="K168" i="7"/>
  <c r="AD1538" i="1"/>
  <c r="AB1536" i="1"/>
  <c r="I1536" i="1"/>
  <c r="Q1536" i="1" s="1"/>
  <c r="GX1534" i="1"/>
  <c r="CR1534" i="1"/>
  <c r="Q1534" i="1" s="1"/>
  <c r="U1534" i="1"/>
  <c r="R1533" i="1"/>
  <c r="CR1532" i="1"/>
  <c r="Q1532" i="1" s="1"/>
  <c r="U1532" i="1"/>
  <c r="AD1532" i="1"/>
  <c r="AB1532" i="1" s="1"/>
  <c r="AD1531" i="1"/>
  <c r="S166" i="7"/>
  <c r="P166" i="7"/>
  <c r="CT1530" i="1"/>
  <c r="CR1529" i="1"/>
  <c r="CT1528" i="1"/>
  <c r="CR1527" i="1"/>
  <c r="Q1527" i="1" s="1"/>
  <c r="AD1527" i="1"/>
  <c r="R1526" i="1"/>
  <c r="AB1525" i="1"/>
  <c r="CX372" i="3"/>
  <c r="GX1523" i="1"/>
  <c r="CR1523" i="1"/>
  <c r="Q1523" i="1" s="1"/>
  <c r="U1523" i="1"/>
  <c r="CR1484" i="1"/>
  <c r="Q1484" i="1" s="1"/>
  <c r="U1484" i="1"/>
  <c r="AD1484" i="1"/>
  <c r="AB1484" i="1" s="1"/>
  <c r="R1483" i="1"/>
  <c r="GK1483" i="1" s="1"/>
  <c r="V56" i="5"/>
  <c r="U56" i="5"/>
  <c r="GX1482" i="1"/>
  <c r="CJ1486" i="1" s="1"/>
  <c r="R1482" i="1"/>
  <c r="GK1482" i="1" s="1"/>
  <c r="V52" i="5"/>
  <c r="U52" i="5"/>
  <c r="V1481" i="1"/>
  <c r="R1481" i="1"/>
  <c r="GK1481" i="1" s="1"/>
  <c r="V44" i="5"/>
  <c r="AD1481" i="1"/>
  <c r="U44" i="5"/>
  <c r="AB1480" i="1"/>
  <c r="F1387" i="1"/>
  <c r="G1375" i="1"/>
  <c r="V1381" i="1"/>
  <c r="CS1381" i="1"/>
  <c r="P154" i="7"/>
  <c r="R154" i="7" s="1"/>
  <c r="S154" i="7"/>
  <c r="T154" i="7" s="1"/>
  <c r="W1380" i="1"/>
  <c r="CT1378" i="1"/>
  <c r="S1378" i="1" s="1"/>
  <c r="CT1377" i="1"/>
  <c r="S1377" i="1" s="1"/>
  <c r="CG1344" i="1"/>
  <c r="AX1344" i="1" s="1"/>
  <c r="W1342" i="1"/>
  <c r="V1341" i="1"/>
  <c r="AD1341" i="1"/>
  <c r="CR1305" i="1"/>
  <c r="AD1305" i="1"/>
  <c r="AB1305" i="1" s="1"/>
  <c r="CT1304" i="1"/>
  <c r="GX1301" i="1"/>
  <c r="CR1301" i="1"/>
  <c r="Q1301" i="1" s="1"/>
  <c r="U1301" i="1"/>
  <c r="AD1301" i="1"/>
  <c r="AB1301" i="1" s="1"/>
  <c r="R1300" i="1"/>
  <c r="GK1300" i="1" s="1"/>
  <c r="AB1299" i="1"/>
  <c r="V1298" i="1"/>
  <c r="AD1298" i="1"/>
  <c r="CT1297" i="1"/>
  <c r="S1297" i="1" s="1"/>
  <c r="BC1231" i="1"/>
  <c r="G1227" i="1"/>
  <c r="CT1229" i="1"/>
  <c r="S1229" i="1" s="1"/>
  <c r="CR1161" i="1"/>
  <c r="I1161" i="1"/>
  <c r="U1160" i="1"/>
  <c r="V1160" i="1"/>
  <c r="CS1160" i="1"/>
  <c r="S132" i="7"/>
  <c r="T132" i="7" s="1"/>
  <c r="P132" i="7"/>
  <c r="R132" i="7" s="1"/>
  <c r="W1159" i="1"/>
  <c r="CT1158" i="1"/>
  <c r="V1157" i="1"/>
  <c r="AD1157" i="1"/>
  <c r="CT1156" i="1"/>
  <c r="S1156" i="1" s="1"/>
  <c r="GX1120" i="1"/>
  <c r="CJ1122" i="1" s="1"/>
  <c r="CR1120" i="1"/>
  <c r="Q1120" i="1" s="1"/>
  <c r="U1120" i="1"/>
  <c r="AD1120" i="1"/>
  <c r="AB1120" i="1" s="1"/>
  <c r="P126" i="7"/>
  <c r="S126" i="7"/>
  <c r="GX1118" i="1"/>
  <c r="CR1118" i="1"/>
  <c r="Q1118" i="1" s="1"/>
  <c r="U1118" i="1"/>
  <c r="AD1118" i="1"/>
  <c r="AB1118" i="1" s="1"/>
  <c r="R1117" i="1"/>
  <c r="CT1116" i="1"/>
  <c r="S1116" i="1" s="1"/>
  <c r="I121" i="7"/>
  <c r="I120" i="7"/>
  <c r="GX1081" i="1"/>
  <c r="R1081" i="1"/>
  <c r="S116" i="7"/>
  <c r="P116" i="7"/>
  <c r="GX1080" i="1"/>
  <c r="I116" i="7"/>
  <c r="R1079" i="1"/>
  <c r="I114" i="7"/>
  <c r="I115" i="7"/>
  <c r="P1078" i="1"/>
  <c r="AC1083" i="1" s="1"/>
  <c r="CT1077" i="1"/>
  <c r="I110" i="7"/>
  <c r="I111" i="7"/>
  <c r="P1076" i="1"/>
  <c r="R1075" i="1"/>
  <c r="I106" i="7"/>
  <c r="I107" i="7"/>
  <c r="P104" i="7"/>
  <c r="S104" i="7"/>
  <c r="AB1038" i="1"/>
  <c r="I1036" i="1"/>
  <c r="CT1034" i="1"/>
  <c r="S1034" i="1" s="1"/>
  <c r="GX1032" i="1"/>
  <c r="G957" i="1"/>
  <c r="K101" i="7"/>
  <c r="N101" i="7"/>
  <c r="I963" i="1"/>
  <c r="Q962" i="1"/>
  <c r="T962" i="1"/>
  <c r="CT961" i="1"/>
  <c r="U960" i="1"/>
  <c r="CS959" i="1"/>
  <c r="CR959" i="1"/>
  <c r="Q959" i="1" s="1"/>
  <c r="GX923" i="1"/>
  <c r="P923" i="1"/>
  <c r="T923" i="1"/>
  <c r="N96" i="7"/>
  <c r="K96" i="7"/>
  <c r="R920" i="1"/>
  <c r="R885" i="1"/>
  <c r="CS884" i="1"/>
  <c r="R883" i="1"/>
  <c r="R881" i="1"/>
  <c r="CS880" i="1"/>
  <c r="CK877" i="1"/>
  <c r="CT844" i="1"/>
  <c r="CX124" i="3"/>
  <c r="I839" i="1"/>
  <c r="V839" i="1" s="1"/>
  <c r="CC846" i="1"/>
  <c r="CZ837" i="1"/>
  <c r="Y837" i="1" s="1"/>
  <c r="BX761" i="1"/>
  <c r="CG771" i="1"/>
  <c r="CG761" i="1" s="1"/>
  <c r="AD769" i="1"/>
  <c r="S71" i="7"/>
  <c r="P71" i="7"/>
  <c r="CR769" i="1"/>
  <c r="Q769" i="1" s="1"/>
  <c r="CT767" i="1"/>
  <c r="S767" i="1" s="1"/>
  <c r="GX766" i="1"/>
  <c r="BY771" i="1"/>
  <c r="BY761" i="1" s="1"/>
  <c r="CT766" i="1"/>
  <c r="S766" i="1" s="1"/>
  <c r="AD763" i="1"/>
  <c r="AB763" i="1" s="1"/>
  <c r="CR763" i="1"/>
  <c r="Q763" i="1" s="1"/>
  <c r="I67" i="7"/>
  <c r="D37" i="6" s="1"/>
  <c r="K66" i="7"/>
  <c r="N66" i="7"/>
  <c r="CT726" i="1"/>
  <c r="S726" i="1" s="1"/>
  <c r="CY726" i="1" s="1"/>
  <c r="X726" i="1" s="1"/>
  <c r="CC730" i="1"/>
  <c r="CC723" i="1" s="1"/>
  <c r="U725" i="1"/>
  <c r="CI692" i="1"/>
  <c r="CI686" i="1" s="1"/>
  <c r="I62" i="7"/>
  <c r="CB692" i="1"/>
  <c r="G647" i="1"/>
  <c r="CT650" i="1"/>
  <c r="V649" i="1"/>
  <c r="AD649" i="1"/>
  <c r="AB649" i="1" s="1"/>
  <c r="CR649" i="1"/>
  <c r="Q649" i="1" s="1"/>
  <c r="CS536" i="1"/>
  <c r="CR536" i="1"/>
  <c r="Q536" i="1" s="1"/>
  <c r="AD541" i="1" s="1"/>
  <c r="S44" i="7"/>
  <c r="P44" i="7"/>
  <c r="AD497" i="1"/>
  <c r="AB497" i="1" s="1"/>
  <c r="CR497" i="1"/>
  <c r="Q497" i="1" s="1"/>
  <c r="CP497" i="1" s="1"/>
  <c r="O497" i="1" s="1"/>
  <c r="W496" i="1"/>
  <c r="CT496" i="1"/>
  <c r="S496" i="1" s="1"/>
  <c r="CB454" i="1"/>
  <c r="AS462" i="1"/>
  <c r="K42" i="7"/>
  <c r="N42" i="7"/>
  <c r="S459" i="1"/>
  <c r="CC462" i="1"/>
  <c r="V417" i="1"/>
  <c r="V344" i="1"/>
  <c r="F371" i="1"/>
  <c r="O174" i="7"/>
  <c r="M174" i="7"/>
  <c r="M147" i="7"/>
  <c r="O147" i="7"/>
  <c r="O115" i="7"/>
  <c r="M115" i="7"/>
  <c r="O46" i="7"/>
  <c r="M46" i="7"/>
  <c r="T1692" i="1"/>
  <c r="I189" i="7"/>
  <c r="G1647" i="1"/>
  <c r="N186" i="7"/>
  <c r="O186" i="7" s="1"/>
  <c r="K186" i="7"/>
  <c r="M186" i="7" s="1"/>
  <c r="P180" i="7"/>
  <c r="S180" i="7"/>
  <c r="W1611" i="1"/>
  <c r="S168" i="7"/>
  <c r="P168" i="7"/>
  <c r="AB1534" i="1"/>
  <c r="I167" i="7"/>
  <c r="D21" i="6" s="1"/>
  <c r="AB1527" i="1"/>
  <c r="CT1523" i="1"/>
  <c r="S1523" i="1" s="1"/>
  <c r="CT1484" i="1"/>
  <c r="S1484" i="1" s="1"/>
  <c r="S61" i="5"/>
  <c r="Q61" i="5"/>
  <c r="P1481" i="1"/>
  <c r="CS1306" i="1"/>
  <c r="S142" i="7"/>
  <c r="P142" i="7"/>
  <c r="CS1303" i="1"/>
  <c r="CX314" i="3"/>
  <c r="CX452" i="3"/>
  <c r="V1691" i="1"/>
  <c r="CS1688" i="1"/>
  <c r="CR1649" i="1"/>
  <c r="Q1649" i="1" s="1"/>
  <c r="CR1614" i="1"/>
  <c r="Q1614" i="1" s="1"/>
  <c r="AD1614" i="1"/>
  <c r="R1613" i="1"/>
  <c r="GK1613" i="1" s="1"/>
  <c r="AD1612" i="1"/>
  <c r="AT1577" i="1"/>
  <c r="F1595" i="1" s="1"/>
  <c r="W1537" i="1"/>
  <c r="I1537" i="1"/>
  <c r="Q1537" i="1" s="1"/>
  <c r="V1536" i="1"/>
  <c r="AD1535" i="1"/>
  <c r="CS1528" i="1"/>
  <c r="CS1527" i="1"/>
  <c r="AT1486" i="1"/>
  <c r="F1504" i="1" s="1"/>
  <c r="G18" i="1"/>
  <c r="A3" i="6"/>
  <c r="A68" i="5"/>
  <c r="G1517" i="1"/>
  <c r="BC1698" i="1"/>
  <c r="CS1695" i="1"/>
  <c r="P190" i="7"/>
  <c r="S190" i="7"/>
  <c r="Q1694" i="1"/>
  <c r="U1694" i="1"/>
  <c r="AD1694" i="1"/>
  <c r="AB1694" i="1" s="1"/>
  <c r="W1693" i="1"/>
  <c r="V1693" i="1"/>
  <c r="CS1693" i="1"/>
  <c r="CT1692" i="1"/>
  <c r="S1692" i="1" s="1"/>
  <c r="CT1691" i="1"/>
  <c r="S1691" i="1" s="1"/>
  <c r="T1691" i="1"/>
  <c r="CT1690" i="1"/>
  <c r="S1690" i="1" s="1"/>
  <c r="CT1689" i="1"/>
  <c r="S1689" i="1" s="1"/>
  <c r="CR1688" i="1"/>
  <c r="Q1688" i="1" s="1"/>
  <c r="Q1653" i="1"/>
  <c r="U1653" i="1"/>
  <c r="AB1653" i="1"/>
  <c r="R1652" i="1"/>
  <c r="GK1652" i="1" s="1"/>
  <c r="GX1651" i="1"/>
  <c r="Q1651" i="1"/>
  <c r="U1651" i="1"/>
  <c r="R1650" i="1"/>
  <c r="CT1649" i="1"/>
  <c r="S1649" i="1" s="1"/>
  <c r="I182" i="7"/>
  <c r="I183" i="7"/>
  <c r="AB1614" i="1"/>
  <c r="I180" i="7"/>
  <c r="P1613" i="1"/>
  <c r="AC1616" i="1" s="1"/>
  <c r="AB1612" i="1"/>
  <c r="P1611" i="1"/>
  <c r="GX1610" i="1"/>
  <c r="BY1616" i="1"/>
  <c r="BY1608" i="1" s="1"/>
  <c r="Q1610" i="1"/>
  <c r="U1610" i="1"/>
  <c r="AD1610" i="1"/>
  <c r="AB1610" i="1" s="1"/>
  <c r="GX1575" i="1"/>
  <c r="Q1575" i="1"/>
  <c r="CP1575" i="1" s="1"/>
  <c r="O1575" i="1" s="1"/>
  <c r="U1575" i="1"/>
  <c r="AB1575" i="1"/>
  <c r="BB1541" i="1"/>
  <c r="AB1539" i="1"/>
  <c r="CT1538" i="1"/>
  <c r="U1537" i="1"/>
  <c r="R1536" i="1"/>
  <c r="GK1536" i="1" s="1"/>
  <c r="AB1535" i="1"/>
  <c r="I1535" i="1"/>
  <c r="P1534" i="1"/>
  <c r="GX1533" i="1"/>
  <c r="BY1541" i="1"/>
  <c r="BY1521" i="1" s="1"/>
  <c r="Q1533" i="1"/>
  <c r="U1533" i="1"/>
  <c r="P1532" i="1"/>
  <c r="N167" i="7"/>
  <c r="K167" i="7"/>
  <c r="AB1531" i="1"/>
  <c r="N166" i="7"/>
  <c r="K166" i="7"/>
  <c r="CR1528" i="1"/>
  <c r="P1527" i="1"/>
  <c r="GX1526" i="1"/>
  <c r="Q1526" i="1"/>
  <c r="U1526" i="1"/>
  <c r="AD1526" i="1"/>
  <c r="AB1526" i="1" s="1"/>
  <c r="R1525" i="1"/>
  <c r="GK1525" i="1" s="1"/>
  <c r="AB1524" i="1"/>
  <c r="P1523" i="1"/>
  <c r="CP1523" i="1" s="1"/>
  <c r="O1523" i="1" s="1"/>
  <c r="G1478" i="1"/>
  <c r="A64" i="5"/>
  <c r="P1484" i="1"/>
  <c r="N163" i="7"/>
  <c r="K163" i="7"/>
  <c r="M163" i="7" s="1"/>
  <c r="CR1483" i="1"/>
  <c r="Q1483" i="1" s="1"/>
  <c r="U1483" i="1"/>
  <c r="AD1483" i="1"/>
  <c r="AB1483" i="1" s="1"/>
  <c r="CR1482" i="1"/>
  <c r="Q1482" i="1" s="1"/>
  <c r="AD1482" i="1"/>
  <c r="AB1482" i="1" s="1"/>
  <c r="U1481" i="1"/>
  <c r="K50" i="5" s="1"/>
  <c r="CR1481" i="1"/>
  <c r="Q1481" i="1" s="1"/>
  <c r="J47" i="5" s="1"/>
  <c r="AB1481" i="1"/>
  <c r="Q33" i="5"/>
  <c r="S33" i="5"/>
  <c r="I161" i="7"/>
  <c r="D44" i="6" s="1"/>
  <c r="E33" i="5"/>
  <c r="C34" i="5"/>
  <c r="CR1416" i="1"/>
  <c r="Q1416" i="1" s="1"/>
  <c r="I159" i="7"/>
  <c r="D17" i="6" s="1"/>
  <c r="I156" i="7"/>
  <c r="D46" i="6" s="1"/>
  <c r="I158" i="7"/>
  <c r="D19" i="6" s="1"/>
  <c r="I157" i="7"/>
  <c r="D43" i="6" s="1"/>
  <c r="CT1381" i="1"/>
  <c r="S1381" i="1" s="1"/>
  <c r="K154" i="7"/>
  <c r="M154" i="7" s="1"/>
  <c r="N154" i="7"/>
  <c r="O154" i="7" s="1"/>
  <c r="V1380" i="1"/>
  <c r="AD1380" i="1"/>
  <c r="CR1379" i="1"/>
  <c r="Q1379" i="1" s="1"/>
  <c r="CR1378" i="1"/>
  <c r="Q1378" i="1" s="1"/>
  <c r="I153" i="7"/>
  <c r="I152" i="7"/>
  <c r="CR1377" i="1"/>
  <c r="Q1377" i="1" s="1"/>
  <c r="I151" i="7"/>
  <c r="I150" i="7"/>
  <c r="AO1344" i="1"/>
  <c r="V1342" i="1"/>
  <c r="AI1344" i="1" s="1"/>
  <c r="AD1342" i="1"/>
  <c r="CT1341" i="1"/>
  <c r="S1341" i="1" s="1"/>
  <c r="P1341" i="1"/>
  <c r="AO1308" i="1"/>
  <c r="CR1304" i="1"/>
  <c r="AB1302" i="1"/>
  <c r="I1302" i="1"/>
  <c r="P1301" i="1"/>
  <c r="GX1300" i="1"/>
  <c r="Q1300" i="1"/>
  <c r="U1300" i="1"/>
  <c r="R1299" i="1"/>
  <c r="CT1298" i="1"/>
  <c r="S1298" i="1" s="1"/>
  <c r="P1298" i="1"/>
  <c r="CR1297" i="1"/>
  <c r="Q1297" i="1" s="1"/>
  <c r="AQ1260" i="1"/>
  <c r="F1270" i="1" s="1"/>
  <c r="F1241" i="1"/>
  <c r="CI1231" i="1"/>
  <c r="AZ1231" i="1" s="1"/>
  <c r="F1242" i="1" s="1"/>
  <c r="CR1229" i="1"/>
  <c r="Q1229" i="1" s="1"/>
  <c r="I138" i="7"/>
  <c r="D15" i="6" s="1"/>
  <c r="I136" i="7"/>
  <c r="D41" i="6" s="1"/>
  <c r="I139" i="7"/>
  <c r="D11" i="6" s="1"/>
  <c r="I137" i="7"/>
  <c r="D26" i="6" s="1"/>
  <c r="CG1163" i="1"/>
  <c r="AX1163" i="1" s="1"/>
  <c r="AX1153" i="1" s="1"/>
  <c r="CT1160" i="1"/>
  <c r="S1160" i="1" s="1"/>
  <c r="N132" i="7"/>
  <c r="O132" i="7" s="1"/>
  <c r="K132" i="7"/>
  <c r="M132" i="7" s="1"/>
  <c r="V1159" i="1"/>
  <c r="AD1159" i="1"/>
  <c r="CR1158" i="1"/>
  <c r="Q1158" i="1" s="1"/>
  <c r="I1158" i="1"/>
  <c r="CT1157" i="1"/>
  <c r="S1157" i="1" s="1"/>
  <c r="P1157" i="1"/>
  <c r="CR1156" i="1"/>
  <c r="Q1156" i="1" s="1"/>
  <c r="CT1155" i="1"/>
  <c r="S1155" i="1" s="1"/>
  <c r="I130" i="7"/>
  <c r="D36" i="6" s="1"/>
  <c r="I131" i="7"/>
  <c r="D24" i="6" s="1"/>
  <c r="BB1122" i="1"/>
  <c r="P1120" i="1"/>
  <c r="GX1119" i="1"/>
  <c r="BY1122" i="1"/>
  <c r="CI1122" i="1" s="1"/>
  <c r="Q1119" i="1"/>
  <c r="U1119" i="1"/>
  <c r="P1118" i="1"/>
  <c r="GX1117" i="1"/>
  <c r="Q1117" i="1"/>
  <c r="U1117" i="1"/>
  <c r="AB1117" i="1"/>
  <c r="R1116" i="1"/>
  <c r="AB1081" i="1"/>
  <c r="I117" i="7"/>
  <c r="I118" i="7"/>
  <c r="AD1083" i="1"/>
  <c r="AD1073" i="1" s="1"/>
  <c r="AB1080" i="1"/>
  <c r="AB1079" i="1"/>
  <c r="T1078" i="1"/>
  <c r="W1078" i="1"/>
  <c r="CT1078" i="1"/>
  <c r="S1078" i="1" s="1"/>
  <c r="CY1078" i="1" s="1"/>
  <c r="X1078" i="1" s="1"/>
  <c r="R1078" i="1"/>
  <c r="R1077" i="1"/>
  <c r="CT1076" i="1"/>
  <c r="S1076" i="1" s="1"/>
  <c r="I108" i="7"/>
  <c r="I109" i="7"/>
  <c r="AB1075" i="1"/>
  <c r="CS1039" i="1"/>
  <c r="BY1042" i="1"/>
  <c r="CI1042" i="1" s="1"/>
  <c r="Q1037" i="1"/>
  <c r="U1037" i="1"/>
  <c r="W1036" i="1"/>
  <c r="U1035" i="1"/>
  <c r="AD1034" i="1"/>
  <c r="CR1034" i="1"/>
  <c r="Q1034" i="1" s="1"/>
  <c r="CT963" i="1"/>
  <c r="GX962" i="1"/>
  <c r="AD961" i="1"/>
  <c r="CR961" i="1"/>
  <c r="I961" i="1"/>
  <c r="I964" i="1"/>
  <c r="V964" i="1" s="1"/>
  <c r="CC966" i="1"/>
  <c r="CC957" i="1" s="1"/>
  <c r="V923" i="1"/>
  <c r="AI926" i="1" s="1"/>
  <c r="BZ926" i="1"/>
  <c r="BZ918" i="1" s="1"/>
  <c r="G877" i="1"/>
  <c r="I86" i="7"/>
  <c r="I79" i="7"/>
  <c r="I78" i="7"/>
  <c r="CC887" i="1"/>
  <c r="I77" i="7"/>
  <c r="I76" i="7"/>
  <c r="S74" i="7"/>
  <c r="P74" i="7"/>
  <c r="AD844" i="1"/>
  <c r="AB844" i="1" s="1"/>
  <c r="CR844" i="1"/>
  <c r="AB841" i="1"/>
  <c r="CT840" i="1"/>
  <c r="CT839" i="1"/>
  <c r="S839" i="1" s="1"/>
  <c r="CZ839" i="1" s="1"/>
  <c r="Y839" i="1" s="1"/>
  <c r="CT838" i="1"/>
  <c r="S838" i="1" s="1"/>
  <c r="BC771" i="1"/>
  <c r="AD767" i="1"/>
  <c r="CR767" i="1"/>
  <c r="Q767" i="1" s="1"/>
  <c r="AD764" i="1"/>
  <c r="CR764" i="1"/>
  <c r="Q764" i="1" s="1"/>
  <c r="R763" i="1"/>
  <c r="CT728" i="1"/>
  <c r="S728" i="1" s="1"/>
  <c r="CZ728" i="1" s="1"/>
  <c r="Y728" i="1" s="1"/>
  <c r="V726" i="1"/>
  <c r="AD726" i="1"/>
  <c r="P65" i="7"/>
  <c r="S65" i="7"/>
  <c r="CR726" i="1"/>
  <c r="I64" i="7"/>
  <c r="I726" i="1"/>
  <c r="U726" i="1" s="1"/>
  <c r="I727" i="1"/>
  <c r="GX727" i="1" s="1"/>
  <c r="CJ730" i="1" s="1"/>
  <c r="CT690" i="1"/>
  <c r="S690" i="1" s="1"/>
  <c r="CT688" i="1"/>
  <c r="S688" i="1" s="1"/>
  <c r="CT652" i="1"/>
  <c r="S652" i="1" s="1"/>
  <c r="CP652" i="1" s="1"/>
  <c r="O652" i="1" s="1"/>
  <c r="CS649" i="1"/>
  <c r="GX607" i="1"/>
  <c r="CQ539" i="1"/>
  <c r="P539" i="1" s="1"/>
  <c r="N50" i="7"/>
  <c r="K50" i="7"/>
  <c r="AD534" i="1"/>
  <c r="CR534" i="1"/>
  <c r="Q534" i="1" s="1"/>
  <c r="CS497" i="1"/>
  <c r="T496" i="1"/>
  <c r="AG499" i="1" s="1"/>
  <c r="V496" i="1"/>
  <c r="AB496" i="1"/>
  <c r="AD495" i="1"/>
  <c r="CR495" i="1"/>
  <c r="Q495" i="1" s="1"/>
  <c r="F478" i="1"/>
  <c r="V459" i="1"/>
  <c r="CR459" i="1"/>
  <c r="Q459" i="1" s="1"/>
  <c r="AD462" i="1" s="1"/>
  <c r="CY458" i="1"/>
  <c r="X458" i="1" s="1"/>
  <c r="CZ458" i="1"/>
  <c r="Y458" i="1" s="1"/>
  <c r="AH348" i="1"/>
  <c r="AC348" i="1"/>
  <c r="CE348" i="1" s="1"/>
  <c r="CE344" i="1" s="1"/>
  <c r="V157" i="1"/>
  <c r="R115" i="1"/>
  <c r="CZ77" i="1"/>
  <c r="Y77" i="1" s="1"/>
  <c r="CY77" i="1"/>
  <c r="X77" i="1" s="1"/>
  <c r="O191" i="7"/>
  <c r="M191" i="7"/>
  <c r="O185" i="7"/>
  <c r="M185" i="7"/>
  <c r="M123" i="7"/>
  <c r="O123" i="7"/>
  <c r="M117" i="7"/>
  <c r="O117" i="7"/>
  <c r="O40" i="7"/>
  <c r="M40" i="7"/>
  <c r="V1035" i="1"/>
  <c r="AD1035" i="1"/>
  <c r="CX204" i="3"/>
  <c r="CC1042" i="1"/>
  <c r="W1032" i="1"/>
  <c r="T964" i="1"/>
  <c r="U963" i="1"/>
  <c r="AD963" i="1"/>
  <c r="P100" i="7"/>
  <c r="S100" i="7"/>
  <c r="W962" i="1"/>
  <c r="V960" i="1"/>
  <c r="CS960" i="1"/>
  <c r="G918" i="1"/>
  <c r="P924" i="1"/>
  <c r="W923" i="1"/>
  <c r="CT923" i="1"/>
  <c r="S923" i="1" s="1"/>
  <c r="R922" i="1"/>
  <c r="AB921" i="1"/>
  <c r="I92" i="7"/>
  <c r="I93" i="7"/>
  <c r="P885" i="1"/>
  <c r="GX884" i="1"/>
  <c r="U884" i="1"/>
  <c r="P883" i="1"/>
  <c r="AB882" i="1"/>
  <c r="I83" i="7"/>
  <c r="I82" i="7"/>
  <c r="P881" i="1"/>
  <c r="GX880" i="1"/>
  <c r="U880" i="1"/>
  <c r="R879" i="1"/>
  <c r="CT841" i="1"/>
  <c r="P838" i="1"/>
  <c r="CQ769" i="1"/>
  <c r="P769" i="1" s="1"/>
  <c r="N71" i="7"/>
  <c r="K71" i="7"/>
  <c r="W768" i="1"/>
  <c r="U766" i="1"/>
  <c r="V766" i="1"/>
  <c r="CS766" i="1"/>
  <c r="AO730" i="1"/>
  <c r="U728" i="1"/>
  <c r="V728" i="1"/>
  <c r="AD728" i="1"/>
  <c r="S67" i="7"/>
  <c r="P67" i="7"/>
  <c r="CQ726" i="1"/>
  <c r="P726" i="1" s="1"/>
  <c r="K65" i="7"/>
  <c r="N65" i="7"/>
  <c r="V725" i="1"/>
  <c r="CS725" i="1"/>
  <c r="U690" i="1"/>
  <c r="V690" i="1"/>
  <c r="AI692" i="1" s="1"/>
  <c r="AD690" i="1"/>
  <c r="P62" i="7"/>
  <c r="S62" i="7"/>
  <c r="T62" i="7" s="1"/>
  <c r="G686" i="1"/>
  <c r="I60" i="7"/>
  <c r="R651" i="1"/>
  <c r="CR650" i="1"/>
  <c r="Q650" i="1" s="1"/>
  <c r="U650" i="1"/>
  <c r="AD650" i="1"/>
  <c r="AB650" i="1" s="1"/>
  <c r="BB616" i="1"/>
  <c r="BB605" i="1" s="1"/>
  <c r="CT614" i="1"/>
  <c r="V608" i="1"/>
  <c r="CR608" i="1"/>
  <c r="Q608" i="1" s="1"/>
  <c r="G408" i="1"/>
  <c r="BC541" i="1"/>
  <c r="W539" i="1"/>
  <c r="AJ541" i="1" s="1"/>
  <c r="N49" i="7"/>
  <c r="O49" i="7" s="1"/>
  <c r="K49" i="7"/>
  <c r="U537" i="1"/>
  <c r="V537" i="1"/>
  <c r="AD537" i="1"/>
  <c r="CB541" i="1"/>
  <c r="CB530" i="1" s="1"/>
  <c r="CT533" i="1"/>
  <c r="S533" i="1" s="1"/>
  <c r="BB499" i="1"/>
  <c r="N44" i="7"/>
  <c r="K44" i="7"/>
  <c r="CR496" i="1"/>
  <c r="Q496" i="1" s="1"/>
  <c r="U496" i="1"/>
  <c r="CG462" i="1"/>
  <c r="AQ462" i="1"/>
  <c r="I460" i="1"/>
  <c r="GX460" i="1" s="1"/>
  <c r="T459" i="1"/>
  <c r="W458" i="1"/>
  <c r="W457" i="1"/>
  <c r="AJ462" i="1" s="1"/>
  <c r="V456" i="1"/>
  <c r="AD456" i="1"/>
  <c r="F427" i="1"/>
  <c r="G412" i="1"/>
  <c r="N36" i="7"/>
  <c r="K36" i="7"/>
  <c r="CT420" i="1"/>
  <c r="P417" i="1"/>
  <c r="GX416" i="1"/>
  <c r="CR416" i="1"/>
  <c r="Q416" i="1" s="1"/>
  <c r="U416" i="1"/>
  <c r="CX37" i="3"/>
  <c r="BB348" i="1"/>
  <c r="G344" i="1"/>
  <c r="R309" i="1"/>
  <c r="CL307" i="1"/>
  <c r="BB276" i="1"/>
  <c r="GX274" i="1"/>
  <c r="I274" i="1"/>
  <c r="U274" i="1" s="1"/>
  <c r="CB276" i="1"/>
  <c r="AS276" i="1" s="1"/>
  <c r="T273" i="1"/>
  <c r="P24" i="7"/>
  <c r="S24" i="7"/>
  <c r="CS230" i="1"/>
  <c r="CS229" i="1"/>
  <c r="V228" i="1"/>
  <c r="CS228" i="1"/>
  <c r="CL226" i="1"/>
  <c r="CR160" i="1"/>
  <c r="P20" i="7"/>
  <c r="S20" i="7"/>
  <c r="I158" i="1"/>
  <c r="CS155" i="1"/>
  <c r="R154" i="1"/>
  <c r="AO121" i="1"/>
  <c r="V119" i="1"/>
  <c r="CS119" i="1"/>
  <c r="P17" i="7"/>
  <c r="S17" i="7"/>
  <c r="GX118" i="1"/>
  <c r="AD118" i="1"/>
  <c r="AB118" i="1" s="1"/>
  <c r="GX117" i="1"/>
  <c r="P117" i="1"/>
  <c r="K16" i="7"/>
  <c r="N16" i="7"/>
  <c r="BB82" i="1"/>
  <c r="G74" i="1"/>
  <c r="BY82" i="1"/>
  <c r="CI82" i="1" s="1"/>
  <c r="AD79" i="1"/>
  <c r="AB79" i="1" s="1"/>
  <c r="BZ82" i="1"/>
  <c r="CG82" i="1" s="1"/>
  <c r="CS77" i="1"/>
  <c r="P76" i="1"/>
  <c r="G30" i="1"/>
  <c r="S9" i="7"/>
  <c r="P9" i="7"/>
  <c r="AD38" i="1"/>
  <c r="AB38" i="1" s="1"/>
  <c r="CR37" i="1"/>
  <c r="P35" i="1"/>
  <c r="CP35" i="1" s="1"/>
  <c r="O35" i="1" s="1"/>
  <c r="CB43" i="1"/>
  <c r="U32" i="1"/>
  <c r="V32" i="1"/>
  <c r="O184" i="7"/>
  <c r="M184" i="7"/>
  <c r="T179" i="7"/>
  <c r="R179" i="7"/>
  <c r="R176" i="7"/>
  <c r="T176" i="7"/>
  <c r="R172" i="7"/>
  <c r="T172" i="7"/>
  <c r="O162" i="7"/>
  <c r="M162" i="7"/>
  <c r="T161" i="7"/>
  <c r="R161" i="7"/>
  <c r="O157" i="7"/>
  <c r="F43" i="6" s="1"/>
  <c r="M157" i="7"/>
  <c r="O158" i="7"/>
  <c r="F19" i="6" s="1"/>
  <c r="M158" i="7"/>
  <c r="O152" i="7"/>
  <c r="M152" i="7"/>
  <c r="M153" i="7"/>
  <c r="O153" i="7"/>
  <c r="O150" i="7"/>
  <c r="M150" i="7"/>
  <c r="O146" i="7"/>
  <c r="M146" i="7"/>
  <c r="M145" i="7"/>
  <c r="O145" i="7"/>
  <c r="M136" i="7"/>
  <c r="O136" i="7"/>
  <c r="F41" i="6" s="1"/>
  <c r="T138" i="7"/>
  <c r="R138" i="7"/>
  <c r="M130" i="7"/>
  <c r="O130" i="7"/>
  <c r="F36" i="6" s="1"/>
  <c r="O127" i="7"/>
  <c r="M127" i="7"/>
  <c r="O124" i="7"/>
  <c r="M124" i="7"/>
  <c r="T122" i="7"/>
  <c r="R122" i="7"/>
  <c r="M121" i="7"/>
  <c r="O121" i="7"/>
  <c r="O118" i="7"/>
  <c r="M118" i="7"/>
  <c r="M114" i="7"/>
  <c r="O114" i="7"/>
  <c r="O113" i="7"/>
  <c r="M113" i="7"/>
  <c r="M110" i="7"/>
  <c r="O110" i="7"/>
  <c r="O111" i="7"/>
  <c r="M111" i="7"/>
  <c r="M108" i="7"/>
  <c r="O108" i="7"/>
  <c r="O109" i="7"/>
  <c r="M109" i="7"/>
  <c r="T107" i="7"/>
  <c r="R107" i="7"/>
  <c r="M97" i="7"/>
  <c r="O97" i="7"/>
  <c r="M92" i="7"/>
  <c r="O92" i="7"/>
  <c r="O93" i="7"/>
  <c r="M93" i="7"/>
  <c r="M90" i="7"/>
  <c r="O90" i="7"/>
  <c r="T87" i="7"/>
  <c r="R87" i="7"/>
  <c r="O84" i="7"/>
  <c r="M84" i="7"/>
  <c r="T83" i="7"/>
  <c r="R83" i="7"/>
  <c r="R80" i="7"/>
  <c r="T80" i="7"/>
  <c r="O81" i="7"/>
  <c r="M81" i="7"/>
  <c r="R78" i="7"/>
  <c r="T78" i="7"/>
  <c r="M79" i="7"/>
  <c r="O79" i="7"/>
  <c r="R76" i="7"/>
  <c r="T76" i="7"/>
  <c r="O64" i="7"/>
  <c r="M64" i="7"/>
  <c r="R57" i="7"/>
  <c r="T57" i="7"/>
  <c r="O55" i="7"/>
  <c r="M55" i="7"/>
  <c r="T47" i="7"/>
  <c r="R47" i="7"/>
  <c r="O48" i="7"/>
  <c r="F9" i="6" s="1"/>
  <c r="M48" i="7"/>
  <c r="T41" i="7"/>
  <c r="R41" i="7"/>
  <c r="T39" i="7"/>
  <c r="R39" i="7"/>
  <c r="R33" i="7"/>
  <c r="T33" i="7"/>
  <c r="T19" i="7"/>
  <c r="R19" i="7"/>
  <c r="R14" i="7"/>
  <c r="T14" i="7"/>
  <c r="O15" i="7"/>
  <c r="F13" i="6" s="1"/>
  <c r="M15" i="7"/>
  <c r="AD1036" i="1"/>
  <c r="P1035" i="1"/>
  <c r="CP1035" i="1" s="1"/>
  <c r="O1035" i="1" s="1"/>
  <c r="W1033" i="1"/>
  <c r="V1032" i="1"/>
  <c r="AD1032" i="1"/>
  <c r="G831" i="1"/>
  <c r="AO966" i="1"/>
  <c r="W964" i="1"/>
  <c r="CQ963" i="1"/>
  <c r="P963" i="1" s="1"/>
  <c r="K100" i="7"/>
  <c r="N100" i="7"/>
  <c r="V962" i="1"/>
  <c r="CS962" i="1"/>
  <c r="T961" i="1"/>
  <c r="CT924" i="1"/>
  <c r="S924" i="1" s="1"/>
  <c r="I97" i="7"/>
  <c r="I98" i="7"/>
  <c r="R923" i="1"/>
  <c r="GK923" i="1" s="1"/>
  <c r="S96" i="7"/>
  <c r="P96" i="7"/>
  <c r="GX922" i="1"/>
  <c r="Q922" i="1"/>
  <c r="U922" i="1"/>
  <c r="R921" i="1"/>
  <c r="AB920" i="1"/>
  <c r="I90" i="7"/>
  <c r="I91" i="7"/>
  <c r="CT885" i="1"/>
  <c r="S885" i="1" s="1"/>
  <c r="I88" i="7"/>
  <c r="I87" i="7"/>
  <c r="P884" i="1"/>
  <c r="K86" i="7"/>
  <c r="M86" i="7" s="1"/>
  <c r="N86" i="7"/>
  <c r="AB883" i="1"/>
  <c r="I85" i="7"/>
  <c r="I84" i="7"/>
  <c r="D30" i="6" s="1"/>
  <c r="R882" i="1"/>
  <c r="AB881" i="1"/>
  <c r="I81" i="7"/>
  <c r="I80" i="7"/>
  <c r="P880" i="1"/>
  <c r="GX879" i="1"/>
  <c r="CJ887" i="1" s="1"/>
  <c r="BY887" i="1"/>
  <c r="AP887" i="1" s="1"/>
  <c r="Q879" i="1"/>
  <c r="U879" i="1"/>
  <c r="AD879" i="1"/>
  <c r="AB879" i="1" s="1"/>
  <c r="BB846" i="1"/>
  <c r="N74" i="7"/>
  <c r="K74" i="7"/>
  <c r="AD843" i="1"/>
  <c r="AB842" i="1"/>
  <c r="T839" i="1"/>
  <c r="BY846" i="1"/>
  <c r="AP846" i="1" s="1"/>
  <c r="T838" i="1"/>
  <c r="CX123" i="3"/>
  <c r="I71" i="7"/>
  <c r="V768" i="1"/>
  <c r="CS768" i="1"/>
  <c r="S70" i="7"/>
  <c r="P70" i="7"/>
  <c r="BC730" i="1"/>
  <c r="CQ728" i="1"/>
  <c r="P728" i="1" s="1"/>
  <c r="CP728" i="1" s="1"/>
  <c r="O728" i="1" s="1"/>
  <c r="N67" i="7"/>
  <c r="K67" i="7"/>
  <c r="GX726" i="1"/>
  <c r="T726" i="1"/>
  <c r="CQ690" i="1"/>
  <c r="P690" i="1" s="1"/>
  <c r="K62" i="7"/>
  <c r="M62" i="7" s="1"/>
  <c r="N62" i="7"/>
  <c r="O62" i="7" s="1"/>
  <c r="AB651" i="1"/>
  <c r="P650" i="1"/>
  <c r="BZ655" i="1"/>
  <c r="CI655" i="1" s="1"/>
  <c r="T649" i="1"/>
  <c r="W649" i="1"/>
  <c r="CT649" i="1"/>
  <c r="S649" i="1" s="1"/>
  <c r="G605" i="1"/>
  <c r="S53" i="7"/>
  <c r="P53" i="7"/>
  <c r="CT612" i="1"/>
  <c r="AD611" i="1"/>
  <c r="AB611" i="1" s="1"/>
  <c r="T607" i="1"/>
  <c r="AO541" i="1"/>
  <c r="V539" i="1"/>
  <c r="AD539" i="1"/>
  <c r="S50" i="7"/>
  <c r="P50" i="7"/>
  <c r="I49" i="7"/>
  <c r="P537" i="1"/>
  <c r="BZ541" i="1"/>
  <c r="R533" i="1"/>
  <c r="CS532" i="1"/>
  <c r="AT499" i="1"/>
  <c r="AT493" i="1" s="1"/>
  <c r="CT497" i="1"/>
  <c r="S497" i="1" s="1"/>
  <c r="I44" i="7"/>
  <c r="P496" i="1"/>
  <c r="AB495" i="1"/>
  <c r="AO462" i="1"/>
  <c r="W460" i="1"/>
  <c r="V460" i="1"/>
  <c r="CR460" i="1"/>
  <c r="Q460" i="1" s="1"/>
  <c r="P42" i="7"/>
  <c r="S42" i="7"/>
  <c r="GX459" i="1"/>
  <c r="CJ462" i="1" s="1"/>
  <c r="V458" i="1"/>
  <c r="V457" i="1"/>
  <c r="P456" i="1"/>
  <c r="CB423" i="1"/>
  <c r="CB412" i="1" s="1"/>
  <c r="CS419" i="1"/>
  <c r="T417" i="1"/>
  <c r="W417" i="1"/>
  <c r="CT417" i="1"/>
  <c r="S417" i="1" s="1"/>
  <c r="CZ417" i="1" s="1"/>
  <c r="Y417" i="1" s="1"/>
  <c r="P416" i="1"/>
  <c r="AT348" i="1"/>
  <c r="CT346" i="1"/>
  <c r="S346" i="1" s="1"/>
  <c r="I31" i="7"/>
  <c r="BZ313" i="1"/>
  <c r="AD309" i="1"/>
  <c r="S274" i="1"/>
  <c r="V274" i="1"/>
  <c r="P29" i="7"/>
  <c r="S29" i="7"/>
  <c r="GX272" i="1"/>
  <c r="V272" i="1"/>
  <c r="CR271" i="1"/>
  <c r="CS232" i="1"/>
  <c r="BY237" i="1"/>
  <c r="AB229" i="1"/>
  <c r="Q228" i="1"/>
  <c r="U228" i="1"/>
  <c r="AD228" i="1"/>
  <c r="CK226" i="1"/>
  <c r="G26" i="1"/>
  <c r="K21" i="7"/>
  <c r="N21" i="7"/>
  <c r="I159" i="1"/>
  <c r="V159" i="1" s="1"/>
  <c r="U158" i="1"/>
  <c r="U157" i="1"/>
  <c r="BZ162" i="1"/>
  <c r="AD155" i="1"/>
  <c r="AB155" i="1" s="1"/>
  <c r="AD154" i="1"/>
  <c r="AB154" i="1" s="1"/>
  <c r="G113" i="1"/>
  <c r="CR119" i="1"/>
  <c r="Q119" i="1" s="1"/>
  <c r="AD119" i="1"/>
  <c r="CS118" i="1"/>
  <c r="CC121" i="1"/>
  <c r="CC113" i="1" s="1"/>
  <c r="CR117" i="1"/>
  <c r="Q117" i="1" s="1"/>
  <c r="CK113" i="1"/>
  <c r="I11" i="7"/>
  <c r="CR79" i="1"/>
  <c r="Q79" i="1" s="1"/>
  <c r="P79" i="1"/>
  <c r="CP79" i="1" s="1"/>
  <c r="O79" i="1" s="1"/>
  <c r="CT78" i="1"/>
  <c r="S78" i="1" s="1"/>
  <c r="CS78" i="1"/>
  <c r="CR77" i="1"/>
  <c r="Q77" i="1" s="1"/>
  <c r="AD77" i="1"/>
  <c r="S76" i="1"/>
  <c r="BC43" i="1"/>
  <c r="N9" i="7"/>
  <c r="K9" i="7"/>
  <c r="CR39" i="1"/>
  <c r="AD39" i="1"/>
  <c r="CS38" i="1"/>
  <c r="T35" i="1"/>
  <c r="AB35" i="1"/>
  <c r="CR33" i="1"/>
  <c r="AD33" i="1"/>
  <c r="O188" i="7"/>
  <c r="F34" i="6" s="1"/>
  <c r="M188" i="7"/>
  <c r="R183" i="7"/>
  <c r="T183" i="7"/>
  <c r="O178" i="7"/>
  <c r="M178" i="7"/>
  <c r="T177" i="7"/>
  <c r="R177" i="7"/>
  <c r="T173" i="7"/>
  <c r="R173" i="7"/>
  <c r="T156" i="7"/>
  <c r="R156" i="7"/>
  <c r="T159" i="7"/>
  <c r="R159" i="7"/>
  <c r="T151" i="7"/>
  <c r="R151" i="7"/>
  <c r="T147" i="7"/>
  <c r="R147" i="7"/>
  <c r="O148" i="7"/>
  <c r="M148" i="7"/>
  <c r="T144" i="7"/>
  <c r="R144" i="7"/>
  <c r="O137" i="7"/>
  <c r="F26" i="6" s="1"/>
  <c r="M137" i="7"/>
  <c r="T139" i="7"/>
  <c r="R139" i="7"/>
  <c r="T131" i="7"/>
  <c r="R131" i="7"/>
  <c r="M128" i="7"/>
  <c r="O128" i="7"/>
  <c r="T125" i="7"/>
  <c r="R125" i="7"/>
  <c r="T123" i="7"/>
  <c r="R123" i="7"/>
  <c r="T120" i="7"/>
  <c r="R120" i="7"/>
  <c r="R117" i="7"/>
  <c r="T117" i="7"/>
  <c r="T115" i="7"/>
  <c r="R115" i="7"/>
  <c r="T112" i="7"/>
  <c r="R112" i="7"/>
  <c r="M106" i="7"/>
  <c r="O106" i="7"/>
  <c r="T98" i="7"/>
  <c r="R98" i="7"/>
  <c r="T94" i="7"/>
  <c r="R94" i="7"/>
  <c r="O95" i="7"/>
  <c r="M95" i="7"/>
  <c r="T91" i="7"/>
  <c r="R91" i="7"/>
  <c r="T88" i="7"/>
  <c r="R88" i="7"/>
  <c r="M85" i="7"/>
  <c r="O85" i="7"/>
  <c r="M83" i="7"/>
  <c r="O83" i="7"/>
  <c r="O80" i="7"/>
  <c r="M80" i="7"/>
  <c r="O78" i="7"/>
  <c r="M78" i="7"/>
  <c r="O76" i="7"/>
  <c r="M76" i="7"/>
  <c r="O69" i="7"/>
  <c r="M69" i="7"/>
  <c r="T58" i="7"/>
  <c r="R58" i="7"/>
  <c r="O56" i="7"/>
  <c r="M56" i="7"/>
  <c r="M47" i="7"/>
  <c r="O47" i="7"/>
  <c r="F20" i="6" s="1"/>
  <c r="O41" i="7"/>
  <c r="M41" i="7"/>
  <c r="O38" i="7"/>
  <c r="M38" i="7"/>
  <c r="O39" i="7"/>
  <c r="M39" i="7"/>
  <c r="O33" i="7"/>
  <c r="M33" i="7"/>
  <c r="M26" i="7"/>
  <c r="O28" i="7"/>
  <c r="O19" i="7"/>
  <c r="M19" i="7"/>
  <c r="T13" i="7"/>
  <c r="R13" i="7"/>
  <c r="O14" i="7"/>
  <c r="F29" i="6" s="1"/>
  <c r="M14" i="7"/>
  <c r="I39" i="7"/>
  <c r="I38" i="7"/>
  <c r="R417" i="1"/>
  <c r="CT416" i="1"/>
  <c r="S416" i="1" s="1"/>
  <c r="CY416" i="1" s="1"/>
  <c r="X416" i="1" s="1"/>
  <c r="CX38" i="3"/>
  <c r="CP415" i="1"/>
  <c r="O415" i="1" s="1"/>
  <c r="R414" i="1"/>
  <c r="R346" i="1"/>
  <c r="AD346" i="1"/>
  <c r="AD311" i="1"/>
  <c r="S31" i="7"/>
  <c r="P31" i="7"/>
  <c r="BY313" i="1"/>
  <c r="BY307" i="1" s="1"/>
  <c r="AO276" i="1"/>
  <c r="W274" i="1"/>
  <c r="Q274" i="1"/>
  <c r="K29" i="7"/>
  <c r="N29" i="7"/>
  <c r="S273" i="1"/>
  <c r="AD273" i="1"/>
  <c r="CY272" i="1"/>
  <c r="X272" i="1" s="1"/>
  <c r="CQ235" i="1"/>
  <c r="K24" i="7"/>
  <c r="N24" i="7"/>
  <c r="CT233" i="1"/>
  <c r="AD231" i="1"/>
  <c r="CT230" i="1"/>
  <c r="CT160" i="1"/>
  <c r="CQ159" i="1"/>
  <c r="K20" i="7"/>
  <c r="N20" i="7"/>
  <c r="GX158" i="1"/>
  <c r="Q157" i="1"/>
  <c r="CT156" i="1"/>
  <c r="S156" i="1" s="1"/>
  <c r="CP119" i="1"/>
  <c r="O119" i="1" s="1"/>
  <c r="K17" i="7"/>
  <c r="M17" i="7" s="1"/>
  <c r="N17" i="7"/>
  <c r="CS116" i="1"/>
  <c r="P16" i="7"/>
  <c r="S16" i="7"/>
  <c r="I15" i="7"/>
  <c r="D13" i="6" s="1"/>
  <c r="I13" i="7"/>
  <c r="D42" i="6" s="1"/>
  <c r="I14" i="7"/>
  <c r="D29" i="6" s="1"/>
  <c r="BY113" i="1"/>
  <c r="AO82" i="1"/>
  <c r="AO74" i="1" s="1"/>
  <c r="P11" i="7"/>
  <c r="S11" i="7"/>
  <c r="R76" i="1"/>
  <c r="BZ43" i="1"/>
  <c r="AB33" i="1"/>
  <c r="R32" i="1"/>
  <c r="CX1" i="3"/>
  <c r="T184" i="7"/>
  <c r="R184" i="7"/>
  <c r="O183" i="7"/>
  <c r="M183" i="7"/>
  <c r="O179" i="7"/>
  <c r="M179" i="7"/>
  <c r="O176" i="7"/>
  <c r="M176" i="7"/>
  <c r="O177" i="7"/>
  <c r="M177" i="7"/>
  <c r="O172" i="7"/>
  <c r="M172" i="7"/>
  <c r="O173" i="7"/>
  <c r="M173" i="7"/>
  <c r="R162" i="7"/>
  <c r="T162" i="7"/>
  <c r="O161" i="7"/>
  <c r="F44" i="6" s="1"/>
  <c r="M161" i="7"/>
  <c r="T157" i="7"/>
  <c r="R157" i="7"/>
  <c r="T152" i="7"/>
  <c r="R152" i="7"/>
  <c r="T136" i="7"/>
  <c r="R136" i="7"/>
  <c r="M138" i="7"/>
  <c r="O138" i="7"/>
  <c r="F15" i="6" s="1"/>
  <c r="T127" i="7"/>
  <c r="R127" i="7"/>
  <c r="O122" i="7"/>
  <c r="M122" i="7"/>
  <c r="T113" i="7"/>
  <c r="R113" i="7"/>
  <c r="T110" i="7"/>
  <c r="R110" i="7"/>
  <c r="T108" i="7"/>
  <c r="R108" i="7"/>
  <c r="O107" i="7"/>
  <c r="M107" i="7"/>
  <c r="T92" i="7"/>
  <c r="R92" i="7"/>
  <c r="O87" i="7"/>
  <c r="M87" i="7"/>
  <c r="T84" i="7"/>
  <c r="R84" i="7"/>
  <c r="R82" i="7"/>
  <c r="T82" i="7"/>
  <c r="T81" i="7"/>
  <c r="R81" i="7"/>
  <c r="T79" i="7"/>
  <c r="R79" i="7"/>
  <c r="T77" i="7"/>
  <c r="R77" i="7"/>
  <c r="T64" i="7"/>
  <c r="R64" i="7"/>
  <c r="O57" i="7"/>
  <c r="M57" i="7"/>
  <c r="R59" i="7"/>
  <c r="T59" i="7"/>
  <c r="R55" i="7"/>
  <c r="T55" i="7"/>
  <c r="R46" i="7"/>
  <c r="T46" i="7"/>
  <c r="R40" i="7"/>
  <c r="T40" i="7"/>
  <c r="T15" i="7"/>
  <c r="R15" i="7"/>
  <c r="N60" i="7"/>
  <c r="O60" i="7" s="1"/>
  <c r="K60" i="7"/>
  <c r="M60" i="7" s="1"/>
  <c r="AD652" i="1"/>
  <c r="CT651" i="1"/>
  <c r="I58" i="7"/>
  <c r="I57" i="7"/>
  <c r="I59" i="7"/>
  <c r="U649" i="1"/>
  <c r="N53" i="7"/>
  <c r="K53" i="7"/>
  <c r="CT611" i="1"/>
  <c r="CB616" i="1"/>
  <c r="CX78" i="3"/>
  <c r="V607" i="1"/>
  <c r="I50" i="7"/>
  <c r="CS538" i="1"/>
  <c r="S49" i="7"/>
  <c r="T49" i="7" s="1"/>
  <c r="P49" i="7"/>
  <c r="R49" i="7" s="1"/>
  <c r="W537" i="1"/>
  <c r="AD535" i="1"/>
  <c r="R496" i="1"/>
  <c r="GK496" i="1" s="1"/>
  <c r="BY499" i="1"/>
  <c r="G454" i="1"/>
  <c r="S460" i="1"/>
  <c r="CY460" i="1" s="1"/>
  <c r="X460" i="1" s="1"/>
  <c r="T460" i="1"/>
  <c r="I41" i="7"/>
  <c r="I40" i="7"/>
  <c r="W456" i="1"/>
  <c r="F439" i="1"/>
  <c r="CS421" i="1"/>
  <c r="S36" i="7"/>
  <c r="P36" i="7"/>
  <c r="CS418" i="1"/>
  <c r="GX417" i="1"/>
  <c r="CR417" i="1"/>
  <c r="Q417" i="1" s="1"/>
  <c r="U417" i="1"/>
  <c r="AD417" i="1"/>
  <c r="AB417" i="1" s="1"/>
  <c r="BZ423" i="1"/>
  <c r="CG423" i="1" s="1"/>
  <c r="R416" i="1"/>
  <c r="AB414" i="1"/>
  <c r="G222" i="1"/>
  <c r="F358" i="1"/>
  <c r="CR346" i="1"/>
  <c r="Q346" i="1" s="1"/>
  <c r="CS311" i="1"/>
  <c r="N31" i="7"/>
  <c r="K31" i="7"/>
  <c r="M31" i="7" s="1"/>
  <c r="BC276" i="1"/>
  <c r="BC377" i="1" s="1"/>
  <c r="G268" i="1"/>
  <c r="CQ274" i="1"/>
  <c r="P274" i="1" s="1"/>
  <c r="CP274" i="1" s="1"/>
  <c r="O274" i="1" s="1"/>
  <c r="CC276" i="1"/>
  <c r="CC268" i="1" s="1"/>
  <c r="W273" i="1"/>
  <c r="CS273" i="1"/>
  <c r="AB235" i="1"/>
  <c r="AD233" i="1"/>
  <c r="AB233" i="1" s="1"/>
  <c r="CS231" i="1"/>
  <c r="CB237" i="1"/>
  <c r="CB226" i="1" s="1"/>
  <c r="AD230" i="1"/>
  <c r="AB230" i="1" s="1"/>
  <c r="CT229" i="1"/>
  <c r="G226" i="1"/>
  <c r="G152" i="1"/>
  <c r="CS160" i="1"/>
  <c r="P21" i="7"/>
  <c r="S21" i="7"/>
  <c r="I160" i="1"/>
  <c r="W158" i="1"/>
  <c r="CT158" i="1"/>
  <c r="S158" i="1" s="1"/>
  <c r="W157" i="1"/>
  <c r="AB157" i="1"/>
  <c r="U156" i="1"/>
  <c r="V156" i="1"/>
  <c r="CS156" i="1"/>
  <c r="CT155" i="1"/>
  <c r="S155" i="1" s="1"/>
  <c r="CP155" i="1" s="1"/>
  <c r="O155" i="1" s="1"/>
  <c r="CT154" i="1"/>
  <c r="S154" i="1" s="1"/>
  <c r="I17" i="7"/>
  <c r="CR116" i="1"/>
  <c r="AD116" i="1"/>
  <c r="BC82" i="1"/>
  <c r="BC74" i="1" s="1"/>
  <c r="K11" i="7"/>
  <c r="N11" i="7"/>
  <c r="AJ82" i="1"/>
  <c r="CR76" i="1"/>
  <c r="Q76" i="1" s="1"/>
  <c r="AD76" i="1"/>
  <c r="CT40" i="1"/>
  <c r="CT37" i="1"/>
  <c r="CS37" i="1"/>
  <c r="AD35" i="1"/>
  <c r="CR34" i="1"/>
  <c r="Q34" i="1" s="1"/>
  <c r="CP34" i="1" s="1"/>
  <c r="O34" i="1" s="1"/>
  <c r="GK33" i="1"/>
  <c r="W32" i="1"/>
  <c r="R191" i="7"/>
  <c r="T191" i="7"/>
  <c r="T189" i="7"/>
  <c r="R189" i="7"/>
  <c r="R188" i="7"/>
  <c r="T188" i="7"/>
  <c r="R185" i="7"/>
  <c r="T185" i="7"/>
  <c r="T182" i="7"/>
  <c r="R182" i="7"/>
  <c r="R178" i="7"/>
  <c r="T178" i="7"/>
  <c r="R174" i="7"/>
  <c r="T174" i="7"/>
  <c r="T171" i="7"/>
  <c r="M156" i="7"/>
  <c r="O156" i="7"/>
  <c r="F46" i="6" s="1"/>
  <c r="R158" i="7"/>
  <c r="T158" i="7"/>
  <c r="T153" i="7"/>
  <c r="R153" i="7"/>
  <c r="T150" i="7"/>
  <c r="R150" i="7"/>
  <c r="T146" i="7"/>
  <c r="R146" i="7"/>
  <c r="T148" i="7"/>
  <c r="R148" i="7"/>
  <c r="T145" i="7"/>
  <c r="R145" i="7"/>
  <c r="T137" i="7"/>
  <c r="R137" i="7"/>
  <c r="T130" i="7"/>
  <c r="R130" i="7"/>
  <c r="O131" i="7"/>
  <c r="F24" i="6" s="1"/>
  <c r="M131" i="7"/>
  <c r="T128" i="7"/>
  <c r="R128" i="7"/>
  <c r="T124" i="7"/>
  <c r="R124" i="7"/>
  <c r="M125" i="7"/>
  <c r="O125" i="7"/>
  <c r="T121" i="7"/>
  <c r="R121" i="7"/>
  <c r="T118" i="7"/>
  <c r="R118" i="7"/>
  <c r="T114" i="7"/>
  <c r="R114" i="7"/>
  <c r="M112" i="7"/>
  <c r="O112" i="7"/>
  <c r="T111" i="7"/>
  <c r="R111" i="7"/>
  <c r="T109" i="7"/>
  <c r="R109" i="7"/>
  <c r="T106" i="7"/>
  <c r="R106" i="7"/>
  <c r="T97" i="7"/>
  <c r="R97" i="7"/>
  <c r="O98" i="7"/>
  <c r="M98" i="7"/>
  <c r="T95" i="7"/>
  <c r="R95" i="7"/>
  <c r="T93" i="7"/>
  <c r="R93" i="7"/>
  <c r="T90" i="7"/>
  <c r="R90" i="7"/>
  <c r="O91" i="7"/>
  <c r="M91" i="7"/>
  <c r="M88" i="7"/>
  <c r="O88" i="7"/>
  <c r="T85" i="7"/>
  <c r="R85" i="7"/>
  <c r="R69" i="7"/>
  <c r="T69" i="7"/>
  <c r="O58" i="7"/>
  <c r="M58" i="7"/>
  <c r="T56" i="7"/>
  <c r="R56" i="7"/>
  <c r="R48" i="7"/>
  <c r="T48" i="7"/>
  <c r="R38" i="7"/>
  <c r="T38" i="7"/>
  <c r="T28" i="7"/>
  <c r="O13" i="7"/>
  <c r="F42" i="6" s="1"/>
  <c r="M13" i="7"/>
  <c r="CY1613" i="1"/>
  <c r="X1613" i="1" s="1"/>
  <c r="CZ1613" i="1"/>
  <c r="Y1613" i="1" s="1"/>
  <c r="AP1577" i="1"/>
  <c r="CI1577" i="1"/>
  <c r="BY1572" i="1"/>
  <c r="BC1647" i="1"/>
  <c r="F1671" i="1"/>
  <c r="CZ1696" i="1"/>
  <c r="Y1696" i="1" s="1"/>
  <c r="CY1696" i="1"/>
  <c r="X1696" i="1" s="1"/>
  <c r="AQ1698" i="1"/>
  <c r="BZ1686" i="1"/>
  <c r="CG1698" i="1"/>
  <c r="CY1693" i="1"/>
  <c r="X1693" i="1" s="1"/>
  <c r="CZ1693" i="1"/>
  <c r="Y1693" i="1" s="1"/>
  <c r="AH1698" i="1"/>
  <c r="CY1653" i="1"/>
  <c r="X1653" i="1" s="1"/>
  <c r="CZ1653" i="1"/>
  <c r="Y1653" i="1" s="1"/>
  <c r="AP1655" i="1"/>
  <c r="CI1655" i="1"/>
  <c r="BY1647" i="1"/>
  <c r="AO1608" i="1"/>
  <c r="F1620" i="1"/>
  <c r="AG1616" i="1"/>
  <c r="AJ1616" i="1"/>
  <c r="CY1575" i="1"/>
  <c r="X1575" i="1" s="1"/>
  <c r="CZ1575" i="1"/>
  <c r="Y1575" i="1" s="1"/>
  <c r="V1574" i="1"/>
  <c r="AI1577" i="1" s="1"/>
  <c r="AQ1647" i="1"/>
  <c r="F1665" i="1"/>
  <c r="CY1694" i="1"/>
  <c r="X1694" i="1" s="1"/>
  <c r="CZ1694" i="1"/>
  <c r="Y1694" i="1" s="1"/>
  <c r="CZ1688" i="1"/>
  <c r="Y1688" i="1" s="1"/>
  <c r="CY1688" i="1"/>
  <c r="X1688" i="1" s="1"/>
  <c r="AB1688" i="1"/>
  <c r="CY1652" i="1"/>
  <c r="X1652" i="1" s="1"/>
  <c r="CZ1652" i="1"/>
  <c r="Y1652" i="1" s="1"/>
  <c r="CZ1650" i="1"/>
  <c r="Y1650" i="1" s="1"/>
  <c r="BC1572" i="1"/>
  <c r="F1593" i="1"/>
  <c r="AQ1572" i="1"/>
  <c r="F1587" i="1"/>
  <c r="CY1692" i="1"/>
  <c r="X1692" i="1" s="1"/>
  <c r="CZ1692" i="1"/>
  <c r="Y1692" i="1" s="1"/>
  <c r="AB1692" i="1"/>
  <c r="CZ1691" i="1"/>
  <c r="Y1691" i="1" s="1"/>
  <c r="CY1691" i="1"/>
  <c r="X1691" i="1" s="1"/>
  <c r="CZ1689" i="1"/>
  <c r="Y1689" i="1" s="1"/>
  <c r="CY1689" i="1"/>
  <c r="X1689" i="1" s="1"/>
  <c r="CJ1698" i="1"/>
  <c r="AS1608" i="1"/>
  <c r="F1633" i="1"/>
  <c r="CJ1616" i="1"/>
  <c r="AH1616" i="1"/>
  <c r="CI1698" i="1"/>
  <c r="CR1693" i="1"/>
  <c r="Q1693" i="1" s="1"/>
  <c r="BB1698" i="1"/>
  <c r="AT1698" i="1"/>
  <c r="AP1698" i="1"/>
  <c r="CQ1696" i="1"/>
  <c r="P1696" i="1" s="1"/>
  <c r="AD1696" i="1"/>
  <c r="AB1696" i="1" s="1"/>
  <c r="CQ1695" i="1"/>
  <c r="AD1695" i="1"/>
  <c r="AB1695" i="1" s="1"/>
  <c r="CQ1693" i="1"/>
  <c r="P1693" i="1" s="1"/>
  <c r="CP1693" i="1" s="1"/>
  <c r="O1693" i="1" s="1"/>
  <c r="AD1693" i="1"/>
  <c r="AB1693" i="1" s="1"/>
  <c r="CQ1692" i="1"/>
  <c r="P1692" i="1" s="1"/>
  <c r="CP1692" i="1" s="1"/>
  <c r="O1692" i="1" s="1"/>
  <c r="AD1692" i="1"/>
  <c r="CQ1691" i="1"/>
  <c r="P1691" i="1" s="1"/>
  <c r="CP1691" i="1" s="1"/>
  <c r="O1691" i="1" s="1"/>
  <c r="AD1691" i="1"/>
  <c r="AB1691" i="1" s="1"/>
  <c r="CQ1690" i="1"/>
  <c r="P1690" i="1" s="1"/>
  <c r="AD1690" i="1"/>
  <c r="AB1690" i="1" s="1"/>
  <c r="CQ1689" i="1"/>
  <c r="P1689" i="1" s="1"/>
  <c r="AD1689" i="1"/>
  <c r="AB1689" i="1" s="1"/>
  <c r="CQ1688" i="1"/>
  <c r="P1688" i="1" s="1"/>
  <c r="AD1688" i="1"/>
  <c r="CG1655" i="1"/>
  <c r="AS1655" i="1"/>
  <c r="AO1655" i="1"/>
  <c r="CT1651" i="1"/>
  <c r="S1651" i="1" s="1"/>
  <c r="CL1647" i="1"/>
  <c r="BZ1647" i="1"/>
  <c r="BC1616" i="1"/>
  <c r="AQ1616" i="1"/>
  <c r="CB1608" i="1"/>
  <c r="BX1608" i="1"/>
  <c r="CG1577" i="1"/>
  <c r="AS1577" i="1"/>
  <c r="AO1577" i="1"/>
  <c r="CL1572" i="1"/>
  <c r="BZ1572" i="1"/>
  <c r="AT1572" i="1"/>
  <c r="BC1541" i="1"/>
  <c r="AQ1541" i="1"/>
  <c r="CS1538" i="1"/>
  <c r="AB1538" i="1"/>
  <c r="I1538" i="1"/>
  <c r="CQ1529" i="1"/>
  <c r="CZ1523" i="1"/>
  <c r="Y1523" i="1" s="1"/>
  <c r="CY1523" i="1"/>
  <c r="X1523" i="1" s="1"/>
  <c r="CZ1484" i="1"/>
  <c r="Y1484" i="1" s="1"/>
  <c r="T61" i="5" s="1"/>
  <c r="CY1484" i="1"/>
  <c r="X1484" i="1" s="1"/>
  <c r="R61" i="5" s="1"/>
  <c r="CP1483" i="1"/>
  <c r="O1483" i="1" s="1"/>
  <c r="J56" i="5" s="1"/>
  <c r="CP1482" i="1"/>
  <c r="O1482" i="1" s="1"/>
  <c r="CP1481" i="1"/>
  <c r="O1481" i="1" s="1"/>
  <c r="CZ1480" i="1"/>
  <c r="Y1480" i="1" s="1"/>
  <c r="T33" i="5" s="1"/>
  <c r="J40" i="5" s="1"/>
  <c r="CY1480" i="1"/>
  <c r="X1480" i="1" s="1"/>
  <c r="R33" i="5" s="1"/>
  <c r="J39" i="5" s="1"/>
  <c r="AF1486" i="1"/>
  <c r="AI1486" i="1"/>
  <c r="F1436" i="1"/>
  <c r="AT1414" i="1"/>
  <c r="AH1414" i="1"/>
  <c r="U1418" i="1"/>
  <c r="CY1380" i="1"/>
  <c r="X1380" i="1" s="1"/>
  <c r="CZ1380" i="1"/>
  <c r="Y1380" i="1" s="1"/>
  <c r="CP1380" i="1"/>
  <c r="O1380" i="1" s="1"/>
  <c r="AJ1383" i="1"/>
  <c r="F1357" i="1"/>
  <c r="BB1339" i="1"/>
  <c r="CY1342" i="1"/>
  <c r="X1342" i="1" s="1"/>
  <c r="CZ1342" i="1"/>
  <c r="Y1342" i="1" s="1"/>
  <c r="CP1342" i="1"/>
  <c r="O1342" i="1" s="1"/>
  <c r="CJ1344" i="1"/>
  <c r="AD1344" i="1"/>
  <c r="AG1344" i="1"/>
  <c r="AJ1227" i="1"/>
  <c r="W1231" i="1"/>
  <c r="AT1153" i="1"/>
  <c r="F1181" i="1"/>
  <c r="GK1155" i="1"/>
  <c r="CY1118" i="1"/>
  <c r="X1118" i="1" s="1"/>
  <c r="CZ1118" i="1"/>
  <c r="Y1118" i="1" s="1"/>
  <c r="CP1117" i="1"/>
  <c r="O1117" i="1" s="1"/>
  <c r="AD1122" i="1"/>
  <c r="AI1083" i="1"/>
  <c r="CX440" i="3"/>
  <c r="CX441" i="3"/>
  <c r="CX432" i="3"/>
  <c r="CX436" i="3"/>
  <c r="CX431" i="3"/>
  <c r="CX435" i="3"/>
  <c r="CX439" i="3"/>
  <c r="CX434" i="3"/>
  <c r="CX438" i="3"/>
  <c r="CX433" i="3"/>
  <c r="CX437" i="3"/>
  <c r="CX424" i="3"/>
  <c r="CX428" i="3"/>
  <c r="CX423" i="3"/>
  <c r="CX427" i="3"/>
  <c r="CX426" i="3"/>
  <c r="CX430" i="3"/>
  <c r="CX425" i="3"/>
  <c r="CX429" i="3"/>
  <c r="CX400" i="3"/>
  <c r="CX403" i="3"/>
  <c r="CX402" i="3"/>
  <c r="CX401" i="3"/>
  <c r="O171" i="7"/>
  <c r="F1496" i="1"/>
  <c r="AQ1478" i="1"/>
  <c r="CY1483" i="1"/>
  <c r="X1483" i="1" s="1"/>
  <c r="R56" i="5" s="1"/>
  <c r="CZ1483" i="1"/>
  <c r="Y1483" i="1" s="1"/>
  <c r="T56" i="5" s="1"/>
  <c r="CZ1482" i="1"/>
  <c r="Y1482" i="1" s="1"/>
  <c r="T52" i="5" s="1"/>
  <c r="CY1482" i="1"/>
  <c r="X1482" i="1" s="1"/>
  <c r="R52" i="5" s="1"/>
  <c r="CZ1481" i="1"/>
  <c r="Y1481" i="1" s="1"/>
  <c r="T44" i="5" s="1"/>
  <c r="J49" i="5" s="1"/>
  <c r="CY1481" i="1"/>
  <c r="X1481" i="1" s="1"/>
  <c r="R44" i="5" s="1"/>
  <c r="J48" i="5" s="1"/>
  <c r="AJ1486" i="1"/>
  <c r="AD1486" i="1"/>
  <c r="BC1414" i="1"/>
  <c r="F1434" i="1"/>
  <c r="AG1414" i="1"/>
  <c r="T1418" i="1"/>
  <c r="AI1414" i="1"/>
  <c r="V1418" i="1"/>
  <c r="AH1383" i="1"/>
  <c r="AI1383" i="1"/>
  <c r="AH1227" i="1"/>
  <c r="U1231" i="1"/>
  <c r="AI1227" i="1"/>
  <c r="V1231" i="1"/>
  <c r="BB1153" i="1"/>
  <c r="F1176" i="1"/>
  <c r="BB1192" i="1"/>
  <c r="CY1117" i="1"/>
  <c r="X1117" i="1" s="1"/>
  <c r="CZ1117" i="1"/>
  <c r="Y1117" i="1" s="1"/>
  <c r="CP1116" i="1"/>
  <c r="O1116" i="1" s="1"/>
  <c r="CJ1083" i="1"/>
  <c r="CX454" i="3"/>
  <c r="CX453" i="3"/>
  <c r="CS1691" i="1"/>
  <c r="CX448" i="3"/>
  <c r="CX447" i="3"/>
  <c r="CX449" i="3"/>
  <c r="CX446" i="3"/>
  <c r="CX445" i="3"/>
  <c r="CX444" i="3"/>
  <c r="CX443" i="3"/>
  <c r="CX442" i="3"/>
  <c r="CG1616" i="1"/>
  <c r="CT1614" i="1"/>
  <c r="S1614" i="1" s="1"/>
  <c r="CT1612" i="1"/>
  <c r="S1612" i="1" s="1"/>
  <c r="CT1611" i="1"/>
  <c r="S1611" i="1" s="1"/>
  <c r="CT1610" i="1"/>
  <c r="S1610" i="1" s="1"/>
  <c r="CG1541" i="1"/>
  <c r="AS1541" i="1"/>
  <c r="AO1541" i="1"/>
  <c r="CT1539" i="1"/>
  <c r="CT1537" i="1"/>
  <c r="S1537" i="1" s="1"/>
  <c r="CT1536" i="1"/>
  <c r="S1536" i="1" s="1"/>
  <c r="CT1535" i="1"/>
  <c r="S1535" i="1" s="1"/>
  <c r="CT1534" i="1"/>
  <c r="S1534" i="1" s="1"/>
  <c r="CT1533" i="1"/>
  <c r="S1533" i="1" s="1"/>
  <c r="CT1532" i="1"/>
  <c r="S1532" i="1" s="1"/>
  <c r="F1502" i="1"/>
  <c r="BC1478" i="1"/>
  <c r="AH1486" i="1"/>
  <c r="AC1486" i="1"/>
  <c r="CP1480" i="1"/>
  <c r="O1480" i="1" s="1"/>
  <c r="F1431" i="1"/>
  <c r="BB1414" i="1"/>
  <c r="F1428" i="1"/>
  <c r="CJ1414" i="1"/>
  <c r="BA1418" i="1"/>
  <c r="CY1416" i="1"/>
  <c r="X1416" i="1" s="1"/>
  <c r="AF1418" i="1"/>
  <c r="CZ1416" i="1"/>
  <c r="Y1416" i="1" s="1"/>
  <c r="AC1418" i="1"/>
  <c r="CP1416" i="1"/>
  <c r="O1416" i="1" s="1"/>
  <c r="CY1379" i="1"/>
  <c r="X1379" i="1" s="1"/>
  <c r="CZ1379" i="1"/>
  <c r="Y1379" i="1" s="1"/>
  <c r="CY1378" i="1"/>
  <c r="X1378" i="1" s="1"/>
  <c r="CZ1378" i="1"/>
  <c r="Y1378" i="1" s="1"/>
  <c r="CJ1383" i="1"/>
  <c r="CY1377" i="1"/>
  <c r="X1377" i="1" s="1"/>
  <c r="AF1383" i="1"/>
  <c r="CZ1377" i="1"/>
  <c r="Y1377" i="1" s="1"/>
  <c r="F1351" i="1"/>
  <c r="AX1339" i="1"/>
  <c r="F1353" i="1"/>
  <c r="AP1339" i="1"/>
  <c r="AH1344" i="1"/>
  <c r="CP1297" i="1"/>
  <c r="O1297" i="1" s="1"/>
  <c r="CY1229" i="1"/>
  <c r="X1229" i="1" s="1"/>
  <c r="AF1231" i="1"/>
  <c r="CZ1229" i="1"/>
  <c r="Y1229" i="1" s="1"/>
  <c r="CY1156" i="1"/>
  <c r="X1156" i="1" s="1"/>
  <c r="CZ1156" i="1"/>
  <c r="Y1156" i="1" s="1"/>
  <c r="CP1156" i="1"/>
  <c r="O1156" i="1" s="1"/>
  <c r="CP1155" i="1"/>
  <c r="O1155" i="1" s="1"/>
  <c r="CY1116" i="1"/>
  <c r="X1116" i="1" s="1"/>
  <c r="CZ1116" i="1"/>
  <c r="Y1116" i="1" s="1"/>
  <c r="CX422" i="3"/>
  <c r="CX421" i="3"/>
  <c r="CX412" i="3"/>
  <c r="CX416" i="3"/>
  <c r="CX420" i="3"/>
  <c r="CX415" i="3"/>
  <c r="CX419" i="3"/>
  <c r="CX414" i="3"/>
  <c r="CX418" i="3"/>
  <c r="CX413" i="3"/>
  <c r="CX417" i="3"/>
  <c r="CX404" i="3"/>
  <c r="CX408" i="3"/>
  <c r="CX407" i="3"/>
  <c r="CX411" i="3"/>
  <c r="CX406" i="3"/>
  <c r="CX410" i="3"/>
  <c r="CX405" i="3"/>
  <c r="CX409" i="3"/>
  <c r="CX388" i="3"/>
  <c r="CX387" i="3"/>
  <c r="CX386" i="3"/>
  <c r="CX384" i="3"/>
  <c r="CX383" i="3"/>
  <c r="CX382" i="3"/>
  <c r="AB1530" i="1"/>
  <c r="CS1529" i="1"/>
  <c r="AD1529" i="1"/>
  <c r="AB1529" i="1" s="1"/>
  <c r="AG1486" i="1"/>
  <c r="F1427" i="1"/>
  <c r="AP1414" i="1"/>
  <c r="AJ1414" i="1"/>
  <c r="W1418" i="1"/>
  <c r="CY1381" i="1"/>
  <c r="X1381" i="1" s="1"/>
  <c r="CZ1381" i="1"/>
  <c r="Y1381" i="1" s="1"/>
  <c r="AG1383" i="1"/>
  <c r="F1362" i="1"/>
  <c r="AT1339" i="1"/>
  <c r="CY1341" i="1"/>
  <c r="X1341" i="1" s="1"/>
  <c r="AF1344" i="1"/>
  <c r="CZ1341" i="1"/>
  <c r="Y1341" i="1" s="1"/>
  <c r="CY1298" i="1"/>
  <c r="X1298" i="1" s="1"/>
  <c r="CZ1298" i="1"/>
  <c r="Y1298" i="1" s="1"/>
  <c r="CP1298" i="1"/>
  <c r="O1298" i="1" s="1"/>
  <c r="AZ1227" i="1"/>
  <c r="BA1231" i="1"/>
  <c r="CJ1227" i="1"/>
  <c r="AG1227" i="1"/>
  <c r="T1231" i="1"/>
  <c r="CY1160" i="1"/>
  <c r="X1160" i="1" s="1"/>
  <c r="CZ1160" i="1"/>
  <c r="Y1160" i="1" s="1"/>
  <c r="CZ1157" i="1"/>
  <c r="Y1157" i="1" s="1"/>
  <c r="CP1157" i="1"/>
  <c r="O1157" i="1" s="1"/>
  <c r="CY1155" i="1"/>
  <c r="X1155" i="1" s="1"/>
  <c r="CZ1155" i="1"/>
  <c r="Y1155" i="1" s="1"/>
  <c r="GK1116" i="1"/>
  <c r="CG1418" i="1"/>
  <c r="AS1418" i="1"/>
  <c r="AO1418" i="1"/>
  <c r="CL1414" i="1"/>
  <c r="BZ1414" i="1"/>
  <c r="CI1383" i="1"/>
  <c r="BC1383" i="1"/>
  <c r="F1360" i="1"/>
  <c r="CI1308" i="1"/>
  <c r="AQ1223" i="1"/>
  <c r="CX285" i="3"/>
  <c r="CX284" i="3"/>
  <c r="CX286" i="3"/>
  <c r="CX283" i="3"/>
  <c r="CK1153" i="1"/>
  <c r="CC1153" i="1"/>
  <c r="BY1153" i="1"/>
  <c r="CX273" i="3"/>
  <c r="CX277" i="3"/>
  <c r="CX274" i="3"/>
  <c r="CX276" i="3"/>
  <c r="CX278" i="3"/>
  <c r="CX275" i="3"/>
  <c r="CX265" i="3"/>
  <c r="CX269" i="3"/>
  <c r="CX264" i="3"/>
  <c r="CX266" i="3"/>
  <c r="CX272" i="3"/>
  <c r="CX271" i="3"/>
  <c r="CX268" i="3"/>
  <c r="CX270" i="3"/>
  <c r="CX267" i="3"/>
  <c r="CX257" i="3"/>
  <c r="CX261" i="3"/>
  <c r="CX256" i="3"/>
  <c r="CX258" i="3"/>
  <c r="CX263" i="3"/>
  <c r="CX259" i="3"/>
  <c r="CX260" i="3"/>
  <c r="CX262" i="3"/>
  <c r="BX1073" i="1"/>
  <c r="AO1083" i="1"/>
  <c r="CG1083" i="1"/>
  <c r="W1080" i="1"/>
  <c r="S1080" i="1"/>
  <c r="R1080" i="1"/>
  <c r="GK1080" i="1" s="1"/>
  <c r="W1079" i="1"/>
  <c r="S1079" i="1"/>
  <c r="CX237" i="3"/>
  <c r="CX241" i="3"/>
  <c r="CX245" i="3"/>
  <c r="CX240" i="3"/>
  <c r="CX244" i="3"/>
  <c r="CX238" i="3"/>
  <c r="CX242" i="3"/>
  <c r="CX243" i="3"/>
  <c r="CX239" i="3"/>
  <c r="W1077" i="1"/>
  <c r="S1077" i="1"/>
  <c r="CY1076" i="1"/>
  <c r="X1076" i="1" s="1"/>
  <c r="CX228" i="3"/>
  <c r="CX226" i="3"/>
  <c r="CX227" i="3"/>
  <c r="S1075" i="1"/>
  <c r="CY1035" i="1"/>
  <c r="X1035" i="1" s="1"/>
  <c r="CZ1035" i="1"/>
  <c r="Y1035" i="1" s="1"/>
  <c r="CZ960" i="1"/>
  <c r="Y960" i="1" s="1"/>
  <c r="CY960" i="1"/>
  <c r="X960" i="1" s="1"/>
  <c r="CY924" i="1"/>
  <c r="X924" i="1" s="1"/>
  <c r="AG926" i="1"/>
  <c r="AJ926" i="1"/>
  <c r="CY885" i="1"/>
  <c r="X885" i="1" s="1"/>
  <c r="CZ885" i="1"/>
  <c r="Y885" i="1" s="1"/>
  <c r="CP884" i="1"/>
  <c r="O884" i="1" s="1"/>
  <c r="BY877" i="1"/>
  <c r="CI887" i="1"/>
  <c r="AD887" i="1"/>
  <c r="BY835" i="1"/>
  <c r="CQ1528" i="1"/>
  <c r="AD1528" i="1"/>
  <c r="AB1528" i="1" s="1"/>
  <c r="CT1527" i="1"/>
  <c r="S1527" i="1" s="1"/>
  <c r="CT1526" i="1"/>
  <c r="S1526" i="1" s="1"/>
  <c r="CT1525" i="1"/>
  <c r="S1525" i="1" s="1"/>
  <c r="CT1524" i="1"/>
  <c r="S1524" i="1" s="1"/>
  <c r="CG1486" i="1"/>
  <c r="AO1486" i="1"/>
  <c r="CL1478" i="1"/>
  <c r="BZ1478" i="1"/>
  <c r="AT1478" i="1"/>
  <c r="AZ1418" i="1"/>
  <c r="CS1416" i="1"/>
  <c r="AB1416" i="1"/>
  <c r="CX356" i="3"/>
  <c r="CX360" i="3"/>
  <c r="CX355" i="3"/>
  <c r="CX359" i="3"/>
  <c r="CX354" i="3"/>
  <c r="CX358" i="3"/>
  <c r="CX357" i="3"/>
  <c r="CK1414" i="1"/>
  <c r="CC1414" i="1"/>
  <c r="BY1414" i="1"/>
  <c r="BB1383" i="1"/>
  <c r="AT1383" i="1"/>
  <c r="AP1383" i="1"/>
  <c r="CQ1381" i="1"/>
  <c r="P1381" i="1" s="1"/>
  <c r="CP1381" i="1" s="1"/>
  <c r="O1381" i="1" s="1"/>
  <c r="AD1381" i="1"/>
  <c r="AB1381" i="1" s="1"/>
  <c r="CS1380" i="1"/>
  <c r="AB1380" i="1"/>
  <c r="CQ1379" i="1"/>
  <c r="P1379" i="1" s="1"/>
  <c r="AD1379" i="1"/>
  <c r="AB1379" i="1" s="1"/>
  <c r="CQ1378" i="1"/>
  <c r="P1378" i="1" s="1"/>
  <c r="AD1378" i="1"/>
  <c r="AB1378" i="1" s="1"/>
  <c r="CQ1377" i="1"/>
  <c r="P1377" i="1" s="1"/>
  <c r="AD1377" i="1"/>
  <c r="AB1377" i="1" s="1"/>
  <c r="CS1342" i="1"/>
  <c r="AB1342" i="1"/>
  <c r="CX332" i="3"/>
  <c r="CX331" i="3"/>
  <c r="CX334" i="3"/>
  <c r="CX333" i="3"/>
  <c r="CS1341" i="1"/>
  <c r="AB1341" i="1"/>
  <c r="CX324" i="3"/>
  <c r="CX328" i="3"/>
  <c r="CX323" i="3"/>
  <c r="CX327" i="3"/>
  <c r="CX326" i="3"/>
  <c r="CX330" i="3"/>
  <c r="CX325" i="3"/>
  <c r="CX329" i="3"/>
  <c r="CK1339" i="1"/>
  <c r="CG1339" i="1"/>
  <c r="CC1339" i="1"/>
  <c r="BY1339" i="1"/>
  <c r="BB1308" i="1"/>
  <c r="AX1308" i="1"/>
  <c r="AT1308" i="1"/>
  <c r="AP1308" i="1"/>
  <c r="CQ1306" i="1"/>
  <c r="AD1306" i="1"/>
  <c r="AB1306" i="1" s="1"/>
  <c r="CQ1304" i="1"/>
  <c r="AD1304" i="1"/>
  <c r="AB1304" i="1" s="1"/>
  <c r="CQ1303" i="1"/>
  <c r="AD1303" i="1"/>
  <c r="AB1303" i="1" s="1"/>
  <c r="CT1302" i="1"/>
  <c r="CT1301" i="1"/>
  <c r="S1301" i="1" s="1"/>
  <c r="CT1300" i="1"/>
  <c r="S1300" i="1" s="1"/>
  <c r="CT1299" i="1"/>
  <c r="S1299" i="1" s="1"/>
  <c r="CS1298" i="1"/>
  <c r="AB1298" i="1"/>
  <c r="CX309" i="3"/>
  <c r="CX306" i="3"/>
  <c r="CX312" i="3"/>
  <c r="CX311" i="3"/>
  <c r="CX308" i="3"/>
  <c r="CX310" i="3"/>
  <c r="CX307" i="3"/>
  <c r="CS1297" i="1"/>
  <c r="AB1297" i="1"/>
  <c r="CX301" i="3"/>
  <c r="CX305" i="3"/>
  <c r="CX304" i="3"/>
  <c r="CX303" i="3"/>
  <c r="CX300" i="3"/>
  <c r="CX302" i="3"/>
  <c r="CX299" i="3"/>
  <c r="F1248" i="1"/>
  <c r="BB1231" i="1"/>
  <c r="AX1231" i="1"/>
  <c r="AT1231" i="1"/>
  <c r="AP1231" i="1"/>
  <c r="CQ1229" i="1"/>
  <c r="P1229" i="1" s="1"/>
  <c r="AD1229" i="1"/>
  <c r="AB1229" i="1" s="1"/>
  <c r="CS1161" i="1"/>
  <c r="AB1161" i="1"/>
  <c r="CQ1160" i="1"/>
  <c r="P1160" i="1" s="1"/>
  <c r="CP1160" i="1" s="1"/>
  <c r="O1160" i="1" s="1"/>
  <c r="AD1160" i="1"/>
  <c r="AB1160" i="1" s="1"/>
  <c r="CS1159" i="1"/>
  <c r="AB1159" i="1"/>
  <c r="CQ1158" i="1"/>
  <c r="P1158" i="1" s="1"/>
  <c r="AD1158" i="1"/>
  <c r="AB1158" i="1" s="1"/>
  <c r="CS1157" i="1"/>
  <c r="AB1157" i="1"/>
  <c r="CX289" i="3"/>
  <c r="CX288" i="3"/>
  <c r="CX290" i="3"/>
  <c r="CX287" i="3"/>
  <c r="CS1156" i="1"/>
  <c r="AB1156" i="1"/>
  <c r="CG1122" i="1"/>
  <c r="AS1122" i="1"/>
  <c r="AO1122" i="1"/>
  <c r="CT1120" i="1"/>
  <c r="S1120" i="1" s="1"/>
  <c r="CT1119" i="1"/>
  <c r="S1119" i="1" s="1"/>
  <c r="BY1083" i="1"/>
  <c r="CY1032" i="1"/>
  <c r="X1032" i="1" s="1"/>
  <c r="CZ1032" i="1"/>
  <c r="Y1032" i="1" s="1"/>
  <c r="CP1032" i="1"/>
  <c r="O1032" i="1" s="1"/>
  <c r="CZ962" i="1"/>
  <c r="Y962" i="1" s="1"/>
  <c r="CY962" i="1"/>
  <c r="X962" i="1" s="1"/>
  <c r="CY884" i="1"/>
  <c r="X884" i="1" s="1"/>
  <c r="CZ884" i="1"/>
  <c r="Y884" i="1" s="1"/>
  <c r="AI887" i="1"/>
  <c r="AS835" i="1"/>
  <c r="F863" i="1"/>
  <c r="CX375" i="3"/>
  <c r="CX374" i="3"/>
  <c r="CX371" i="3"/>
  <c r="CX370" i="3"/>
  <c r="CX369" i="3"/>
  <c r="CX368" i="3"/>
  <c r="CX367" i="3"/>
  <c r="CX366" i="3"/>
  <c r="CX364" i="3"/>
  <c r="CX365" i="3"/>
  <c r="CX363" i="3"/>
  <c r="CX362" i="3"/>
  <c r="CX361" i="3"/>
  <c r="CX315" i="3"/>
  <c r="CX281" i="3"/>
  <c r="CX280" i="3"/>
  <c r="CX282" i="3"/>
  <c r="CX279" i="3"/>
  <c r="CX249" i="3"/>
  <c r="CX248" i="3"/>
  <c r="CX246" i="3"/>
  <c r="CX250" i="3"/>
  <c r="CX247" i="3"/>
  <c r="CX251" i="3"/>
  <c r="AB1078" i="1"/>
  <c r="CX229" i="3"/>
  <c r="CX233" i="3"/>
  <c r="CX232" i="3"/>
  <c r="CX236" i="3"/>
  <c r="CX230" i="3"/>
  <c r="CX234" i="3"/>
  <c r="CX231" i="3"/>
  <c r="CX235" i="3"/>
  <c r="AB1076" i="1"/>
  <c r="CX221" i="3"/>
  <c r="CX225" i="3"/>
  <c r="CX220" i="3"/>
  <c r="CX224" i="3"/>
  <c r="CX218" i="3"/>
  <c r="CX222" i="3"/>
  <c r="CX223" i="3"/>
  <c r="CX219" i="3"/>
  <c r="CY1033" i="1"/>
  <c r="X1033" i="1" s="1"/>
  <c r="CZ1033" i="1"/>
  <c r="Y1033" i="1" s="1"/>
  <c r="CP1033" i="1"/>
  <c r="O1033" i="1" s="1"/>
  <c r="CJ926" i="1"/>
  <c r="BY918" i="1"/>
  <c r="AP926" i="1"/>
  <c r="CI926" i="1"/>
  <c r="AG887" i="1"/>
  <c r="AJ887" i="1"/>
  <c r="CC835" i="1"/>
  <c r="AT846" i="1"/>
  <c r="I1528" i="1"/>
  <c r="CI1486" i="1"/>
  <c r="CX352" i="3"/>
  <c r="CX353" i="3"/>
  <c r="CX344" i="3"/>
  <c r="CX348" i="3"/>
  <c r="CX343" i="3"/>
  <c r="CX347" i="3"/>
  <c r="CX351" i="3"/>
  <c r="CX346" i="3"/>
  <c r="CX350" i="3"/>
  <c r="CX345" i="3"/>
  <c r="CX349" i="3"/>
  <c r="CX336" i="3"/>
  <c r="CX340" i="3"/>
  <c r="CX335" i="3"/>
  <c r="CX339" i="3"/>
  <c r="CX338" i="3"/>
  <c r="CX342" i="3"/>
  <c r="CX337" i="3"/>
  <c r="CX341" i="3"/>
  <c r="I1303" i="1"/>
  <c r="CX293" i="3"/>
  <c r="CX297" i="3"/>
  <c r="CX296" i="3"/>
  <c r="CX298" i="3"/>
  <c r="CX295" i="3"/>
  <c r="CX291" i="3"/>
  <c r="CX292" i="3"/>
  <c r="CX294" i="3"/>
  <c r="BC1122" i="1"/>
  <c r="AQ1122" i="1"/>
  <c r="CL1073" i="1"/>
  <c r="BC1083" i="1"/>
  <c r="BZ1073" i="1"/>
  <c r="AQ1083" i="1"/>
  <c r="CX253" i="3"/>
  <c r="CX252" i="3"/>
  <c r="CX254" i="3"/>
  <c r="CX255" i="3"/>
  <c r="T1077" i="1"/>
  <c r="AG1083" i="1" s="1"/>
  <c r="AP1042" i="1"/>
  <c r="CY1034" i="1"/>
  <c r="X1034" i="1" s="1"/>
  <c r="CZ1034" i="1"/>
  <c r="Y1034" i="1" s="1"/>
  <c r="CP1034" i="1"/>
  <c r="O1034" i="1" s="1"/>
  <c r="AT1042" i="1"/>
  <c r="CC1030" i="1"/>
  <c r="CZ959" i="1"/>
  <c r="Y959" i="1" s="1"/>
  <c r="CY959" i="1"/>
  <c r="X959" i="1" s="1"/>
  <c r="CY923" i="1"/>
  <c r="X923" i="1" s="1"/>
  <c r="CZ923" i="1"/>
  <c r="Y923" i="1" s="1"/>
  <c r="AC926" i="1"/>
  <c r="GK879" i="1"/>
  <c r="CY838" i="1"/>
  <c r="X838" i="1" s="1"/>
  <c r="CZ838" i="1"/>
  <c r="Y838" i="1" s="1"/>
  <c r="CG1042" i="1"/>
  <c r="AS1042" i="1"/>
  <c r="AO1042" i="1"/>
  <c r="CT1040" i="1"/>
  <c r="CQ1039" i="1"/>
  <c r="AD1039" i="1"/>
  <c r="AB1039" i="1" s="1"/>
  <c r="CT1038" i="1"/>
  <c r="CT1037" i="1"/>
  <c r="S1037" i="1" s="1"/>
  <c r="CS1036" i="1"/>
  <c r="AB1036" i="1"/>
  <c r="CX211" i="3"/>
  <c r="CX210" i="3"/>
  <c r="CS1035" i="1"/>
  <c r="AB1035" i="1"/>
  <c r="CS1034" i="1"/>
  <c r="AB1034" i="1"/>
  <c r="CX205" i="3"/>
  <c r="CX208" i="3"/>
  <c r="CX207" i="3"/>
  <c r="CX206" i="3"/>
  <c r="CS1033" i="1"/>
  <c r="AB1033" i="1"/>
  <c r="CS1032" i="1"/>
  <c r="AB1032" i="1"/>
  <c r="BB995" i="1"/>
  <c r="BB966" i="1"/>
  <c r="AT966" i="1"/>
  <c r="AP966" i="1"/>
  <c r="CQ964" i="1"/>
  <c r="P964" i="1" s="1"/>
  <c r="AD964" i="1"/>
  <c r="AB964" i="1" s="1"/>
  <c r="CS963" i="1"/>
  <c r="AB963" i="1"/>
  <c r="CQ962" i="1"/>
  <c r="P962" i="1" s="1"/>
  <c r="CP962" i="1" s="1"/>
  <c r="O962" i="1" s="1"/>
  <c r="AD962" i="1"/>
  <c r="AB962" i="1" s="1"/>
  <c r="CS961" i="1"/>
  <c r="AB961" i="1"/>
  <c r="CQ960" i="1"/>
  <c r="P960" i="1" s="1"/>
  <c r="AD960" i="1"/>
  <c r="AB960" i="1" s="1"/>
  <c r="CQ959" i="1"/>
  <c r="P959" i="1" s="1"/>
  <c r="AD959" i="1"/>
  <c r="AB959" i="1" s="1"/>
  <c r="BC926" i="1"/>
  <c r="AQ926" i="1"/>
  <c r="CT922" i="1"/>
  <c r="S922" i="1" s="1"/>
  <c r="CT921" i="1"/>
  <c r="S921" i="1" s="1"/>
  <c r="CT920" i="1"/>
  <c r="S920" i="1" s="1"/>
  <c r="BC887" i="1"/>
  <c r="AQ887" i="1"/>
  <c r="CT883" i="1"/>
  <c r="S883" i="1" s="1"/>
  <c r="CT882" i="1"/>
  <c r="S882" i="1" s="1"/>
  <c r="CT881" i="1"/>
  <c r="S881" i="1" s="1"/>
  <c r="CT880" i="1"/>
  <c r="S880" i="1" s="1"/>
  <c r="CT879" i="1"/>
  <c r="S879" i="1" s="1"/>
  <c r="BC846" i="1"/>
  <c r="AQ846" i="1"/>
  <c r="CS843" i="1"/>
  <c r="AB843" i="1"/>
  <c r="CQ840" i="1"/>
  <c r="AD840" i="1"/>
  <c r="AB840" i="1" s="1"/>
  <c r="CQ839" i="1"/>
  <c r="P839" i="1" s="1"/>
  <c r="AD839" i="1"/>
  <c r="AB839" i="1" s="1"/>
  <c r="CR838" i="1"/>
  <c r="Q838" i="1" s="1"/>
  <c r="CP838" i="1" s="1"/>
  <c r="O838" i="1" s="1"/>
  <c r="CS837" i="1"/>
  <c r="AD837" i="1"/>
  <c r="CB835" i="1"/>
  <c r="CZ766" i="1"/>
  <c r="Y766" i="1" s="1"/>
  <c r="CY766" i="1"/>
  <c r="X766" i="1" s="1"/>
  <c r="AI771" i="1"/>
  <c r="CY728" i="1"/>
  <c r="X728" i="1" s="1"/>
  <c r="CZ725" i="1"/>
  <c r="Y725" i="1" s="1"/>
  <c r="CY725" i="1"/>
  <c r="X725" i="1" s="1"/>
  <c r="BB686" i="1"/>
  <c r="F705" i="1"/>
  <c r="CY690" i="1"/>
  <c r="X690" i="1" s="1"/>
  <c r="CZ690" i="1"/>
  <c r="Y690" i="1" s="1"/>
  <c r="CP690" i="1"/>
  <c r="O690" i="1" s="1"/>
  <c r="CJ692" i="1"/>
  <c r="AG692" i="1"/>
  <c r="AI655" i="1"/>
  <c r="AQ655" i="1"/>
  <c r="AG655" i="1"/>
  <c r="CX213" i="3"/>
  <c r="CX212" i="3"/>
  <c r="CX189" i="3"/>
  <c r="CX193" i="3"/>
  <c r="CX192" i="3"/>
  <c r="CX191" i="3"/>
  <c r="CX194" i="3"/>
  <c r="CX190" i="3"/>
  <c r="CX181" i="3"/>
  <c r="CX185" i="3"/>
  <c r="CX180" i="3"/>
  <c r="CX184" i="3"/>
  <c r="CX188" i="3"/>
  <c r="CX183" i="3"/>
  <c r="CX187" i="3"/>
  <c r="CX182" i="3"/>
  <c r="CX186" i="3"/>
  <c r="CX175" i="3"/>
  <c r="CX179" i="3"/>
  <c r="CX174" i="3"/>
  <c r="CX178" i="3"/>
  <c r="CX172" i="3"/>
  <c r="CX176" i="3"/>
  <c r="CX177" i="3"/>
  <c r="CX173" i="3"/>
  <c r="CX163" i="3"/>
  <c r="CX167" i="3"/>
  <c r="CX162" i="3"/>
  <c r="CX166" i="3"/>
  <c r="CX164" i="3"/>
  <c r="CX165" i="3"/>
  <c r="CX155" i="3"/>
  <c r="CX159" i="3"/>
  <c r="CX154" i="3"/>
  <c r="CX158" i="3"/>
  <c r="CX156" i="3"/>
  <c r="CX160" i="3"/>
  <c r="CX161" i="3"/>
  <c r="CX157" i="3"/>
  <c r="CX153" i="3"/>
  <c r="CX147" i="3"/>
  <c r="CX151" i="3"/>
  <c r="CX146" i="3"/>
  <c r="CX150" i="3"/>
  <c r="CX148" i="3"/>
  <c r="CX152" i="3"/>
  <c r="CX145" i="3"/>
  <c r="CX149" i="3"/>
  <c r="CX143" i="3"/>
  <c r="CX142" i="3"/>
  <c r="CX144" i="3"/>
  <c r="CX135" i="3"/>
  <c r="CX139" i="3"/>
  <c r="CX134" i="3"/>
  <c r="CX138" i="3"/>
  <c r="CX136" i="3"/>
  <c r="CX140" i="3"/>
  <c r="CX141" i="3"/>
  <c r="CX137" i="3"/>
  <c r="AB837" i="1"/>
  <c r="CQ837" i="1"/>
  <c r="P837" i="1" s="1"/>
  <c r="CZ768" i="1"/>
  <c r="Y768" i="1" s="1"/>
  <c r="CY768" i="1"/>
  <c r="X768" i="1" s="1"/>
  <c r="AB768" i="1"/>
  <c r="AG771" i="1"/>
  <c r="AJ771" i="1"/>
  <c r="AJ686" i="1"/>
  <c r="W692" i="1"/>
  <c r="CP651" i="1"/>
  <c r="O651" i="1" s="1"/>
  <c r="CY608" i="1"/>
  <c r="X608" i="1" s="1"/>
  <c r="CZ608" i="1"/>
  <c r="Y608" i="1" s="1"/>
  <c r="BC1042" i="1"/>
  <c r="AQ1042" i="1"/>
  <c r="CX201" i="3"/>
  <c r="CX200" i="3"/>
  <c r="CX199" i="3"/>
  <c r="CX202" i="3"/>
  <c r="CG926" i="1"/>
  <c r="AS926" i="1"/>
  <c r="AO926" i="1"/>
  <c r="CG887" i="1"/>
  <c r="AS887" i="1"/>
  <c r="AO887" i="1"/>
  <c r="CG846" i="1"/>
  <c r="AO846" i="1"/>
  <c r="CY765" i="1"/>
  <c r="X765" i="1" s="1"/>
  <c r="CZ765" i="1"/>
  <c r="Y765" i="1" s="1"/>
  <c r="CP765" i="1"/>
  <c r="O765" i="1" s="1"/>
  <c r="CJ771" i="1"/>
  <c r="CY764" i="1"/>
  <c r="X764" i="1" s="1"/>
  <c r="CZ764" i="1"/>
  <c r="Y764" i="1" s="1"/>
  <c r="CP764" i="1"/>
  <c r="O764" i="1" s="1"/>
  <c r="AB727" i="1"/>
  <c r="AX686" i="1"/>
  <c r="F699" i="1"/>
  <c r="AP686" i="1"/>
  <c r="F701" i="1"/>
  <c r="CZ689" i="1"/>
  <c r="Y689" i="1" s="1"/>
  <c r="CY689" i="1"/>
  <c r="X689" i="1" s="1"/>
  <c r="AH692" i="1"/>
  <c r="CZ653" i="1"/>
  <c r="Y653" i="1" s="1"/>
  <c r="CY653" i="1"/>
  <c r="X653" i="1" s="1"/>
  <c r="AS616" i="1"/>
  <c r="CB605" i="1"/>
  <c r="CX197" i="3"/>
  <c r="CX196" i="3"/>
  <c r="CX195" i="3"/>
  <c r="CX198" i="3"/>
  <c r="CX171" i="3"/>
  <c r="CX170" i="3"/>
  <c r="CX168" i="3"/>
  <c r="CX169" i="3"/>
  <c r="CY769" i="1"/>
  <c r="X769" i="1" s="1"/>
  <c r="CZ769" i="1"/>
  <c r="Y769" i="1" s="1"/>
  <c r="CP769" i="1"/>
  <c r="O769" i="1" s="1"/>
  <c r="CY767" i="1"/>
  <c r="X767" i="1" s="1"/>
  <c r="CZ767" i="1"/>
  <c r="Y767" i="1" s="1"/>
  <c r="CP767" i="1"/>
  <c r="O767" i="1" s="1"/>
  <c r="AD771" i="1"/>
  <c r="AH771" i="1"/>
  <c r="CZ726" i="1"/>
  <c r="Y726" i="1" s="1"/>
  <c r="AT686" i="1"/>
  <c r="F710" i="1"/>
  <c r="CY688" i="1"/>
  <c r="X688" i="1" s="1"/>
  <c r="AF692" i="1"/>
  <c r="CZ688" i="1"/>
  <c r="Y688" i="1" s="1"/>
  <c r="CP688" i="1"/>
  <c r="O688" i="1" s="1"/>
  <c r="CZ652" i="1"/>
  <c r="Y652" i="1" s="1"/>
  <c r="CS769" i="1"/>
  <c r="AB769" i="1"/>
  <c r="CQ768" i="1"/>
  <c r="P768" i="1" s="1"/>
  <c r="CP768" i="1" s="1"/>
  <c r="O768" i="1" s="1"/>
  <c r="AD768" i="1"/>
  <c r="CS767" i="1"/>
  <c r="AB767" i="1"/>
  <c r="CQ766" i="1"/>
  <c r="P766" i="1" s="1"/>
  <c r="CP766" i="1" s="1"/>
  <c r="O766" i="1" s="1"/>
  <c r="AD766" i="1"/>
  <c r="AB766" i="1" s="1"/>
  <c r="CS765" i="1"/>
  <c r="AB765" i="1"/>
  <c r="CX119" i="3"/>
  <c r="CX122" i="3"/>
  <c r="CX120" i="3"/>
  <c r="CX121" i="3"/>
  <c r="CS764" i="1"/>
  <c r="AB764" i="1"/>
  <c r="CS728" i="1"/>
  <c r="AB728" i="1"/>
  <c r="CQ727" i="1"/>
  <c r="AD727" i="1"/>
  <c r="CS726" i="1"/>
  <c r="AB726" i="1"/>
  <c r="CQ725" i="1"/>
  <c r="P725" i="1" s="1"/>
  <c r="AD725" i="1"/>
  <c r="AB725" i="1" s="1"/>
  <c r="AZ692" i="1"/>
  <c r="CS690" i="1"/>
  <c r="AB690" i="1"/>
  <c r="CQ689" i="1"/>
  <c r="P689" i="1" s="1"/>
  <c r="AD689" i="1"/>
  <c r="AB689" i="1" s="1"/>
  <c r="CS688" i="1"/>
  <c r="AB688" i="1"/>
  <c r="CX103" i="3"/>
  <c r="CX102" i="3"/>
  <c r="CK686" i="1"/>
  <c r="CG686" i="1"/>
  <c r="CC686" i="1"/>
  <c r="BY686" i="1"/>
  <c r="F672" i="1"/>
  <c r="BB655" i="1"/>
  <c r="AT655" i="1"/>
  <c r="AP655" i="1"/>
  <c r="CQ653" i="1"/>
  <c r="P653" i="1" s="1"/>
  <c r="AD653" i="1"/>
  <c r="AB653" i="1" s="1"/>
  <c r="CS652" i="1"/>
  <c r="AB652" i="1"/>
  <c r="S651" i="1"/>
  <c r="BY647" i="1"/>
  <c r="F629" i="1"/>
  <c r="BY616" i="1"/>
  <c r="CQ610" i="1"/>
  <c r="CQ608" i="1"/>
  <c r="P608" i="1" s="1"/>
  <c r="CP608" i="1" s="1"/>
  <c r="O608" i="1" s="1"/>
  <c r="CC616" i="1"/>
  <c r="CL605" i="1"/>
  <c r="F559" i="1"/>
  <c r="AT530" i="1"/>
  <c r="CY537" i="1"/>
  <c r="X537" i="1" s="1"/>
  <c r="CZ537" i="1"/>
  <c r="Y537" i="1" s="1"/>
  <c r="CP537" i="1"/>
  <c r="O537" i="1" s="1"/>
  <c r="CG541" i="1"/>
  <c r="AQ541" i="1"/>
  <c r="BZ530" i="1"/>
  <c r="AH541" i="1"/>
  <c r="AI541" i="1"/>
  <c r="AS493" i="1"/>
  <c r="F516" i="1"/>
  <c r="CY497" i="1"/>
  <c r="X497" i="1" s="1"/>
  <c r="CZ497" i="1"/>
  <c r="Y497" i="1" s="1"/>
  <c r="CP496" i="1"/>
  <c r="O496" i="1" s="1"/>
  <c r="AJ499" i="1"/>
  <c r="CX99" i="3"/>
  <c r="CX98" i="3"/>
  <c r="CX97" i="3"/>
  <c r="CX96" i="3"/>
  <c r="R649" i="1"/>
  <c r="AQ605" i="1"/>
  <c r="F626" i="1"/>
  <c r="AD613" i="1"/>
  <c r="AB613" i="1" s="1"/>
  <c r="CS613" i="1"/>
  <c r="CS609" i="1"/>
  <c r="AD609" i="1"/>
  <c r="AB609" i="1" s="1"/>
  <c r="CS607" i="1"/>
  <c r="AD607" i="1"/>
  <c r="F550" i="1"/>
  <c r="AP530" i="1"/>
  <c r="CY539" i="1"/>
  <c r="X539" i="1" s="1"/>
  <c r="CZ539" i="1"/>
  <c r="Y539" i="1" s="1"/>
  <c r="CP539" i="1"/>
  <c r="O539" i="1" s="1"/>
  <c r="CJ541" i="1"/>
  <c r="CZ532" i="1"/>
  <c r="Y532" i="1" s="1"/>
  <c r="CY532" i="1"/>
  <c r="X532" i="1" s="1"/>
  <c r="CY496" i="1"/>
  <c r="X496" i="1" s="1"/>
  <c r="CZ496" i="1"/>
  <c r="Y496" i="1" s="1"/>
  <c r="GK495" i="1"/>
  <c r="F788" i="1"/>
  <c r="BB771" i="1"/>
  <c r="AX771" i="1"/>
  <c r="AT771" i="1"/>
  <c r="CT763" i="1"/>
  <c r="S763" i="1" s="1"/>
  <c r="BB730" i="1"/>
  <c r="AX730" i="1"/>
  <c r="AT730" i="1"/>
  <c r="CX107" i="3"/>
  <c r="CX111" i="3"/>
  <c r="CX106" i="3"/>
  <c r="CX110" i="3"/>
  <c r="CX114" i="3"/>
  <c r="CX105" i="3"/>
  <c r="CX109" i="3"/>
  <c r="CX113" i="3"/>
  <c r="CX108" i="3"/>
  <c r="CX104" i="3"/>
  <c r="CX112" i="3"/>
  <c r="CX101" i="3"/>
  <c r="CX100" i="3"/>
  <c r="GX650" i="1"/>
  <c r="CJ655" i="1" s="1"/>
  <c r="F632" i="1"/>
  <c r="BC605" i="1"/>
  <c r="AO616" i="1"/>
  <c r="CG616" i="1"/>
  <c r="CR613" i="1"/>
  <c r="CQ613" i="1"/>
  <c r="CR609" i="1"/>
  <c r="CQ609" i="1"/>
  <c r="CR607" i="1"/>
  <c r="Q607" i="1" s="1"/>
  <c r="AB607" i="1"/>
  <c r="CQ607" i="1"/>
  <c r="P607" i="1" s="1"/>
  <c r="BZ605" i="1"/>
  <c r="CZ536" i="1"/>
  <c r="Y536" i="1" s="1"/>
  <c r="CY536" i="1"/>
  <c r="X536" i="1" s="1"/>
  <c r="CY534" i="1"/>
  <c r="X534" i="1" s="1"/>
  <c r="CZ534" i="1"/>
  <c r="Y534" i="1" s="1"/>
  <c r="CP534" i="1"/>
  <c r="O534" i="1" s="1"/>
  <c r="CP533" i="1"/>
  <c r="O533" i="1" s="1"/>
  <c r="AG541" i="1"/>
  <c r="AO493" i="1"/>
  <c r="AO570" i="1"/>
  <c r="F503" i="1"/>
  <c r="CJ499" i="1"/>
  <c r="BY493" i="1"/>
  <c r="AP499" i="1"/>
  <c r="CI499" i="1"/>
  <c r="AD499" i="1"/>
  <c r="AH499" i="1"/>
  <c r="S650" i="1"/>
  <c r="R650" i="1"/>
  <c r="GK650" i="1" s="1"/>
  <c r="CX91" i="3"/>
  <c r="CX95" i="3"/>
  <c r="CX90" i="3"/>
  <c r="CX94" i="3"/>
  <c r="CX89" i="3"/>
  <c r="CX93" i="3"/>
  <c r="CX92" i="3"/>
  <c r="CX88" i="3"/>
  <c r="CS610" i="1"/>
  <c r="AD610" i="1"/>
  <c r="AB610" i="1" s="1"/>
  <c r="CS608" i="1"/>
  <c r="AD608" i="1"/>
  <c r="AB608" i="1" s="1"/>
  <c r="BX605" i="1"/>
  <c r="F554" i="1"/>
  <c r="BB530" i="1"/>
  <c r="CZ538" i="1"/>
  <c r="Y538" i="1" s="1"/>
  <c r="CY538" i="1"/>
  <c r="X538" i="1" s="1"/>
  <c r="AB538" i="1"/>
  <c r="CY535" i="1"/>
  <c r="X535" i="1" s="1"/>
  <c r="AS541" i="1"/>
  <c r="CY533" i="1"/>
  <c r="X533" i="1" s="1"/>
  <c r="AC499" i="1"/>
  <c r="CY459" i="1"/>
  <c r="X459" i="1" s="1"/>
  <c r="CZ459" i="1"/>
  <c r="Y459" i="1" s="1"/>
  <c r="CS539" i="1"/>
  <c r="AB539" i="1"/>
  <c r="CQ538" i="1"/>
  <c r="P538" i="1" s="1"/>
  <c r="CP538" i="1" s="1"/>
  <c r="O538" i="1" s="1"/>
  <c r="AD538" i="1"/>
  <c r="CS537" i="1"/>
  <c r="AB537" i="1"/>
  <c r="CQ536" i="1"/>
  <c r="P536" i="1" s="1"/>
  <c r="CP536" i="1" s="1"/>
  <c r="O536" i="1" s="1"/>
  <c r="AD536" i="1"/>
  <c r="AB536" i="1" s="1"/>
  <c r="CS535" i="1"/>
  <c r="AB535" i="1"/>
  <c r="CX71" i="3"/>
  <c r="CX70" i="3"/>
  <c r="CX73" i="3"/>
  <c r="CX72" i="3"/>
  <c r="CS534" i="1"/>
  <c r="AB534" i="1"/>
  <c r="CQ532" i="1"/>
  <c r="P532" i="1" s="1"/>
  <c r="AD532" i="1"/>
  <c r="AB532" i="1" s="1"/>
  <c r="BC499" i="1"/>
  <c r="AQ499" i="1"/>
  <c r="CB493" i="1"/>
  <c r="BX493" i="1"/>
  <c r="AX462" i="1"/>
  <c r="CG454" i="1"/>
  <c r="CQ460" i="1"/>
  <c r="P460" i="1" s="1"/>
  <c r="CQ459" i="1"/>
  <c r="P459" i="1" s="1"/>
  <c r="CY456" i="1"/>
  <c r="X456" i="1" s="1"/>
  <c r="AF462" i="1"/>
  <c r="CZ456" i="1"/>
  <c r="Y456" i="1" s="1"/>
  <c r="CP456" i="1"/>
  <c r="O456" i="1" s="1"/>
  <c r="AS423" i="1"/>
  <c r="CY417" i="1"/>
  <c r="X417" i="1" s="1"/>
  <c r="CP416" i="1"/>
  <c r="O416" i="1" s="1"/>
  <c r="CZ414" i="1"/>
  <c r="Y414" i="1" s="1"/>
  <c r="CY414" i="1"/>
  <c r="X414" i="1" s="1"/>
  <c r="AG344" i="1"/>
  <c r="T348" i="1"/>
  <c r="CI541" i="1"/>
  <c r="CK530" i="1"/>
  <c r="CC530" i="1"/>
  <c r="BY530" i="1"/>
  <c r="AD458" i="1"/>
  <c r="AB458" i="1" s="1"/>
  <c r="CS458" i="1"/>
  <c r="AD457" i="1"/>
  <c r="CS457" i="1"/>
  <c r="CZ416" i="1"/>
  <c r="Y416" i="1" s="1"/>
  <c r="CX75" i="3"/>
  <c r="CX74" i="3"/>
  <c r="CX77" i="3"/>
  <c r="CX76" i="3"/>
  <c r="CG499" i="1"/>
  <c r="CT495" i="1"/>
  <c r="S495" i="1" s="1"/>
  <c r="BB462" i="1"/>
  <c r="CK454" i="1"/>
  <c r="AT462" i="1"/>
  <c r="CC454" i="1"/>
  <c r="CP458" i="1"/>
  <c r="O458" i="1" s="1"/>
  <c r="CP457" i="1"/>
  <c r="O457" i="1" s="1"/>
  <c r="AQ423" i="1"/>
  <c r="CX61" i="3"/>
  <c r="CX60" i="3"/>
  <c r="AD460" i="1"/>
  <c r="AB460" i="1" s="1"/>
  <c r="CS460" i="1"/>
  <c r="CS459" i="1"/>
  <c r="AD459" i="1"/>
  <c r="AB459" i="1" s="1"/>
  <c r="CY415" i="1"/>
  <c r="X415" i="1" s="1"/>
  <c r="CZ415" i="1"/>
  <c r="Y415" i="1" s="1"/>
  <c r="CX59" i="3"/>
  <c r="CX58" i="3"/>
  <c r="AB457" i="1"/>
  <c r="CX55" i="3"/>
  <c r="CX57" i="3"/>
  <c r="CX56" i="3"/>
  <c r="CS456" i="1"/>
  <c r="AB456" i="1"/>
  <c r="CX47" i="3"/>
  <c r="CX51" i="3"/>
  <c r="CX50" i="3"/>
  <c r="CX54" i="3"/>
  <c r="CX49" i="3"/>
  <c r="CX53" i="3"/>
  <c r="CX52" i="3"/>
  <c r="CX48" i="3"/>
  <c r="BB423" i="1"/>
  <c r="AT423" i="1"/>
  <c r="CQ421" i="1"/>
  <c r="AD421" i="1"/>
  <c r="AB421" i="1" s="1"/>
  <c r="CQ419" i="1"/>
  <c r="AD419" i="1"/>
  <c r="AB419" i="1" s="1"/>
  <c r="CQ418" i="1"/>
  <c r="AD418" i="1"/>
  <c r="AB418" i="1" s="1"/>
  <c r="AB415" i="1"/>
  <c r="CQ414" i="1"/>
  <c r="P414" i="1" s="1"/>
  <c r="BY344" i="1"/>
  <c r="AP348" i="1"/>
  <c r="AB346" i="1"/>
  <c r="AI344" i="1"/>
  <c r="BX307" i="1"/>
  <c r="AO313" i="1"/>
  <c r="AO377" i="1" s="1"/>
  <c r="CG313" i="1"/>
  <c r="AS313" i="1"/>
  <c r="CY311" i="1"/>
  <c r="X311" i="1" s="1"/>
  <c r="CZ311" i="1"/>
  <c r="Y311" i="1" s="1"/>
  <c r="AQ268" i="1"/>
  <c r="F286" i="1"/>
  <c r="Q271" i="1"/>
  <c r="AP237" i="1"/>
  <c r="BY226" i="1"/>
  <c r="U229" i="1"/>
  <c r="CX39" i="3"/>
  <c r="CX40" i="3"/>
  <c r="BC222" i="1"/>
  <c r="F393" i="1"/>
  <c r="P348" i="1"/>
  <c r="CY309" i="1"/>
  <c r="X309" i="1" s="1"/>
  <c r="CZ309" i="1"/>
  <c r="Y309" i="1" s="1"/>
  <c r="CY273" i="1"/>
  <c r="X273" i="1" s="1"/>
  <c r="CZ273" i="1"/>
  <c r="Y273" i="1" s="1"/>
  <c r="Q270" i="1"/>
  <c r="I418" i="1"/>
  <c r="U415" i="1"/>
  <c r="W415" i="1"/>
  <c r="R415" i="1"/>
  <c r="AS348" i="1"/>
  <c r="CB344" i="1"/>
  <c r="W348" i="1"/>
  <c r="BA348" i="1"/>
  <c r="CJ344" i="1"/>
  <c r="BC344" i="1"/>
  <c r="AT313" i="1"/>
  <c r="CC307" i="1"/>
  <c r="CI313" i="1"/>
  <c r="CP309" i="1"/>
  <c r="O309" i="1" s="1"/>
  <c r="BC268" i="1"/>
  <c r="F292" i="1"/>
  <c r="AZ348" i="1"/>
  <c r="CY346" i="1"/>
  <c r="X346" i="1" s="1"/>
  <c r="AF348" i="1"/>
  <c r="CZ346" i="1"/>
  <c r="Y346" i="1" s="1"/>
  <c r="U348" i="1"/>
  <c r="AH344" i="1"/>
  <c r="CQ311" i="1"/>
  <c r="P311" i="1" s="1"/>
  <c r="CP311" i="1" s="1"/>
  <c r="O311" i="1" s="1"/>
  <c r="AB311" i="1"/>
  <c r="CS310" i="1"/>
  <c r="AD310" i="1"/>
  <c r="AB310" i="1" s="1"/>
  <c r="CR310" i="1"/>
  <c r="U271" i="1"/>
  <c r="AB309" i="1"/>
  <c r="AZ276" i="1"/>
  <c r="CI268" i="1"/>
  <c r="CS274" i="1"/>
  <c r="AD274" i="1"/>
  <c r="AB274" i="1" s="1"/>
  <c r="BY268" i="1"/>
  <c r="AP276" i="1"/>
  <c r="W271" i="1"/>
  <c r="CS270" i="1"/>
  <c r="AD270" i="1"/>
  <c r="AB270" i="1" s="1"/>
  <c r="CT157" i="1"/>
  <c r="S157" i="1" s="1"/>
  <c r="CY156" i="1"/>
  <c r="X156" i="1" s="1"/>
  <c r="CZ156" i="1"/>
  <c r="Y156" i="1" s="1"/>
  <c r="BB113" i="1"/>
  <c r="F134" i="1"/>
  <c r="BB191" i="1"/>
  <c r="CZ117" i="1"/>
  <c r="Y117" i="1" s="1"/>
  <c r="CY117" i="1"/>
  <c r="X117" i="1" s="1"/>
  <c r="AS268" i="1"/>
  <c r="F293" i="1"/>
  <c r="CS272" i="1"/>
  <c r="AD272" i="1"/>
  <c r="AB272" i="1" s="1"/>
  <c r="GX271" i="1"/>
  <c r="P271" i="1"/>
  <c r="Q229" i="1"/>
  <c r="CZ228" i="1"/>
  <c r="Y228" i="1" s="1"/>
  <c r="CY228" i="1"/>
  <c r="X228" i="1" s="1"/>
  <c r="CZ154" i="1"/>
  <c r="Y154" i="1" s="1"/>
  <c r="CY154" i="1"/>
  <c r="X154" i="1" s="1"/>
  <c r="CG121" i="1"/>
  <c r="BZ113" i="1"/>
  <c r="AQ121" i="1"/>
  <c r="AO348" i="1"/>
  <c r="CG348" i="1"/>
  <c r="CP346" i="1"/>
  <c r="O346" i="1" s="1"/>
  <c r="T311" i="1"/>
  <c r="CX27" i="3"/>
  <c r="CX28" i="3"/>
  <c r="I310" i="1"/>
  <c r="CK307" i="1"/>
  <c r="CQ273" i="1"/>
  <c r="P273" i="1" s="1"/>
  <c r="CP273" i="1" s="1"/>
  <c r="O273" i="1" s="1"/>
  <c r="AB273" i="1"/>
  <c r="CR272" i="1"/>
  <c r="Q272" i="1" s="1"/>
  <c r="T271" i="1"/>
  <c r="P229" i="1"/>
  <c r="F166" i="1"/>
  <c r="AO191" i="1"/>
  <c r="AO152" i="1"/>
  <c r="AP113" i="1"/>
  <c r="F130" i="1"/>
  <c r="AJ74" i="1"/>
  <c r="W82" i="1"/>
  <c r="S271" i="1"/>
  <c r="V271" i="1"/>
  <c r="CS271" i="1"/>
  <c r="AD271" i="1"/>
  <c r="AB271" i="1" s="1"/>
  <c r="CB268" i="1"/>
  <c r="AO226" i="1"/>
  <c r="F241" i="1"/>
  <c r="CC237" i="1"/>
  <c r="CP228" i="1"/>
  <c r="O228" i="1" s="1"/>
  <c r="CL152" i="1"/>
  <c r="BC162" i="1"/>
  <c r="CS158" i="1"/>
  <c r="AD158" i="1"/>
  <c r="AB158" i="1" s="1"/>
  <c r="CR158" i="1"/>
  <c r="Q158" i="1" s="1"/>
  <c r="BZ152" i="1"/>
  <c r="AQ162" i="1"/>
  <c r="AG82" i="1"/>
  <c r="CS41" i="1"/>
  <c r="AD41" i="1"/>
  <c r="AB41" i="1" s="1"/>
  <c r="CR41" i="1"/>
  <c r="P270" i="1"/>
  <c r="AB232" i="1"/>
  <c r="GX229" i="1"/>
  <c r="CY115" i="1"/>
  <c r="X115" i="1" s="1"/>
  <c r="CX7" i="3"/>
  <c r="CX6" i="3"/>
  <c r="CX10" i="3"/>
  <c r="CX5" i="3"/>
  <c r="CX9" i="3"/>
  <c r="CX4" i="3"/>
  <c r="CX8" i="3"/>
  <c r="I116" i="1"/>
  <c r="F95" i="1"/>
  <c r="BB74" i="1"/>
  <c r="GK79" i="1"/>
  <c r="BB30" i="1"/>
  <c r="F56" i="1"/>
  <c r="CX35" i="3"/>
  <c r="CX34" i="3"/>
  <c r="CX33" i="3"/>
  <c r="CX36" i="3"/>
  <c r="BB377" i="1"/>
  <c r="CG276" i="1"/>
  <c r="AB234" i="1"/>
  <c r="CR233" i="1"/>
  <c r="AB231" i="1"/>
  <c r="W229" i="1"/>
  <c r="S229" i="1"/>
  <c r="BZ237" i="1"/>
  <c r="T159" i="1"/>
  <c r="P159" i="1"/>
  <c r="CB162" i="1"/>
  <c r="CR156" i="1"/>
  <c r="Q156" i="1" s="1"/>
  <c r="AD156" i="1"/>
  <c r="AB156" i="1" s="1"/>
  <c r="CI121" i="1"/>
  <c r="S118" i="1"/>
  <c r="W118" i="1"/>
  <c r="CS117" i="1"/>
  <c r="AD117" i="1"/>
  <c r="U116" i="1"/>
  <c r="CZ115" i="1"/>
  <c r="Y115" i="1" s="1"/>
  <c r="F98" i="1"/>
  <c r="BY74" i="1"/>
  <c r="AP82" i="1"/>
  <c r="CP76" i="1"/>
  <c r="O76" i="1" s="1"/>
  <c r="AC82" i="1"/>
  <c r="GK32" i="1"/>
  <c r="CX26" i="3"/>
  <c r="CX25" i="3"/>
  <c r="V229" i="1"/>
  <c r="R229" i="1"/>
  <c r="AB228" i="1"/>
  <c r="AB159" i="1"/>
  <c r="T157" i="1"/>
  <c r="P157" i="1"/>
  <c r="CP157" i="1" s="1"/>
  <c r="O157" i="1" s="1"/>
  <c r="CP154" i="1"/>
  <c r="O154" i="1" s="1"/>
  <c r="R118" i="1"/>
  <c r="GK118" i="1" s="1"/>
  <c r="AT121" i="1"/>
  <c r="AB116" i="1"/>
  <c r="GX115" i="1"/>
  <c r="CS80" i="1"/>
  <c r="AD80" i="1"/>
  <c r="AB80" i="1" s="1"/>
  <c r="CR80" i="1"/>
  <c r="Q80" i="1" s="1"/>
  <c r="CP80" i="1" s="1"/>
  <c r="O80" i="1" s="1"/>
  <c r="AD40" i="1"/>
  <c r="AB40" i="1" s="1"/>
  <c r="CR40" i="1"/>
  <c r="CS40" i="1"/>
  <c r="CC43" i="1"/>
  <c r="CC162" i="1"/>
  <c r="BY162" i="1"/>
  <c r="AB119" i="1"/>
  <c r="V118" i="1"/>
  <c r="Q118" i="1"/>
  <c r="U115" i="1"/>
  <c r="V115" i="1"/>
  <c r="AD115" i="1"/>
  <c r="AB115" i="1" s="1"/>
  <c r="CR115" i="1"/>
  <c r="Q115" i="1" s="1"/>
  <c r="CP77" i="1"/>
  <c r="O77" i="1" s="1"/>
  <c r="AB77" i="1"/>
  <c r="CC82" i="1"/>
  <c r="CZ76" i="1"/>
  <c r="Y76" i="1" s="1"/>
  <c r="CY76" i="1"/>
  <c r="X76" i="1" s="1"/>
  <c r="BZ30" i="1"/>
  <c r="CG43" i="1"/>
  <c r="AQ43" i="1"/>
  <c r="CY35" i="1"/>
  <c r="X35" i="1" s="1"/>
  <c r="CZ35" i="1"/>
  <c r="Y35" i="1" s="1"/>
  <c r="I36" i="1"/>
  <c r="S33" i="1"/>
  <c r="W33" i="1"/>
  <c r="CB30" i="1"/>
  <c r="AS43" i="1"/>
  <c r="AD32" i="1"/>
  <c r="CR32" i="1"/>
  <c r="Q32" i="1" s="1"/>
  <c r="CY32" i="1"/>
  <c r="X32" i="1" s="1"/>
  <c r="CZ32" i="1"/>
  <c r="Y32" i="1" s="1"/>
  <c r="CQ32" i="1"/>
  <c r="P32" i="1" s="1"/>
  <c r="AB32" i="1"/>
  <c r="CY79" i="1"/>
  <c r="X79" i="1" s="1"/>
  <c r="CZ79" i="1"/>
  <c r="Y79" i="1" s="1"/>
  <c r="CP78" i="1"/>
  <c r="O78" i="1" s="1"/>
  <c r="AB78" i="1"/>
  <c r="AI82" i="1"/>
  <c r="AD82" i="1"/>
  <c r="AH82" i="1"/>
  <c r="BC30" i="1"/>
  <c r="F59" i="1"/>
  <c r="BY43" i="1"/>
  <c r="CG162" i="1"/>
  <c r="P115" i="1"/>
  <c r="F86" i="1"/>
  <c r="CJ82" i="1"/>
  <c r="CB82" i="1"/>
  <c r="AB76" i="1"/>
  <c r="AB39" i="1"/>
  <c r="AB37" i="1"/>
  <c r="AB36" i="1"/>
  <c r="GX33" i="1"/>
  <c r="CX19" i="3"/>
  <c r="CX18" i="3"/>
  <c r="CX17" i="3"/>
  <c r="CX20" i="3"/>
  <c r="BC121" i="1"/>
  <c r="P118" i="1"/>
  <c r="CP118" i="1" s="1"/>
  <c r="O118" i="1" s="1"/>
  <c r="AB117" i="1"/>
  <c r="CB121" i="1"/>
  <c r="T115" i="1"/>
  <c r="V33" i="1"/>
  <c r="Q33" i="1"/>
  <c r="U33" i="1"/>
  <c r="CX11" i="3"/>
  <c r="CX12" i="3"/>
  <c r="CX3" i="3"/>
  <c r="CX2" i="3"/>
  <c r="J57" i="5" l="1"/>
  <c r="J58" i="5"/>
  <c r="CZ1695" i="1"/>
  <c r="Y1695" i="1" s="1"/>
  <c r="CY1695" i="1"/>
  <c r="X1695" i="1" s="1"/>
  <c r="AF1698" i="1"/>
  <c r="AF1686" i="1" s="1"/>
  <c r="P1695" i="1"/>
  <c r="CY1690" i="1"/>
  <c r="X1690" i="1" s="1"/>
  <c r="T1695" i="1"/>
  <c r="AG1698" i="1" s="1"/>
  <c r="W1695" i="1"/>
  <c r="Q1695" i="1"/>
  <c r="AD1698" i="1" s="1"/>
  <c r="CZ1690" i="1"/>
  <c r="Y1690" i="1" s="1"/>
  <c r="V1695" i="1"/>
  <c r="AI1698" i="1" s="1"/>
  <c r="I190" i="7"/>
  <c r="M190" i="7" s="1"/>
  <c r="AJ1698" i="1"/>
  <c r="CP1651" i="1"/>
  <c r="O1651" i="1" s="1"/>
  <c r="CP1653" i="1"/>
  <c r="O1653" i="1" s="1"/>
  <c r="CP1650" i="1"/>
  <c r="O1650" i="1" s="1"/>
  <c r="CY1650" i="1"/>
  <c r="X1650" i="1" s="1"/>
  <c r="F1673" i="1"/>
  <c r="AT1647" i="1"/>
  <c r="CZ1649" i="1"/>
  <c r="Y1649" i="1" s="1"/>
  <c r="CY1649" i="1"/>
  <c r="X1649" i="1" s="1"/>
  <c r="CP1649" i="1"/>
  <c r="O1649" i="1" s="1"/>
  <c r="CI1616" i="1"/>
  <c r="CP1613" i="1"/>
  <c r="O1613" i="1" s="1"/>
  <c r="AP1616" i="1"/>
  <c r="F1634" i="1"/>
  <c r="CP1611" i="1"/>
  <c r="O1611" i="1" s="1"/>
  <c r="V1616" i="1"/>
  <c r="AD1616" i="1"/>
  <c r="GK1610" i="1"/>
  <c r="V1537" i="1"/>
  <c r="GX1527" i="1"/>
  <c r="CP1527" i="1"/>
  <c r="O1527" i="1" s="1"/>
  <c r="AT1541" i="1"/>
  <c r="M167" i="7"/>
  <c r="CI1541" i="1"/>
  <c r="CI1521" i="1" s="1"/>
  <c r="AP1541" i="1"/>
  <c r="CP1526" i="1"/>
  <c r="O1526" i="1" s="1"/>
  <c r="AX1383" i="1"/>
  <c r="AD1383" i="1"/>
  <c r="AQ1447" i="1"/>
  <c r="AQ1291" i="1" s="1"/>
  <c r="CI1339" i="1"/>
  <c r="AZ1344" i="1"/>
  <c r="CP1341" i="1"/>
  <c r="O1341" i="1" s="1"/>
  <c r="AC1344" i="1"/>
  <c r="P1344" i="1" s="1"/>
  <c r="CX316" i="3"/>
  <c r="S1302" i="1"/>
  <c r="F1325" i="1"/>
  <c r="CZ1297" i="1"/>
  <c r="Y1297" i="1" s="1"/>
  <c r="CY1297" i="1"/>
  <c r="X1297" i="1" s="1"/>
  <c r="T1302" i="1"/>
  <c r="AZ1260" i="1"/>
  <c r="CI1227" i="1"/>
  <c r="F1180" i="1"/>
  <c r="AS1153" i="1"/>
  <c r="W1161" i="1"/>
  <c r="CB1153" i="1"/>
  <c r="CI1163" i="1"/>
  <c r="CI1153" i="1" s="1"/>
  <c r="F1170" i="1"/>
  <c r="CY1157" i="1"/>
  <c r="X1157" i="1" s="1"/>
  <c r="CG1153" i="1"/>
  <c r="F1172" i="1"/>
  <c r="AZ1163" i="1"/>
  <c r="CP1120" i="1"/>
  <c r="O1120" i="1" s="1"/>
  <c r="AT1114" i="1"/>
  <c r="F1140" i="1"/>
  <c r="BY1114" i="1"/>
  <c r="AH1122" i="1"/>
  <c r="AP1122" i="1"/>
  <c r="AP1114" i="1" s="1"/>
  <c r="AE1122" i="1"/>
  <c r="R1122" i="1" s="1"/>
  <c r="AS1083" i="1"/>
  <c r="F30" i="6"/>
  <c r="R116" i="7"/>
  <c r="Q1083" i="1"/>
  <c r="F1095" i="1" s="1"/>
  <c r="F1101" i="1"/>
  <c r="GK1075" i="1"/>
  <c r="BY1030" i="1"/>
  <c r="AZ966" i="1"/>
  <c r="CG966" i="1"/>
  <c r="F983" i="1"/>
  <c r="CZ924" i="1"/>
  <c r="Y924" i="1" s="1"/>
  <c r="AT926" i="1"/>
  <c r="CP923" i="1"/>
  <c r="O923" i="1" s="1"/>
  <c r="AD926" i="1"/>
  <c r="Q926" i="1" s="1"/>
  <c r="U923" i="1"/>
  <c r="AH926" i="1" s="1"/>
  <c r="AH918" i="1" s="1"/>
  <c r="GK920" i="1"/>
  <c r="AE926" i="1"/>
  <c r="R926" i="1" s="1"/>
  <c r="AC887" i="1"/>
  <c r="AH887" i="1"/>
  <c r="U887" i="1" s="1"/>
  <c r="U839" i="1"/>
  <c r="CY839" i="1"/>
  <c r="X839" i="1" s="1"/>
  <c r="CI846" i="1"/>
  <c r="AP771" i="1"/>
  <c r="O71" i="7"/>
  <c r="CI771" i="1"/>
  <c r="R70" i="7"/>
  <c r="T70" i="7"/>
  <c r="GK763" i="1"/>
  <c r="CI730" i="1"/>
  <c r="P727" i="1"/>
  <c r="W727" i="1"/>
  <c r="R67" i="7"/>
  <c r="Q726" i="1"/>
  <c r="CP726" i="1" s="1"/>
  <c r="O726" i="1" s="1"/>
  <c r="CB723" i="1"/>
  <c r="AS730" i="1"/>
  <c r="AP730" i="1"/>
  <c r="F739" i="1" s="1"/>
  <c r="M67" i="7"/>
  <c r="T67" i="7"/>
  <c r="T727" i="1"/>
  <c r="AG730" i="1" s="1"/>
  <c r="AG723" i="1" s="1"/>
  <c r="R62" i="7"/>
  <c r="CP689" i="1"/>
  <c r="O689" i="1" s="1"/>
  <c r="CP653" i="1"/>
  <c r="O653" i="1" s="1"/>
  <c r="CY652" i="1"/>
  <c r="X652" i="1" s="1"/>
  <c r="CP649" i="1"/>
  <c r="O649" i="1" s="1"/>
  <c r="BZ647" i="1"/>
  <c r="CG655" i="1"/>
  <c r="GX609" i="1"/>
  <c r="T609" i="1"/>
  <c r="W609" i="1"/>
  <c r="S609" i="1"/>
  <c r="P609" i="1"/>
  <c r="CZ607" i="1"/>
  <c r="Y607" i="1" s="1"/>
  <c r="Q609" i="1"/>
  <c r="CY607" i="1"/>
  <c r="X607" i="1" s="1"/>
  <c r="V609" i="1"/>
  <c r="R50" i="7"/>
  <c r="CP535" i="1"/>
  <c r="O535" i="1" s="1"/>
  <c r="T50" i="7"/>
  <c r="CZ535" i="1"/>
  <c r="Y535" i="1" s="1"/>
  <c r="AF541" i="1"/>
  <c r="CZ533" i="1"/>
  <c r="Y533" i="1" s="1"/>
  <c r="CP495" i="1"/>
  <c r="O495" i="1" s="1"/>
  <c r="D32" i="6"/>
  <c r="F517" i="1"/>
  <c r="AG462" i="1"/>
  <c r="CP460" i="1"/>
  <c r="O460" i="1" s="1"/>
  <c r="BY454" i="1"/>
  <c r="AZ462" i="1"/>
  <c r="AZ454" i="1" s="1"/>
  <c r="F25" i="6"/>
  <c r="AP462" i="1"/>
  <c r="AP570" i="1" s="1"/>
  <c r="AP423" i="1"/>
  <c r="CI423" i="1"/>
  <c r="BZ412" i="1"/>
  <c r="CH348" i="1"/>
  <c r="AE348" i="1"/>
  <c r="AC344" i="1"/>
  <c r="GK346" i="1"/>
  <c r="GM346" i="1" s="1"/>
  <c r="CA348" i="1" s="1"/>
  <c r="AV348" i="1"/>
  <c r="CF348" i="1"/>
  <c r="AP313" i="1"/>
  <c r="O31" i="7"/>
  <c r="R31" i="7"/>
  <c r="T31" i="7"/>
  <c r="AT276" i="1"/>
  <c r="AS237" i="1"/>
  <c r="V158" i="1"/>
  <c r="CP117" i="1"/>
  <c r="O117" i="1" s="1"/>
  <c r="AG121" i="1"/>
  <c r="T116" i="1"/>
  <c r="GK115" i="1"/>
  <c r="CJ1478" i="1"/>
  <c r="BA1486" i="1"/>
  <c r="CI647" i="1"/>
  <c r="AZ655" i="1"/>
  <c r="AZ647" i="1" s="1"/>
  <c r="GM34" i="1"/>
  <c r="GP34" i="1"/>
  <c r="AX82" i="1"/>
  <c r="AX74" i="1" s="1"/>
  <c r="CG74" i="1"/>
  <c r="AG454" i="1"/>
  <c r="T462" i="1"/>
  <c r="W1698" i="1"/>
  <c r="AJ1686" i="1"/>
  <c r="R271" i="1"/>
  <c r="GK271" i="1" s="1"/>
  <c r="GX418" i="1"/>
  <c r="R765" i="1"/>
  <c r="AL692" i="1"/>
  <c r="CP883" i="1"/>
  <c r="O883" i="1" s="1"/>
  <c r="R1159" i="1"/>
  <c r="GK1159" i="1" s="1"/>
  <c r="CP1077" i="1"/>
  <c r="O1077" i="1" s="1"/>
  <c r="U270" i="1"/>
  <c r="CZ158" i="1"/>
  <c r="Y158" i="1" s="1"/>
  <c r="CY158" i="1"/>
  <c r="X158" i="1" s="1"/>
  <c r="I21" i="7"/>
  <c r="T160" i="1"/>
  <c r="R160" i="1"/>
  <c r="GK160" i="1" s="1"/>
  <c r="R273" i="1"/>
  <c r="GK273" i="1" s="1"/>
  <c r="R538" i="1"/>
  <c r="GK538" i="1" s="1"/>
  <c r="S160" i="1"/>
  <c r="F14" i="6"/>
  <c r="E23" i="6"/>
  <c r="AF82" i="1"/>
  <c r="U159" i="1"/>
  <c r="R532" i="1"/>
  <c r="E37" i="6"/>
  <c r="O67" i="7"/>
  <c r="F37" i="6" s="1"/>
  <c r="R26" i="7"/>
  <c r="R77" i="1"/>
  <c r="R119" i="1"/>
  <c r="GK119" i="1" s="1"/>
  <c r="GM119" i="1" s="1"/>
  <c r="R155" i="1"/>
  <c r="U160" i="1"/>
  <c r="CP417" i="1"/>
  <c r="O417" i="1" s="1"/>
  <c r="GM417" i="1" s="1"/>
  <c r="BB493" i="1"/>
  <c r="F512" i="1"/>
  <c r="CP885" i="1"/>
  <c r="O885" i="1" s="1"/>
  <c r="CP924" i="1"/>
  <c r="O924" i="1" s="1"/>
  <c r="R960" i="1"/>
  <c r="R497" i="1"/>
  <c r="M50" i="7"/>
  <c r="Q961" i="1"/>
  <c r="GX961" i="1"/>
  <c r="CZ1076" i="1"/>
  <c r="Y1076" i="1" s="1"/>
  <c r="CP1118" i="1"/>
  <c r="O1118" i="1" s="1"/>
  <c r="GK1299" i="1"/>
  <c r="AO1295" i="1"/>
  <c r="F1312" i="1"/>
  <c r="AD1418" i="1"/>
  <c r="E47" i="6"/>
  <c r="O163" i="7"/>
  <c r="F47" i="6" s="1"/>
  <c r="W1535" i="1"/>
  <c r="R180" i="7"/>
  <c r="R44" i="7"/>
  <c r="R536" i="1"/>
  <c r="GK536" i="1" s="1"/>
  <c r="R880" i="1"/>
  <c r="GK883" i="1"/>
  <c r="I100" i="7"/>
  <c r="R100" i="7" s="1"/>
  <c r="CP1078" i="1"/>
  <c r="O1078" i="1" s="1"/>
  <c r="GK1081" i="1"/>
  <c r="GK1117" i="1"/>
  <c r="I133" i="7"/>
  <c r="T133" i="7" s="1"/>
  <c r="R1381" i="1"/>
  <c r="GK1381" i="1" s="1"/>
  <c r="O180" i="7"/>
  <c r="GK1651" i="1"/>
  <c r="R1523" i="1"/>
  <c r="R1532" i="1"/>
  <c r="GK1532" i="1" s="1"/>
  <c r="R1611" i="1"/>
  <c r="R1524" i="1"/>
  <c r="T158" i="1"/>
  <c r="AG162" i="1" s="1"/>
  <c r="AG152" i="1" s="1"/>
  <c r="T274" i="1"/>
  <c r="T60" i="7"/>
  <c r="AQ686" i="1"/>
  <c r="F702" i="1"/>
  <c r="AQ723" i="1"/>
  <c r="F740" i="1"/>
  <c r="T86" i="7"/>
  <c r="I1038" i="1"/>
  <c r="S1038" i="1" s="1"/>
  <c r="W1037" i="1"/>
  <c r="I126" i="7"/>
  <c r="O126" i="7" s="1"/>
  <c r="W1119" i="1"/>
  <c r="AJ1122" i="1" s="1"/>
  <c r="AJ1114" i="1" s="1"/>
  <c r="U1158" i="1"/>
  <c r="M133" i="7"/>
  <c r="R1229" i="1"/>
  <c r="GK1301" i="1"/>
  <c r="AS1339" i="1"/>
  <c r="F1361" i="1"/>
  <c r="R1378" i="1"/>
  <c r="R163" i="7"/>
  <c r="T167" i="7"/>
  <c r="GX1535" i="1"/>
  <c r="GX1302" i="1"/>
  <c r="R1480" i="1"/>
  <c r="V33" i="5"/>
  <c r="J41" i="5" s="1"/>
  <c r="I43" i="5" s="1"/>
  <c r="R1612" i="1"/>
  <c r="CX79" i="3"/>
  <c r="I610" i="1"/>
  <c r="I611" i="1"/>
  <c r="M70" i="7"/>
  <c r="P1037" i="1"/>
  <c r="CP1037" i="1" s="1"/>
  <c r="O1037" i="1" s="1"/>
  <c r="AO1153" i="1"/>
  <c r="F1167" i="1"/>
  <c r="R1535" i="1"/>
  <c r="U1652" i="1"/>
  <c r="AH1655" i="1" s="1"/>
  <c r="U1655" i="1" s="1"/>
  <c r="R1696" i="1"/>
  <c r="GK1696" i="1" s="1"/>
  <c r="AQ957" i="1"/>
  <c r="F976" i="1"/>
  <c r="GX1158" i="1"/>
  <c r="AS1375" i="1"/>
  <c r="F1400" i="1"/>
  <c r="R456" i="1"/>
  <c r="R459" i="1"/>
  <c r="GK459" i="1" s="1"/>
  <c r="R607" i="1"/>
  <c r="R769" i="1"/>
  <c r="GK769" i="1" s="1"/>
  <c r="R961" i="1"/>
  <c r="GK961" i="1" s="1"/>
  <c r="R1033" i="1"/>
  <c r="GK1033" i="1" s="1"/>
  <c r="R1036" i="1"/>
  <c r="GP35" i="1"/>
  <c r="I16" i="7"/>
  <c r="D38" i="6" s="1"/>
  <c r="R158" i="1"/>
  <c r="GK158" i="1" s="1"/>
  <c r="R270" i="1"/>
  <c r="R460" i="1"/>
  <c r="GK460" i="1" s="1"/>
  <c r="R458" i="1"/>
  <c r="R535" i="1"/>
  <c r="AE541" i="1" s="1"/>
  <c r="R537" i="1"/>
  <c r="GK537" i="1" s="1"/>
  <c r="R539" i="1"/>
  <c r="GK539" i="1" s="1"/>
  <c r="GP539" i="1" s="1"/>
  <c r="R610" i="1"/>
  <c r="CP920" i="1"/>
  <c r="O920" i="1" s="1"/>
  <c r="R1298" i="1"/>
  <c r="CP1378" i="1"/>
  <c r="O1378" i="1" s="1"/>
  <c r="CP1079" i="1"/>
  <c r="O1079" i="1" s="1"/>
  <c r="CP33" i="1"/>
  <c r="O33" i="1" s="1"/>
  <c r="GX116" i="1"/>
  <c r="T270" i="1"/>
  <c r="CP229" i="1"/>
  <c r="O229" i="1" s="1"/>
  <c r="S310" i="1"/>
  <c r="V270" i="1"/>
  <c r="R274" i="1"/>
  <c r="GK274" i="1" s="1"/>
  <c r="AL348" i="1"/>
  <c r="Y348" i="1" s="1"/>
  <c r="CZ460" i="1"/>
  <c r="Y460" i="1" s="1"/>
  <c r="R609" i="1"/>
  <c r="AF655" i="1"/>
  <c r="S655" i="1" s="1"/>
  <c r="R764" i="1"/>
  <c r="AC692" i="1"/>
  <c r="AK692" i="1"/>
  <c r="AK686" i="1" s="1"/>
  <c r="CP960" i="1"/>
  <c r="O960" i="1" s="1"/>
  <c r="R1032" i="1"/>
  <c r="R1034" i="1"/>
  <c r="CP921" i="1"/>
  <c r="O921" i="1" s="1"/>
  <c r="R1341" i="1"/>
  <c r="AL1344" i="1"/>
  <c r="AL1339" i="1" s="1"/>
  <c r="AL1231" i="1"/>
  <c r="AL1227" i="1" s="1"/>
  <c r="AK1418" i="1"/>
  <c r="AK1414" i="1" s="1"/>
  <c r="R1691" i="1"/>
  <c r="I28" i="7"/>
  <c r="D25" i="6" s="1"/>
  <c r="I26" i="7"/>
  <c r="D35" i="6" s="1"/>
  <c r="I27" i="7"/>
  <c r="D27" i="6" s="1"/>
  <c r="U1574" i="1"/>
  <c r="I171" i="7"/>
  <c r="I170" i="7"/>
  <c r="D16" i="6" s="1"/>
  <c r="R1538" i="1"/>
  <c r="CP1689" i="1"/>
  <c r="O1689" i="1" s="1"/>
  <c r="CP1696" i="1"/>
  <c r="O1696" i="1" s="1"/>
  <c r="S1574" i="1"/>
  <c r="GM1575" i="1"/>
  <c r="E31" i="6"/>
  <c r="O11" i="7"/>
  <c r="CY155" i="1"/>
  <c r="X155" i="1" s="1"/>
  <c r="CZ155" i="1"/>
  <c r="Y155" i="1" s="1"/>
  <c r="V160" i="1"/>
  <c r="AI162" i="1" s="1"/>
  <c r="R311" i="1"/>
  <c r="GK311" i="1" s="1"/>
  <c r="T27" i="7"/>
  <c r="T170" i="7"/>
  <c r="T11" i="7"/>
  <c r="Q159" i="1"/>
  <c r="W160" i="1"/>
  <c r="F18" i="6"/>
  <c r="O26" i="7"/>
  <c r="F35" i="6" s="1"/>
  <c r="F12" i="6"/>
  <c r="P160" i="1"/>
  <c r="AC162" i="1" s="1"/>
  <c r="AO454" i="1"/>
  <c r="F466" i="1"/>
  <c r="D45" i="6"/>
  <c r="R962" i="1"/>
  <c r="GK962" i="1" s="1"/>
  <c r="AO957" i="1"/>
  <c r="F970" i="1"/>
  <c r="T26" i="7"/>
  <c r="Q160" i="1"/>
  <c r="R228" i="1"/>
  <c r="I29" i="7"/>
  <c r="T29" i="7" s="1"/>
  <c r="BB268" i="1"/>
  <c r="F289" i="1"/>
  <c r="AI462" i="1"/>
  <c r="I42" i="7"/>
  <c r="M42" i="7" s="1"/>
  <c r="AQ454" i="1"/>
  <c r="F472" i="1"/>
  <c r="M44" i="7"/>
  <c r="R725" i="1"/>
  <c r="AO723" i="1"/>
  <c r="F734" i="1"/>
  <c r="R766" i="1"/>
  <c r="GK766" i="1" s="1"/>
  <c r="GM766" i="1" s="1"/>
  <c r="D14" i="6"/>
  <c r="GX159" i="1"/>
  <c r="O50" i="7"/>
  <c r="I66" i="7"/>
  <c r="D28" i="6" s="1"/>
  <c r="S727" i="1"/>
  <c r="GX963" i="1"/>
  <c r="AD1231" i="1"/>
  <c r="W1302" i="1"/>
  <c r="CP1484" i="1"/>
  <c r="O1484" i="1" s="1"/>
  <c r="J61" i="5"/>
  <c r="I62" i="5" s="1"/>
  <c r="O167" i="7"/>
  <c r="F21" i="6" s="1"/>
  <c r="E21" i="6"/>
  <c r="T1535" i="1"/>
  <c r="GK1650" i="1"/>
  <c r="T190" i="7"/>
  <c r="CX390" i="3"/>
  <c r="R1688" i="1"/>
  <c r="GK1688" i="1" s="1"/>
  <c r="T44" i="7"/>
  <c r="U727" i="1"/>
  <c r="AH730" i="1" s="1"/>
  <c r="CX125" i="3"/>
  <c r="I840" i="1"/>
  <c r="P840" i="1" s="1"/>
  <c r="I841" i="1"/>
  <c r="S841" i="1" s="1"/>
  <c r="R884" i="1"/>
  <c r="GK884" i="1" s="1"/>
  <c r="GP884" i="1" s="1"/>
  <c r="R959" i="1"/>
  <c r="T963" i="1"/>
  <c r="AG966" i="1" s="1"/>
  <c r="AG957" i="1" s="1"/>
  <c r="U964" i="1"/>
  <c r="T1036" i="1"/>
  <c r="R1037" i="1"/>
  <c r="GK1037" i="1" s="1"/>
  <c r="T116" i="7"/>
  <c r="R1160" i="1"/>
  <c r="GK1160" i="1" s="1"/>
  <c r="GP1160" i="1" s="1"/>
  <c r="T1161" i="1"/>
  <c r="P1302" i="1"/>
  <c r="GK1526" i="1"/>
  <c r="GK1533" i="1"/>
  <c r="P1535" i="1"/>
  <c r="R1537" i="1"/>
  <c r="E22" i="6"/>
  <c r="M180" i="7"/>
  <c r="W1652" i="1"/>
  <c r="AJ1655" i="1" s="1"/>
  <c r="R1690" i="1"/>
  <c r="GK1690" i="1" s="1"/>
  <c r="GM1690" i="1" s="1"/>
  <c r="U1536" i="1"/>
  <c r="P158" i="1"/>
  <c r="R653" i="1"/>
  <c r="GK653" i="1" s="1"/>
  <c r="W839" i="1"/>
  <c r="R86" i="7"/>
  <c r="Q964" i="1"/>
  <c r="R964" i="1"/>
  <c r="GK964" i="1" s="1"/>
  <c r="O133" i="7"/>
  <c r="AJ1344" i="1"/>
  <c r="T163" i="7"/>
  <c r="BC1295" i="1"/>
  <c r="F1324" i="1"/>
  <c r="Q610" i="1"/>
  <c r="O70" i="7"/>
  <c r="Q839" i="1"/>
  <c r="GX839" i="1"/>
  <c r="V1037" i="1"/>
  <c r="M126" i="7"/>
  <c r="W1158" i="1"/>
  <c r="AJ1163" i="1" s="1"/>
  <c r="AQ1375" i="1"/>
  <c r="F1393" i="1"/>
  <c r="CP1694" i="1"/>
  <c r="O1694" i="1" s="1"/>
  <c r="GM1694" i="1" s="1"/>
  <c r="V1302" i="1"/>
  <c r="GX1036" i="1"/>
  <c r="V1527" i="1"/>
  <c r="AK348" i="1"/>
  <c r="R728" i="1"/>
  <c r="GK728" i="1" s="1"/>
  <c r="R767" i="1"/>
  <c r="GK767" i="1" s="1"/>
  <c r="R963" i="1"/>
  <c r="GK963" i="1" s="1"/>
  <c r="R1297" i="1"/>
  <c r="R80" i="1"/>
  <c r="GK80" i="1" s="1"/>
  <c r="P610" i="1"/>
  <c r="R1157" i="1"/>
  <c r="R1161" i="1"/>
  <c r="GK1161" i="1" s="1"/>
  <c r="R1380" i="1"/>
  <c r="GK1380" i="1" s="1"/>
  <c r="R116" i="1"/>
  <c r="GK116" i="1" s="1"/>
  <c r="V116" i="1"/>
  <c r="GP79" i="1"/>
  <c r="U36" i="1"/>
  <c r="R117" i="1"/>
  <c r="CP156" i="1"/>
  <c r="O156" i="1" s="1"/>
  <c r="CP158" i="1"/>
  <c r="O158" i="1" s="1"/>
  <c r="CP272" i="1"/>
  <c r="O272" i="1" s="1"/>
  <c r="GX270" i="1"/>
  <c r="CJ276" i="1" s="1"/>
  <c r="CJ268" i="1" s="1"/>
  <c r="W270" i="1"/>
  <c r="AJ276" i="1" s="1"/>
  <c r="W276" i="1" s="1"/>
  <c r="R272" i="1"/>
  <c r="S270" i="1"/>
  <c r="R457" i="1"/>
  <c r="GK457" i="1" s="1"/>
  <c r="GP457" i="1" s="1"/>
  <c r="GP417" i="1"/>
  <c r="R534" i="1"/>
  <c r="R608" i="1"/>
  <c r="GK608" i="1" s="1"/>
  <c r="R652" i="1"/>
  <c r="GK652" i="1" s="1"/>
  <c r="R688" i="1"/>
  <c r="R690" i="1"/>
  <c r="GK690" i="1" s="1"/>
  <c r="AH655" i="1"/>
  <c r="U655" i="1" s="1"/>
  <c r="R837" i="1"/>
  <c r="GK837" i="1" s="1"/>
  <c r="CP881" i="1"/>
  <c r="O881" i="1" s="1"/>
  <c r="U1528" i="1"/>
  <c r="R1156" i="1"/>
  <c r="CP1300" i="1"/>
  <c r="O1300" i="1" s="1"/>
  <c r="CP1379" i="1"/>
  <c r="O1379" i="1" s="1"/>
  <c r="R1416" i="1"/>
  <c r="P1528" i="1"/>
  <c r="CP1612" i="1"/>
  <c r="O1612" i="1" s="1"/>
  <c r="T1574" i="1"/>
  <c r="AG1577" i="1" s="1"/>
  <c r="AG1572" i="1" s="1"/>
  <c r="GP1694" i="1"/>
  <c r="R28" i="7"/>
  <c r="R171" i="7"/>
  <c r="M11" i="7"/>
  <c r="T21" i="7"/>
  <c r="AD348" i="1"/>
  <c r="R27" i="7"/>
  <c r="F45" i="6"/>
  <c r="R170" i="7"/>
  <c r="R11" i="7"/>
  <c r="T16" i="7"/>
  <c r="E40" i="6"/>
  <c r="AO268" i="1"/>
  <c r="F280" i="1"/>
  <c r="GK414" i="1"/>
  <c r="D12" i="6"/>
  <c r="M28" i="7"/>
  <c r="R78" i="1"/>
  <c r="R159" i="1"/>
  <c r="GK159" i="1" s="1"/>
  <c r="GK533" i="1"/>
  <c r="CZ649" i="1"/>
  <c r="Y649" i="1" s="1"/>
  <c r="CY649" i="1"/>
  <c r="X649" i="1" s="1"/>
  <c r="BC723" i="1"/>
  <c r="BC800" i="1"/>
  <c r="F746" i="1"/>
  <c r="R768" i="1"/>
  <c r="GK768" i="1" s="1"/>
  <c r="GM768" i="1" s="1"/>
  <c r="BB835" i="1"/>
  <c r="F859" i="1"/>
  <c r="GK882" i="1"/>
  <c r="M27" i="7"/>
  <c r="M170" i="7"/>
  <c r="E38" i="6"/>
  <c r="O16" i="7"/>
  <c r="F38" i="6" s="1"/>
  <c r="T17" i="7"/>
  <c r="F125" i="1"/>
  <c r="AO113" i="1"/>
  <c r="GX160" i="1"/>
  <c r="BB344" i="1"/>
  <c r="F361" i="1"/>
  <c r="O44" i="7"/>
  <c r="M49" i="7"/>
  <c r="GK651" i="1"/>
  <c r="P961" i="1"/>
  <c r="V963" i="1"/>
  <c r="I65" i="7"/>
  <c r="D33" i="6" s="1"/>
  <c r="BC761" i="1"/>
  <c r="F787" i="1"/>
  <c r="AT887" i="1"/>
  <c r="AT995" i="1" s="1"/>
  <c r="CC877" i="1"/>
  <c r="S963" i="1"/>
  <c r="S964" i="1"/>
  <c r="GK1077" i="1"/>
  <c r="CZ1078" i="1"/>
  <c r="Y1078" i="1" s="1"/>
  <c r="BB1114" i="1"/>
  <c r="F1135" i="1"/>
  <c r="T1158" i="1"/>
  <c r="AO1339" i="1"/>
  <c r="F1348" i="1"/>
  <c r="R1693" i="1"/>
  <c r="R190" i="7"/>
  <c r="R1527" i="1"/>
  <c r="U460" i="1"/>
  <c r="AH462" i="1" s="1"/>
  <c r="U462" i="1" s="1"/>
  <c r="CB686" i="1"/>
  <c r="AS692" i="1"/>
  <c r="R71" i="7"/>
  <c r="GK881" i="1"/>
  <c r="Q963" i="1"/>
  <c r="CP963" i="1" s="1"/>
  <c r="O963" i="1" s="1"/>
  <c r="Q1036" i="1"/>
  <c r="T126" i="7"/>
  <c r="S1158" i="1"/>
  <c r="CP1158" i="1" s="1"/>
  <c r="O1158" i="1" s="1"/>
  <c r="Q1161" i="1"/>
  <c r="AD1163" i="1" s="1"/>
  <c r="Q1163" i="1" s="1"/>
  <c r="CX389" i="3"/>
  <c r="W1536" i="1"/>
  <c r="R1689" i="1"/>
  <c r="R1692" i="1"/>
  <c r="GK1692" i="1" s="1"/>
  <c r="Q1535" i="1"/>
  <c r="V1652" i="1"/>
  <c r="AI1655" i="1" s="1"/>
  <c r="AI1647" i="1" s="1"/>
  <c r="P1537" i="1"/>
  <c r="D34" i="6"/>
  <c r="Q727" i="1"/>
  <c r="AD730" i="1" s="1"/>
  <c r="R727" i="1"/>
  <c r="GK727" i="1" s="1"/>
  <c r="I96" i="7"/>
  <c r="T96" i="7" s="1"/>
  <c r="U961" i="1"/>
  <c r="AH966" i="1" s="1"/>
  <c r="AH957" i="1" s="1"/>
  <c r="P1036" i="1"/>
  <c r="CZ1081" i="1"/>
  <c r="Y1081" i="1" s="1"/>
  <c r="CY1081" i="1"/>
  <c r="X1081" i="1" s="1"/>
  <c r="R1158" i="1"/>
  <c r="GK1158" i="1" s="1"/>
  <c r="T1159" i="1"/>
  <c r="P1161" i="1"/>
  <c r="AC1163" i="1" s="1"/>
  <c r="BC1153" i="1"/>
  <c r="F1179" i="1"/>
  <c r="U1302" i="1"/>
  <c r="R1377" i="1"/>
  <c r="R1379" i="1"/>
  <c r="GX1536" i="1"/>
  <c r="Q1652" i="1"/>
  <c r="AD1655" i="1" s="1"/>
  <c r="Q1655" i="1" s="1"/>
  <c r="AO647" i="1"/>
  <c r="F659" i="1"/>
  <c r="W726" i="1"/>
  <c r="AJ730" i="1" s="1"/>
  <c r="AJ723" i="1" s="1"/>
  <c r="R838" i="1"/>
  <c r="GK838" i="1" s="1"/>
  <c r="Q840" i="1"/>
  <c r="GK924" i="1"/>
  <c r="W961" i="1"/>
  <c r="V1036" i="1"/>
  <c r="BB1030" i="1"/>
  <c r="F1055" i="1"/>
  <c r="M116" i="7"/>
  <c r="P1119" i="1"/>
  <c r="AC1122" i="1" s="1"/>
  <c r="P1122" i="1" s="1"/>
  <c r="P1159" i="1"/>
  <c r="V1161" i="1"/>
  <c r="P1652" i="1"/>
  <c r="GX1652" i="1"/>
  <c r="CJ1655" i="1" s="1"/>
  <c r="T1037" i="1"/>
  <c r="U1159" i="1"/>
  <c r="T1537" i="1"/>
  <c r="GX1037" i="1"/>
  <c r="AQ1295" i="1"/>
  <c r="F1318" i="1"/>
  <c r="V1535" i="1"/>
  <c r="R726" i="1"/>
  <c r="GK726" i="1" s="1"/>
  <c r="R1035" i="1"/>
  <c r="R1342" i="1"/>
  <c r="GK1342" i="1" s="1"/>
  <c r="GP1342" i="1" s="1"/>
  <c r="AK1344" i="1"/>
  <c r="AK1231" i="1"/>
  <c r="AK1383" i="1"/>
  <c r="AK1375" i="1" s="1"/>
  <c r="AL1418" i="1"/>
  <c r="P1538" i="1"/>
  <c r="CP1690" i="1"/>
  <c r="O1690" i="1" s="1"/>
  <c r="GP1690" i="1" s="1"/>
  <c r="CP1695" i="1"/>
  <c r="O1695" i="1" s="1"/>
  <c r="GM1695" i="1" s="1"/>
  <c r="GP1653" i="1"/>
  <c r="R156" i="1"/>
  <c r="AE162" i="1" s="1"/>
  <c r="R21" i="7"/>
  <c r="GK416" i="1"/>
  <c r="GP416" i="1" s="1"/>
  <c r="GK76" i="1"/>
  <c r="GP76" i="1" s="1"/>
  <c r="R16" i="7"/>
  <c r="E32" i="6"/>
  <c r="O17" i="7"/>
  <c r="M29" i="7"/>
  <c r="CZ78" i="1"/>
  <c r="Y78" i="1" s="1"/>
  <c r="CY78" i="1"/>
  <c r="X78" i="1" s="1"/>
  <c r="S159" i="1"/>
  <c r="I20" i="7"/>
  <c r="D40" i="6" s="1"/>
  <c r="E39" i="6"/>
  <c r="O21" i="7"/>
  <c r="CY274" i="1"/>
  <c r="X274" i="1" s="1"/>
  <c r="CZ274" i="1"/>
  <c r="Y274" i="1" s="1"/>
  <c r="AQ313" i="1"/>
  <c r="BZ307" i="1"/>
  <c r="AT344" i="1"/>
  <c r="F366" i="1"/>
  <c r="AO530" i="1"/>
  <c r="F545" i="1"/>
  <c r="E10" i="6"/>
  <c r="O86" i="7"/>
  <c r="GK921" i="1"/>
  <c r="O100" i="7"/>
  <c r="O27" i="7"/>
  <c r="F27" i="6" s="1"/>
  <c r="O170" i="7"/>
  <c r="F16" i="6" s="1"/>
  <c r="BZ74" i="1"/>
  <c r="AQ82" i="1"/>
  <c r="M16" i="7"/>
  <c r="R17" i="7"/>
  <c r="GK154" i="1"/>
  <c r="GK309" i="1"/>
  <c r="GM309" i="1" s="1"/>
  <c r="BC530" i="1"/>
  <c r="F557" i="1"/>
  <c r="E33" i="6"/>
  <c r="O65" i="7"/>
  <c r="F33" i="6" s="1"/>
  <c r="M71" i="7"/>
  <c r="GK922" i="1"/>
  <c r="T100" i="7"/>
  <c r="I101" i="7"/>
  <c r="M101" i="7" s="1"/>
  <c r="V961" i="1"/>
  <c r="AI966" i="1" s="1"/>
  <c r="AI957" i="1" s="1"/>
  <c r="GX964" i="1"/>
  <c r="GK1078" i="1"/>
  <c r="BB1521" i="1"/>
  <c r="F1554" i="1"/>
  <c r="R1695" i="1"/>
  <c r="GK1695" i="1" s="1"/>
  <c r="BC1686" i="1"/>
  <c r="F1714" i="1"/>
  <c r="U1535" i="1"/>
  <c r="T180" i="7"/>
  <c r="AS454" i="1"/>
  <c r="F479" i="1"/>
  <c r="E28" i="6"/>
  <c r="T71" i="7"/>
  <c r="GK885" i="1"/>
  <c r="O96" i="7"/>
  <c r="S961" i="1"/>
  <c r="O101" i="7"/>
  <c r="CP1076" i="1"/>
  <c r="O1076" i="1" s="1"/>
  <c r="GM1076" i="1" s="1"/>
  <c r="GK1079" i="1"/>
  <c r="R126" i="7"/>
  <c r="GX1161" i="1"/>
  <c r="BC1227" i="1"/>
  <c r="F1247" i="1"/>
  <c r="BC1260" i="1"/>
  <c r="BB1647" i="1"/>
  <c r="F1668" i="1"/>
  <c r="P1536" i="1"/>
  <c r="CP1536" i="1" s="1"/>
  <c r="O1536" i="1" s="1"/>
  <c r="M171" i="7"/>
  <c r="R60" i="7"/>
  <c r="R689" i="1"/>
  <c r="GK689" i="1" s="1"/>
  <c r="V727" i="1"/>
  <c r="AI730" i="1" s="1"/>
  <c r="T101" i="7"/>
  <c r="S1036" i="1"/>
  <c r="AH1083" i="1"/>
  <c r="GK1118" i="1"/>
  <c r="GK1120" i="1"/>
  <c r="V1158" i="1"/>
  <c r="S1161" i="1"/>
  <c r="AO1227" i="1"/>
  <c r="F1235" i="1"/>
  <c r="AO1260" i="1"/>
  <c r="Q1302" i="1"/>
  <c r="I51" i="5"/>
  <c r="I60" i="5"/>
  <c r="R167" i="7"/>
  <c r="R1302" i="1"/>
  <c r="O190" i="7"/>
  <c r="W159" i="1"/>
  <c r="AJ162" i="1" s="1"/>
  <c r="AQ761" i="1"/>
  <c r="F781" i="1"/>
  <c r="R839" i="1"/>
  <c r="W963" i="1"/>
  <c r="U1036" i="1"/>
  <c r="O116" i="7"/>
  <c r="V1119" i="1"/>
  <c r="AI1122" i="1" s="1"/>
  <c r="AI1114" i="1" s="1"/>
  <c r="S1159" i="1"/>
  <c r="R133" i="7"/>
  <c r="U1161" i="1"/>
  <c r="R1649" i="1"/>
  <c r="AP1478" i="1"/>
  <c r="F1495" i="1"/>
  <c r="T1652" i="1"/>
  <c r="AG1655" i="1" s="1"/>
  <c r="T1655" i="1" s="1"/>
  <c r="AQ1339" i="1"/>
  <c r="F1354" i="1"/>
  <c r="T1119" i="1"/>
  <c r="AG1122" i="1" s="1"/>
  <c r="T1122" i="1" s="1"/>
  <c r="AS1227" i="1"/>
  <c r="AS1260" i="1"/>
  <c r="GX1537" i="1"/>
  <c r="AQ1153" i="1"/>
  <c r="F1173" i="1"/>
  <c r="T1536" i="1"/>
  <c r="CJ647" i="1"/>
  <c r="BA655" i="1"/>
  <c r="CZ310" i="1"/>
  <c r="Y310" i="1" s="1"/>
  <c r="CY310" i="1"/>
  <c r="X310" i="1" s="1"/>
  <c r="AF313" i="1"/>
  <c r="AG1073" i="1"/>
  <c r="T1083" i="1"/>
  <c r="GP80" i="1"/>
  <c r="GM80" i="1"/>
  <c r="GP158" i="1"/>
  <c r="R36" i="1"/>
  <c r="CB113" i="1"/>
  <c r="AS121" i="1"/>
  <c r="S36" i="1"/>
  <c r="V36" i="1"/>
  <c r="AI121" i="1"/>
  <c r="BC113" i="1"/>
  <c r="F137" i="1"/>
  <c r="BC191" i="1"/>
  <c r="CB74" i="1"/>
  <c r="AS82" i="1"/>
  <c r="CP115" i="1"/>
  <c r="O115" i="1" s="1"/>
  <c r="AH121" i="1"/>
  <c r="CI162" i="1"/>
  <c r="BY152" i="1"/>
  <c r="AP162" i="1"/>
  <c r="F139" i="1"/>
  <c r="AT113" i="1"/>
  <c r="GM154" i="1"/>
  <c r="GP154" i="1"/>
  <c r="P82" i="1"/>
  <c r="CF82" i="1"/>
  <c r="AC74" i="1"/>
  <c r="CH82" i="1"/>
  <c r="CE82" i="1"/>
  <c r="CI113" i="1"/>
  <c r="AZ121" i="1"/>
  <c r="GM35" i="1"/>
  <c r="GM79" i="1"/>
  <c r="AO26" i="1"/>
  <c r="F195" i="1"/>
  <c r="CP271" i="1"/>
  <c r="O271" i="1" s="1"/>
  <c r="BB26" i="1"/>
  <c r="F204" i="1"/>
  <c r="AI276" i="1"/>
  <c r="AP268" i="1"/>
  <c r="F285" i="1"/>
  <c r="V310" i="1"/>
  <c r="AI313" i="1" s="1"/>
  <c r="U344" i="1"/>
  <c r="F370" i="1"/>
  <c r="AZ344" i="1"/>
  <c r="F359" i="1"/>
  <c r="GP309" i="1"/>
  <c r="F246" i="1"/>
  <c r="AP226" i="1"/>
  <c r="AP377" i="1"/>
  <c r="AX313" i="1"/>
  <c r="CG307" i="1"/>
  <c r="P418" i="1"/>
  <c r="CG412" i="1"/>
  <c r="AX423" i="1"/>
  <c r="V418" i="1"/>
  <c r="AD454" i="1"/>
  <c r="Q462" i="1"/>
  <c r="F369" i="1"/>
  <c r="T344" i="1"/>
  <c r="AS412" i="1"/>
  <c r="F440" i="1"/>
  <c r="AS570" i="1"/>
  <c r="AL462" i="1"/>
  <c r="AX454" i="1"/>
  <c r="F469" i="1"/>
  <c r="F515" i="1"/>
  <c r="BC493" i="1"/>
  <c r="BC570" i="1"/>
  <c r="AI493" i="1"/>
  <c r="V499" i="1"/>
  <c r="CZ650" i="1"/>
  <c r="Y650" i="1" s="1"/>
  <c r="CY650" i="1"/>
  <c r="X650" i="1" s="1"/>
  <c r="AD493" i="1"/>
  <c r="Q499" i="1"/>
  <c r="BA499" i="1"/>
  <c r="CJ493" i="1"/>
  <c r="AG530" i="1"/>
  <c r="T541" i="1"/>
  <c r="AO605" i="1"/>
  <c r="F620" i="1"/>
  <c r="AO800" i="1"/>
  <c r="F743" i="1"/>
  <c r="BB723" i="1"/>
  <c r="AT761" i="1"/>
  <c r="F789" i="1"/>
  <c r="AK541" i="1"/>
  <c r="CI723" i="1"/>
  <c r="AZ730" i="1"/>
  <c r="GP496" i="1"/>
  <c r="GM496" i="1"/>
  <c r="U541" i="1"/>
  <c r="AH530" i="1"/>
  <c r="GP537" i="1"/>
  <c r="GM537" i="1"/>
  <c r="CZ651" i="1"/>
  <c r="Y651" i="1" s="1"/>
  <c r="CY651" i="1"/>
  <c r="X651" i="1" s="1"/>
  <c r="GM653" i="1"/>
  <c r="GP653" i="1"/>
  <c r="BB647" i="1"/>
  <c r="BB800" i="1"/>
  <c r="F668" i="1"/>
  <c r="GM689" i="1"/>
  <c r="GP689" i="1"/>
  <c r="AF686" i="1"/>
  <c r="S692" i="1"/>
  <c r="GP726" i="1"/>
  <c r="GM726" i="1"/>
  <c r="Q771" i="1"/>
  <c r="AD761" i="1"/>
  <c r="GP769" i="1"/>
  <c r="GM769" i="1"/>
  <c r="AH686" i="1"/>
  <c r="U692" i="1"/>
  <c r="W730" i="1"/>
  <c r="CG835" i="1"/>
  <c r="AX846" i="1"/>
  <c r="F930" i="1"/>
  <c r="AO918" i="1"/>
  <c r="AC655" i="1"/>
  <c r="F716" i="1"/>
  <c r="W686" i="1"/>
  <c r="CJ723" i="1"/>
  <c r="BA730" i="1"/>
  <c r="AQ647" i="1"/>
  <c r="F665" i="1"/>
  <c r="AQ800" i="1"/>
  <c r="BA692" i="1"/>
  <c r="CJ686" i="1"/>
  <c r="CY880" i="1"/>
  <c r="X880" i="1" s="1"/>
  <c r="CZ880" i="1"/>
  <c r="Y880" i="1" s="1"/>
  <c r="AQ877" i="1"/>
  <c r="F897" i="1"/>
  <c r="CY921" i="1"/>
  <c r="X921" i="1" s="1"/>
  <c r="CZ921" i="1"/>
  <c r="Y921" i="1" s="1"/>
  <c r="GM962" i="1"/>
  <c r="GP962" i="1"/>
  <c r="BB957" i="1"/>
  <c r="F979" i="1"/>
  <c r="GK1032" i="1"/>
  <c r="GP1032" i="1" s="1"/>
  <c r="AO1030" i="1"/>
  <c r="F1046" i="1"/>
  <c r="AO1192" i="1"/>
  <c r="P926" i="1"/>
  <c r="CF926" i="1"/>
  <c r="AC918" i="1"/>
  <c r="CH926" i="1"/>
  <c r="CE926" i="1"/>
  <c r="AT1030" i="1"/>
  <c r="F1060" i="1"/>
  <c r="AT1192" i="1"/>
  <c r="BC1073" i="1"/>
  <c r="F1099" i="1"/>
  <c r="AJ877" i="1"/>
  <c r="W887" i="1"/>
  <c r="AD918" i="1"/>
  <c r="CJ918" i="1"/>
  <c r="BA926" i="1"/>
  <c r="AI877" i="1"/>
  <c r="V887" i="1"/>
  <c r="AE918" i="1"/>
  <c r="CI1083" i="1"/>
  <c r="BY1073" i="1"/>
  <c r="AP1083" i="1"/>
  <c r="CZ1120" i="1"/>
  <c r="Y1120" i="1" s="1"/>
  <c r="CY1120" i="1"/>
  <c r="X1120" i="1" s="1"/>
  <c r="AZ1153" i="1"/>
  <c r="F1174" i="1"/>
  <c r="AP1227" i="1"/>
  <c r="F1240" i="1"/>
  <c r="AP1260" i="1"/>
  <c r="CZ1299" i="1"/>
  <c r="Y1299" i="1" s="1"/>
  <c r="CY1299" i="1"/>
  <c r="X1299" i="1" s="1"/>
  <c r="F1315" i="1"/>
  <c r="AX1295" i="1"/>
  <c r="GK1341" i="1"/>
  <c r="AE1344" i="1"/>
  <c r="F1390" i="1"/>
  <c r="AX1375" i="1"/>
  <c r="CZ1524" i="1"/>
  <c r="Y1524" i="1" s="1"/>
  <c r="CY1524" i="1"/>
  <c r="X1524" i="1" s="1"/>
  <c r="CI835" i="1"/>
  <c r="AZ846" i="1"/>
  <c r="F896" i="1"/>
  <c r="AP877" i="1"/>
  <c r="GM884" i="1"/>
  <c r="T926" i="1"/>
  <c r="AG918" i="1"/>
  <c r="AJ1083" i="1"/>
  <c r="CG1073" i="1"/>
  <c r="AX1083" i="1"/>
  <c r="AZ1383" i="1"/>
  <c r="CI1375" i="1"/>
  <c r="F1435" i="1"/>
  <c r="AS1414" i="1"/>
  <c r="AS1447" i="1"/>
  <c r="F1131" i="1"/>
  <c r="BA1227" i="1"/>
  <c r="F1251" i="1"/>
  <c r="BA1260" i="1"/>
  <c r="AF1339" i="1"/>
  <c r="S1344" i="1"/>
  <c r="AG1375" i="1"/>
  <c r="T1383" i="1"/>
  <c r="BA1478" i="1"/>
  <c r="F1506" i="1"/>
  <c r="W1528" i="1"/>
  <c r="BA1383" i="1"/>
  <c r="CJ1375" i="1"/>
  <c r="CH1418" i="1"/>
  <c r="CE1418" i="1"/>
  <c r="AC1414" i="1"/>
  <c r="P1418" i="1"/>
  <c r="CF1418" i="1"/>
  <c r="BA1414" i="1"/>
  <c r="F1438" i="1"/>
  <c r="CE1486" i="1"/>
  <c r="AC1478" i="1"/>
  <c r="P1486" i="1"/>
  <c r="CF1486" i="1"/>
  <c r="CH1486" i="1"/>
  <c r="CP1524" i="1"/>
  <c r="O1524" i="1" s="1"/>
  <c r="CY1533" i="1"/>
  <c r="X1533" i="1" s="1"/>
  <c r="CZ1533" i="1"/>
  <c r="Y1533" i="1" s="1"/>
  <c r="CY1537" i="1"/>
  <c r="X1537" i="1" s="1"/>
  <c r="CZ1537" i="1"/>
  <c r="Y1537" i="1" s="1"/>
  <c r="CG1521" i="1"/>
  <c r="AX1541" i="1"/>
  <c r="CY1614" i="1"/>
  <c r="X1614" i="1" s="1"/>
  <c r="CZ1614" i="1"/>
  <c r="Y1614" i="1" s="1"/>
  <c r="CJ1073" i="1"/>
  <c r="BA1083" i="1"/>
  <c r="AD1153" i="1"/>
  <c r="U1227" i="1"/>
  <c r="U1260" i="1"/>
  <c r="F1253" i="1"/>
  <c r="CP1299" i="1"/>
  <c r="O1299" i="1" s="1"/>
  <c r="AH1375" i="1"/>
  <c r="U1383" i="1"/>
  <c r="AJ1478" i="1"/>
  <c r="W1486" i="1"/>
  <c r="S1528" i="1"/>
  <c r="AI1073" i="1"/>
  <c r="V1083" i="1"/>
  <c r="AD1114" i="1"/>
  <c r="Q1122" i="1"/>
  <c r="AD1339" i="1"/>
  <c r="Q1344" i="1"/>
  <c r="GP1380" i="1"/>
  <c r="GM1380" i="1"/>
  <c r="AL1486" i="1"/>
  <c r="AQ1521" i="1"/>
  <c r="AQ1727" i="1"/>
  <c r="F1551" i="1"/>
  <c r="CY1651" i="1"/>
  <c r="X1651" i="1" s="1"/>
  <c r="CZ1651" i="1"/>
  <c r="Y1651" i="1" s="1"/>
  <c r="AP1686" i="1"/>
  <c r="F1707" i="1"/>
  <c r="AZ1698" i="1"/>
  <c r="CI1686" i="1"/>
  <c r="R1574" i="1"/>
  <c r="AP1608" i="1"/>
  <c r="F1625" i="1"/>
  <c r="GP1613" i="1"/>
  <c r="GM1613" i="1"/>
  <c r="AF1655" i="1"/>
  <c r="AG1686" i="1"/>
  <c r="T1698" i="1"/>
  <c r="S1698" i="1"/>
  <c r="GP1650" i="1"/>
  <c r="GM1650" i="1"/>
  <c r="AQ1686" i="1"/>
  <c r="F1708" i="1"/>
  <c r="AT1521" i="1"/>
  <c r="F1559" i="1"/>
  <c r="AT1727" i="1"/>
  <c r="CI1572" i="1"/>
  <c r="AZ1577" i="1"/>
  <c r="GP1575" i="1"/>
  <c r="T121" i="1"/>
  <c r="AG113" i="1"/>
  <c r="AP43" i="1"/>
  <c r="CI43" i="1"/>
  <c r="BY30" i="1"/>
  <c r="AS30" i="1"/>
  <c r="F60" i="1"/>
  <c r="Q36" i="1"/>
  <c r="CG30" i="1"/>
  <c r="AX43" i="1"/>
  <c r="GK229" i="1"/>
  <c r="CB152" i="1"/>
  <c r="AS162" i="1"/>
  <c r="T310" i="1"/>
  <c r="AG313" i="1" s="1"/>
  <c r="P310" i="1"/>
  <c r="CJ74" i="1"/>
  <c r="BA82" i="1"/>
  <c r="CG152" i="1"/>
  <c r="AX162" i="1"/>
  <c r="U82" i="1"/>
  <c r="AH74" i="1"/>
  <c r="CP32" i="1"/>
  <c r="O32" i="1" s="1"/>
  <c r="CZ33" i="1"/>
  <c r="Y33" i="1" s="1"/>
  <c r="CY33" i="1"/>
  <c r="X33" i="1" s="1"/>
  <c r="AQ30" i="1"/>
  <c r="F53" i="1"/>
  <c r="AQ191" i="1"/>
  <c r="AL82" i="1"/>
  <c r="CC152" i="1"/>
  <c r="AT162" i="1"/>
  <c r="AB82" i="1"/>
  <c r="CG268" i="1"/>
  <c r="AX276" i="1"/>
  <c r="AO222" i="1"/>
  <c r="F381" i="1"/>
  <c r="CY271" i="1"/>
  <c r="X271" i="1" s="1"/>
  <c r="CZ271" i="1"/>
  <c r="Y271" i="1" s="1"/>
  <c r="W74" i="1"/>
  <c r="F106" i="1"/>
  <c r="W310" i="1"/>
  <c r="AJ313" i="1" s="1"/>
  <c r="GP346" i="1"/>
  <c r="CD348" i="1" s="1"/>
  <c r="AB348" i="1"/>
  <c r="AQ113" i="1"/>
  <c r="F131" i="1"/>
  <c r="F254" i="1"/>
  <c r="AS377" i="1"/>
  <c r="AS226" i="1"/>
  <c r="W162" i="1"/>
  <c r="AJ152" i="1"/>
  <c r="CY270" i="1"/>
  <c r="X270" i="1" s="1"/>
  <c r="AF276" i="1"/>
  <c r="CZ270" i="1"/>
  <c r="Y270" i="1" s="1"/>
  <c r="Q310" i="1"/>
  <c r="AD313" i="1" s="1"/>
  <c r="AZ423" i="1"/>
  <c r="CI412" i="1"/>
  <c r="F331" i="1"/>
  <c r="AT307" i="1"/>
  <c r="AS344" i="1"/>
  <c r="F365" i="1"/>
  <c r="CX42" i="3"/>
  <c r="CX41" i="3"/>
  <c r="I419" i="1"/>
  <c r="AW348" i="1"/>
  <c r="CF344" i="1"/>
  <c r="AO307" i="1"/>
  <c r="F317" i="1"/>
  <c r="R348" i="1"/>
  <c r="AE344" i="1"/>
  <c r="CP414" i="1"/>
  <c r="O414" i="1" s="1"/>
  <c r="AP412" i="1"/>
  <c r="F432" i="1"/>
  <c r="GK456" i="1"/>
  <c r="F353" i="1"/>
  <c r="AV344" i="1"/>
  <c r="U418" i="1"/>
  <c r="AJ454" i="1"/>
  <c r="W462" i="1"/>
  <c r="F471" i="1"/>
  <c r="BB454" i="1"/>
  <c r="F475" i="1"/>
  <c r="CJ454" i="1"/>
  <c r="BA462" i="1"/>
  <c r="AF454" i="1"/>
  <c r="S462" i="1"/>
  <c r="GM536" i="1"/>
  <c r="GP536" i="1"/>
  <c r="GM538" i="1"/>
  <c r="GP538" i="1"/>
  <c r="AZ499" i="1"/>
  <c r="CI493" i="1"/>
  <c r="Q541" i="1"/>
  <c r="AD530" i="1"/>
  <c r="CP609" i="1"/>
  <c r="O609" i="1" s="1"/>
  <c r="AX761" i="1"/>
  <c r="F778" i="1"/>
  <c r="T454" i="1"/>
  <c r="F483" i="1"/>
  <c r="AF530" i="1"/>
  <c r="S541" i="1"/>
  <c r="CI761" i="1"/>
  <c r="AZ771" i="1"/>
  <c r="CP725" i="1"/>
  <c r="O725" i="1" s="1"/>
  <c r="AC730" i="1"/>
  <c r="GP766" i="1"/>
  <c r="CH692" i="1"/>
  <c r="CE692" i="1"/>
  <c r="AC686" i="1"/>
  <c r="P692" i="1"/>
  <c r="CF692" i="1"/>
  <c r="X692" i="1"/>
  <c r="AE730" i="1"/>
  <c r="GP767" i="1"/>
  <c r="GM767" i="1"/>
  <c r="AH647" i="1"/>
  <c r="CJ761" i="1"/>
  <c r="BA771" i="1"/>
  <c r="F891" i="1"/>
  <c r="AO877" i="1"/>
  <c r="AS918" i="1"/>
  <c r="F943" i="1"/>
  <c r="AQ1030" i="1"/>
  <c r="F1052" i="1"/>
  <c r="AQ1192" i="1"/>
  <c r="AJ761" i="1"/>
  <c r="W771" i="1"/>
  <c r="AJ647" i="1"/>
  <c r="W655" i="1"/>
  <c r="GP690" i="1"/>
  <c r="GM690" i="1"/>
  <c r="AC771" i="1"/>
  <c r="AQ835" i="1"/>
  <c r="AQ995" i="1"/>
  <c r="F856" i="1"/>
  <c r="CY881" i="1"/>
  <c r="X881" i="1" s="1"/>
  <c r="CZ881" i="1"/>
  <c r="Y881" i="1" s="1"/>
  <c r="BC877" i="1"/>
  <c r="F903" i="1"/>
  <c r="CY922" i="1"/>
  <c r="X922" i="1" s="1"/>
  <c r="CZ922" i="1"/>
  <c r="Y922" i="1" s="1"/>
  <c r="AP957" i="1"/>
  <c r="F975" i="1"/>
  <c r="F1059" i="1"/>
  <c r="AS1030" i="1"/>
  <c r="AS1192" i="1"/>
  <c r="CI1030" i="1"/>
  <c r="AZ1042" i="1"/>
  <c r="CX318" i="3"/>
  <c r="CX317" i="3"/>
  <c r="I1304" i="1"/>
  <c r="AZ1486" i="1"/>
  <c r="CI1478" i="1"/>
  <c r="AT835" i="1"/>
  <c r="F864" i="1"/>
  <c r="T887" i="1"/>
  <c r="AG877" i="1"/>
  <c r="CI918" i="1"/>
  <c r="AZ926" i="1"/>
  <c r="GP1033" i="1"/>
  <c r="GM1033" i="1"/>
  <c r="F1100" i="1"/>
  <c r="AS1073" i="1"/>
  <c r="CP922" i="1"/>
  <c r="O922" i="1" s="1"/>
  <c r="AO1114" i="1"/>
  <c r="F1126" i="1"/>
  <c r="AT1227" i="1"/>
  <c r="AT1260" i="1"/>
  <c r="F1249" i="1"/>
  <c r="CZ1300" i="1"/>
  <c r="Y1300" i="1" s="1"/>
  <c r="CY1300" i="1"/>
  <c r="X1300" i="1" s="1"/>
  <c r="P1303" i="1"/>
  <c r="BB1447" i="1"/>
  <c r="F1321" i="1"/>
  <c r="BB1295" i="1"/>
  <c r="CP1377" i="1"/>
  <c r="O1377" i="1" s="1"/>
  <c r="AC1383" i="1"/>
  <c r="GP1381" i="1"/>
  <c r="GM1381" i="1"/>
  <c r="BB1375" i="1"/>
  <c r="F1396" i="1"/>
  <c r="GK1416" i="1"/>
  <c r="AE1418" i="1"/>
  <c r="CZ1525" i="1"/>
  <c r="Y1525" i="1" s="1"/>
  <c r="CY1525" i="1"/>
  <c r="X1525" i="1" s="1"/>
  <c r="AP835" i="1"/>
  <c r="F855" i="1"/>
  <c r="AP995" i="1"/>
  <c r="AO1073" i="1"/>
  <c r="F1087" i="1"/>
  <c r="CI1295" i="1"/>
  <c r="AZ1308" i="1"/>
  <c r="AX1418" i="1"/>
  <c r="CG1414" i="1"/>
  <c r="GP1341" i="1"/>
  <c r="AB1344" i="1"/>
  <c r="GM1341" i="1"/>
  <c r="AK1339" i="1"/>
  <c r="X1344" i="1"/>
  <c r="AD1375" i="1"/>
  <c r="Q1383" i="1"/>
  <c r="AF1122" i="1"/>
  <c r="AG1114" i="1"/>
  <c r="AF1227" i="1"/>
  <c r="S1231" i="1"/>
  <c r="T1303" i="1"/>
  <c r="AL1383" i="1"/>
  <c r="AL1414" i="1"/>
  <c r="Y1418" i="1"/>
  <c r="AH1478" i="1"/>
  <c r="U1486" i="1"/>
  <c r="CY1534" i="1"/>
  <c r="X1534" i="1" s="1"/>
  <c r="CZ1534" i="1"/>
  <c r="Y1534" i="1" s="1"/>
  <c r="CY1610" i="1"/>
  <c r="X1610" i="1" s="1"/>
  <c r="AF1616" i="1"/>
  <c r="CZ1610" i="1"/>
  <c r="Y1610" i="1" s="1"/>
  <c r="CG1608" i="1"/>
  <c r="AX1616" i="1"/>
  <c r="AH276" i="1"/>
  <c r="BB1026" i="1"/>
  <c r="F1205" i="1"/>
  <c r="F1441" i="1"/>
  <c r="V1414" i="1"/>
  <c r="CP1525" i="1"/>
  <c r="O1525" i="1" s="1"/>
  <c r="CJ1114" i="1"/>
  <c r="BA1122" i="1"/>
  <c r="F1255" i="1"/>
  <c r="W1227" i="1"/>
  <c r="W1260" i="1"/>
  <c r="R1303" i="1"/>
  <c r="GK1303" i="1" s="1"/>
  <c r="CJ1339" i="1"/>
  <c r="BA1344" i="1"/>
  <c r="AI1478" i="1"/>
  <c r="V1486" i="1"/>
  <c r="GM1481" i="1"/>
  <c r="GP1481" i="1"/>
  <c r="CX391" i="3"/>
  <c r="I1539" i="1"/>
  <c r="GX1538" i="1"/>
  <c r="BC1521" i="1"/>
  <c r="F1557" i="1"/>
  <c r="BC1727" i="1"/>
  <c r="AO1572" i="1"/>
  <c r="F1581" i="1"/>
  <c r="AO1647" i="1"/>
  <c r="F1659" i="1"/>
  <c r="CP1688" i="1"/>
  <c r="O1688" i="1" s="1"/>
  <c r="AC1698" i="1"/>
  <c r="GM1692" i="1"/>
  <c r="GP1692" i="1"/>
  <c r="F1716" i="1"/>
  <c r="AT1686" i="1"/>
  <c r="AP1521" i="1"/>
  <c r="F1550" i="1"/>
  <c r="AP1727" i="1"/>
  <c r="S1538" i="1"/>
  <c r="AH1608" i="1"/>
  <c r="U1616" i="1"/>
  <c r="V1538" i="1"/>
  <c r="CY1574" i="1"/>
  <c r="X1574" i="1" s="1"/>
  <c r="AF1577" i="1"/>
  <c r="CZ1574" i="1"/>
  <c r="Y1574" i="1" s="1"/>
  <c r="AK1698" i="1"/>
  <c r="W1686" i="1"/>
  <c r="F1722" i="1"/>
  <c r="CI1647" i="1"/>
  <c r="AZ1655" i="1"/>
  <c r="F1586" i="1"/>
  <c r="AP1572" i="1"/>
  <c r="AC1608" i="1"/>
  <c r="P1616" i="1"/>
  <c r="CF1616" i="1"/>
  <c r="CH1616" i="1"/>
  <c r="CE1616" i="1"/>
  <c r="F351" i="1"/>
  <c r="P344" i="1"/>
  <c r="AT412" i="1"/>
  <c r="F441" i="1"/>
  <c r="AT570" i="1"/>
  <c r="F433" i="1"/>
  <c r="AQ412" i="1"/>
  <c r="AQ570" i="1"/>
  <c r="GM457" i="1"/>
  <c r="CY495" i="1"/>
  <c r="X495" i="1" s="1"/>
  <c r="AF499" i="1"/>
  <c r="CZ495" i="1"/>
  <c r="Y495" i="1" s="1"/>
  <c r="W418" i="1"/>
  <c r="GM416" i="1"/>
  <c r="T418" i="1"/>
  <c r="AK462" i="1"/>
  <c r="GP460" i="1"/>
  <c r="GM460" i="1"/>
  <c r="AC493" i="1"/>
  <c r="P499" i="1"/>
  <c r="CF499" i="1"/>
  <c r="CH499" i="1"/>
  <c r="CE499" i="1"/>
  <c r="AP493" i="1"/>
  <c r="F508" i="1"/>
  <c r="AO408" i="1"/>
  <c r="F574" i="1"/>
  <c r="GP533" i="1"/>
  <c r="GM533" i="1"/>
  <c r="CP607" i="1"/>
  <c r="O607" i="1" s="1"/>
  <c r="AT723" i="1"/>
  <c r="F748" i="1"/>
  <c r="AF771" i="1"/>
  <c r="CY763" i="1"/>
  <c r="X763" i="1" s="1"/>
  <c r="CZ763" i="1"/>
  <c r="Y763" i="1" s="1"/>
  <c r="F784" i="1"/>
  <c r="BB761" i="1"/>
  <c r="GK607" i="1"/>
  <c r="AJ493" i="1"/>
  <c r="W499" i="1"/>
  <c r="AQ530" i="1"/>
  <c r="F551" i="1"/>
  <c r="CC605" i="1"/>
  <c r="AT616" i="1"/>
  <c r="AP647" i="1"/>
  <c r="F664" i="1"/>
  <c r="GK688" i="1"/>
  <c r="GM688" i="1" s="1"/>
  <c r="AE692" i="1"/>
  <c r="GP652" i="1"/>
  <c r="GM652" i="1"/>
  <c r="AB692" i="1"/>
  <c r="V730" i="1"/>
  <c r="AI723" i="1"/>
  <c r="AD647" i="1"/>
  <c r="Q655" i="1"/>
  <c r="AS877" i="1"/>
  <c r="F904" i="1"/>
  <c r="CG918" i="1"/>
  <c r="AX926" i="1"/>
  <c r="BC1030" i="1"/>
  <c r="F1058" i="1"/>
  <c r="BC1192" i="1"/>
  <c r="AG761" i="1"/>
  <c r="T771" i="1"/>
  <c r="CP837" i="1"/>
  <c r="O837" i="1" s="1"/>
  <c r="T655" i="1"/>
  <c r="AG647" i="1"/>
  <c r="CP650" i="1"/>
  <c r="O650" i="1" s="1"/>
  <c r="AB655" i="1" s="1"/>
  <c r="AG686" i="1"/>
  <c r="T692" i="1"/>
  <c r="GP728" i="1"/>
  <c r="GM728" i="1"/>
  <c r="CP763" i="1"/>
  <c r="O763" i="1" s="1"/>
  <c r="GP838" i="1"/>
  <c r="GM838" i="1"/>
  <c r="BC835" i="1"/>
  <c r="BC995" i="1"/>
  <c r="F862" i="1"/>
  <c r="CY882" i="1"/>
  <c r="X882" i="1" s="1"/>
  <c r="CZ882" i="1"/>
  <c r="Y882" i="1" s="1"/>
  <c r="AQ918" i="1"/>
  <c r="F936" i="1"/>
  <c r="AC966" i="1"/>
  <c r="CP959" i="1"/>
  <c r="O959" i="1" s="1"/>
  <c r="F984" i="1"/>
  <c r="AT957" i="1"/>
  <c r="BB831" i="1"/>
  <c r="F1008" i="1"/>
  <c r="AX1042" i="1"/>
  <c r="CG1030" i="1"/>
  <c r="AI918" i="1"/>
  <c r="V926" i="1"/>
  <c r="AP1030" i="1"/>
  <c r="F1051" i="1"/>
  <c r="F1093" i="1"/>
  <c r="AQ1073" i="1"/>
  <c r="F1132" i="1"/>
  <c r="AQ1114" i="1"/>
  <c r="CX376" i="3"/>
  <c r="CX377" i="3"/>
  <c r="I1529" i="1"/>
  <c r="R1529" i="1" s="1"/>
  <c r="CP882" i="1"/>
  <c r="O882" i="1" s="1"/>
  <c r="F935" i="1"/>
  <c r="AP918" i="1"/>
  <c r="GM923" i="1"/>
  <c r="U966" i="1"/>
  <c r="P887" i="1"/>
  <c r="CF887" i="1"/>
  <c r="AC877" i="1"/>
  <c r="CH887" i="1"/>
  <c r="CE887" i="1"/>
  <c r="AS1114" i="1"/>
  <c r="F1139" i="1"/>
  <c r="F1238" i="1"/>
  <c r="AX1227" i="1"/>
  <c r="AX1260" i="1"/>
  <c r="GK1297" i="1"/>
  <c r="GP1297" i="1" s="1"/>
  <c r="CZ1301" i="1"/>
  <c r="Y1301" i="1" s="1"/>
  <c r="CY1301" i="1"/>
  <c r="X1301" i="1" s="1"/>
  <c r="AP1447" i="1"/>
  <c r="F1317" i="1"/>
  <c r="AP1295" i="1"/>
  <c r="AP1375" i="1"/>
  <c r="F1392" i="1"/>
  <c r="AZ1414" i="1"/>
  <c r="F1429" i="1"/>
  <c r="AO1478" i="1"/>
  <c r="F1490" i="1"/>
  <c r="CZ1526" i="1"/>
  <c r="Y1526" i="1" s="1"/>
  <c r="CY1526" i="1"/>
  <c r="X1526" i="1" s="1"/>
  <c r="Q887" i="1"/>
  <c r="AD877" i="1"/>
  <c r="CJ877" i="1"/>
  <c r="BA887" i="1"/>
  <c r="CZ1075" i="1"/>
  <c r="Y1075" i="1" s="1"/>
  <c r="AF1083" i="1"/>
  <c r="CY1075" i="1"/>
  <c r="X1075" i="1" s="1"/>
  <c r="CZ1080" i="1"/>
  <c r="Y1080" i="1" s="1"/>
  <c r="CY1080" i="1"/>
  <c r="X1080" i="1" s="1"/>
  <c r="Q1073" i="1"/>
  <c r="AZ1122" i="1"/>
  <c r="CI1114" i="1"/>
  <c r="AZ1223" i="1"/>
  <c r="F1271" i="1"/>
  <c r="CP1301" i="1"/>
  <c r="O1301" i="1" s="1"/>
  <c r="AC1339" i="1"/>
  <c r="AE1083" i="1"/>
  <c r="AK1227" i="1"/>
  <c r="X1231" i="1"/>
  <c r="Q1303" i="1"/>
  <c r="AI1339" i="1"/>
  <c r="V1344" i="1"/>
  <c r="AF1375" i="1"/>
  <c r="S1383" i="1"/>
  <c r="AF1414" i="1"/>
  <c r="S1418" i="1"/>
  <c r="Q1528" i="1"/>
  <c r="CY1535" i="1"/>
  <c r="X1535" i="1" s="1"/>
  <c r="CZ1535" i="1"/>
  <c r="Y1535" i="1" s="1"/>
  <c r="AO1521" i="1"/>
  <c r="F1545" i="1"/>
  <c r="AO1727" i="1"/>
  <c r="CY1611" i="1"/>
  <c r="X1611" i="1" s="1"/>
  <c r="CZ1611" i="1"/>
  <c r="Y1611" i="1" s="1"/>
  <c r="CX23" i="3"/>
  <c r="CX22" i="3"/>
  <c r="CX21" i="3"/>
  <c r="CX24" i="3"/>
  <c r="F1254" i="1"/>
  <c r="V1227" i="1"/>
  <c r="V1260" i="1"/>
  <c r="S1303" i="1"/>
  <c r="R1528" i="1"/>
  <c r="CX392" i="3"/>
  <c r="CX396" i="3"/>
  <c r="CX395" i="3"/>
  <c r="CX399" i="3"/>
  <c r="CX394" i="3"/>
  <c r="CX398" i="3"/>
  <c r="CX393" i="3"/>
  <c r="CX397" i="3"/>
  <c r="AC1073" i="1"/>
  <c r="CE1083" i="1"/>
  <c r="CF1083" i="1"/>
  <c r="P1083" i="1"/>
  <c r="CH1083" i="1"/>
  <c r="CP1080" i="1"/>
  <c r="O1080" i="1" s="1"/>
  <c r="GP1117" i="1"/>
  <c r="GM1117" i="1"/>
  <c r="V1303" i="1"/>
  <c r="GM1342" i="1"/>
  <c r="AF1478" i="1"/>
  <c r="S1486" i="1"/>
  <c r="GM1482" i="1"/>
  <c r="GP1482" i="1"/>
  <c r="GX1528" i="1"/>
  <c r="F1594" i="1"/>
  <c r="AS1572" i="1"/>
  <c r="AQ1608" i="1"/>
  <c r="F1626" i="1"/>
  <c r="F1672" i="1"/>
  <c r="AS1647" i="1"/>
  <c r="BB1686" i="1"/>
  <c r="F1711" i="1"/>
  <c r="BB1727" i="1"/>
  <c r="AD1608" i="1"/>
  <c r="Q1616" i="1"/>
  <c r="BA1616" i="1"/>
  <c r="CJ1608" i="1"/>
  <c r="AJ1647" i="1"/>
  <c r="W1655" i="1"/>
  <c r="BA1698" i="1"/>
  <c r="CJ1686" i="1"/>
  <c r="U1538" i="1"/>
  <c r="W1574" i="1"/>
  <c r="AJ1577" i="1" s="1"/>
  <c r="V1655" i="1"/>
  <c r="AL1698" i="1"/>
  <c r="W1538" i="1"/>
  <c r="P1574" i="1"/>
  <c r="AJ1608" i="1"/>
  <c r="W1616" i="1"/>
  <c r="AH1647" i="1"/>
  <c r="F1664" i="1"/>
  <c r="AP1647" i="1"/>
  <c r="CG1686" i="1"/>
  <c r="AX1698" i="1"/>
  <c r="CP1533" i="1"/>
  <c r="O1533" i="1" s="1"/>
  <c r="T1538" i="1"/>
  <c r="Q1574" i="1"/>
  <c r="GX1574" i="1"/>
  <c r="CJ1577" i="1" s="1"/>
  <c r="CP1610" i="1"/>
  <c r="O1610" i="1" s="1"/>
  <c r="GM1653" i="1"/>
  <c r="AD74" i="1"/>
  <c r="Q82" i="1"/>
  <c r="I37" i="1"/>
  <c r="I38" i="1"/>
  <c r="W36" i="1"/>
  <c r="T36" i="1"/>
  <c r="AT82" i="1"/>
  <c r="CC74" i="1"/>
  <c r="P36" i="1"/>
  <c r="CI74" i="1"/>
  <c r="AZ82" i="1"/>
  <c r="AQ237" i="1"/>
  <c r="BZ226" i="1"/>
  <c r="CG237" i="1"/>
  <c r="BB222" i="1"/>
  <c r="F390" i="1"/>
  <c r="CP270" i="1"/>
  <c r="O270" i="1" s="1"/>
  <c r="AC276" i="1"/>
  <c r="AQ152" i="1"/>
  <c r="F172" i="1"/>
  <c r="BA276" i="1"/>
  <c r="CG344" i="1"/>
  <c r="AX348" i="1"/>
  <c r="CY157" i="1"/>
  <c r="X157" i="1" s="1"/>
  <c r="CZ157" i="1"/>
  <c r="Y157" i="1" s="1"/>
  <c r="AT268" i="1"/>
  <c r="F294" i="1"/>
  <c r="GP311" i="1"/>
  <c r="GM311" i="1"/>
  <c r="AF344" i="1"/>
  <c r="S348" i="1"/>
  <c r="CI307" i="1"/>
  <c r="AZ313" i="1"/>
  <c r="U310" i="1"/>
  <c r="AH313" i="1" s="1"/>
  <c r="BA344" i="1"/>
  <c r="F368" i="1"/>
  <c r="GK415" i="1"/>
  <c r="GP415" i="1" s="1"/>
  <c r="GX36" i="1"/>
  <c r="AI74" i="1"/>
  <c r="V82" i="1"/>
  <c r="CC30" i="1"/>
  <c r="AT43" i="1"/>
  <c r="CJ121" i="1"/>
  <c r="AP74" i="1"/>
  <c r="F91" i="1"/>
  <c r="CY118" i="1"/>
  <c r="X118" i="1" s="1"/>
  <c r="CZ118" i="1"/>
  <c r="Y118" i="1" s="1"/>
  <c r="CY229" i="1"/>
  <c r="X229" i="1" s="1"/>
  <c r="CZ229" i="1"/>
  <c r="Y229" i="1" s="1"/>
  <c r="S116" i="1"/>
  <c r="Q116" i="1"/>
  <c r="AD121" i="1" s="1"/>
  <c r="W116" i="1"/>
  <c r="AJ121" i="1" s="1"/>
  <c r="T82" i="1"/>
  <c r="AG74" i="1"/>
  <c r="BC152" i="1"/>
  <c r="F178" i="1"/>
  <c r="AT237" i="1"/>
  <c r="CC226" i="1"/>
  <c r="P116" i="1"/>
  <c r="GP273" i="1"/>
  <c r="GM273" i="1"/>
  <c r="AO344" i="1"/>
  <c r="F352" i="1"/>
  <c r="CG113" i="1"/>
  <c r="AX121" i="1"/>
  <c r="GK270" i="1"/>
  <c r="F287" i="1"/>
  <c r="AZ268" i="1"/>
  <c r="R310" i="1"/>
  <c r="AK344" i="1"/>
  <c r="X348" i="1"/>
  <c r="F322" i="1"/>
  <c r="AP307" i="1"/>
  <c r="GX310" i="1"/>
  <c r="CJ313" i="1" s="1"/>
  <c r="F372" i="1"/>
  <c r="W344" i="1"/>
  <c r="AD276" i="1"/>
  <c r="CH344" i="1"/>
  <c r="AY348" i="1"/>
  <c r="CI237" i="1"/>
  <c r="F330" i="1"/>
  <c r="AS307" i="1"/>
  <c r="AP344" i="1"/>
  <c r="F357" i="1"/>
  <c r="BB412" i="1"/>
  <c r="F436" i="1"/>
  <c r="BB570" i="1"/>
  <c r="S418" i="1"/>
  <c r="F473" i="1"/>
  <c r="R418" i="1"/>
  <c r="GK418" i="1" s="1"/>
  <c r="AT454" i="1"/>
  <c r="F480" i="1"/>
  <c r="CG493" i="1"/>
  <c r="AX499" i="1"/>
  <c r="CI530" i="1"/>
  <c r="AZ541" i="1"/>
  <c r="Q418" i="1"/>
  <c r="GP456" i="1"/>
  <c r="GM456" i="1"/>
  <c r="CP459" i="1"/>
  <c r="O459" i="1" s="1"/>
  <c r="AC462" i="1"/>
  <c r="AQ493" i="1"/>
  <c r="F509" i="1"/>
  <c r="CP532" i="1"/>
  <c r="O532" i="1" s="1"/>
  <c r="AC541" i="1"/>
  <c r="AB499" i="1"/>
  <c r="GM495" i="1"/>
  <c r="AJ530" i="1"/>
  <c r="W541" i="1"/>
  <c r="F558" i="1"/>
  <c r="AS530" i="1"/>
  <c r="AH493" i="1"/>
  <c r="U499" i="1"/>
  <c r="CG605" i="1"/>
  <c r="AX616" i="1"/>
  <c r="AX723" i="1"/>
  <c r="F737" i="1"/>
  <c r="F780" i="1"/>
  <c r="AP761" i="1"/>
  <c r="BA541" i="1"/>
  <c r="CJ530" i="1"/>
  <c r="GK649" i="1"/>
  <c r="GM649" i="1" s="1"/>
  <c r="AE655" i="1"/>
  <c r="AG493" i="1"/>
  <c r="T499" i="1"/>
  <c r="AI530" i="1"/>
  <c r="V541" i="1"/>
  <c r="AX541" i="1"/>
  <c r="CG530" i="1"/>
  <c r="GP608" i="1"/>
  <c r="GM608" i="1"/>
  <c r="BY605" i="1"/>
  <c r="CI616" i="1"/>
  <c r="AP616" i="1"/>
  <c r="AT647" i="1"/>
  <c r="F673" i="1"/>
  <c r="AZ686" i="1"/>
  <c r="F703" i="1"/>
  <c r="AL686" i="1"/>
  <c r="Y692" i="1"/>
  <c r="U771" i="1"/>
  <c r="AH761" i="1"/>
  <c r="AS605" i="1"/>
  <c r="AS800" i="1"/>
  <c r="F633" i="1"/>
  <c r="AI686" i="1"/>
  <c r="V692" i="1"/>
  <c r="AO835" i="1"/>
  <c r="F850" i="1"/>
  <c r="AO995" i="1"/>
  <c r="CG877" i="1"/>
  <c r="AX887" i="1"/>
  <c r="AZ957" i="1"/>
  <c r="F977" i="1"/>
  <c r="GP651" i="1"/>
  <c r="Q730" i="1"/>
  <c r="AD723" i="1"/>
  <c r="CG647" i="1"/>
  <c r="AX655" i="1"/>
  <c r="AI647" i="1"/>
  <c r="V655" i="1"/>
  <c r="AD686" i="1"/>
  <c r="Q692" i="1"/>
  <c r="V771" i="1"/>
  <c r="AI761" i="1"/>
  <c r="CY879" i="1"/>
  <c r="X879" i="1" s="1"/>
  <c r="CZ879" i="1"/>
  <c r="Y879" i="1" s="1"/>
  <c r="AF887" i="1"/>
  <c r="CY883" i="1"/>
  <c r="X883" i="1" s="1"/>
  <c r="CZ883" i="1"/>
  <c r="Y883" i="1" s="1"/>
  <c r="CY920" i="1"/>
  <c r="X920" i="1" s="1"/>
  <c r="CZ920" i="1"/>
  <c r="Y920" i="1" s="1"/>
  <c r="AF926" i="1"/>
  <c r="BC918" i="1"/>
  <c r="F942" i="1"/>
  <c r="CY1037" i="1"/>
  <c r="X1037" i="1" s="1"/>
  <c r="CZ1037" i="1"/>
  <c r="Y1037" i="1" s="1"/>
  <c r="BC1114" i="1"/>
  <c r="F1138" i="1"/>
  <c r="AS995" i="1"/>
  <c r="CP879" i="1"/>
  <c r="O879" i="1" s="1"/>
  <c r="GM1032" i="1"/>
  <c r="CZ1119" i="1"/>
  <c r="Y1119" i="1" s="1"/>
  <c r="CY1119" i="1"/>
  <c r="X1119" i="1" s="1"/>
  <c r="CG1114" i="1"/>
  <c r="AX1122" i="1"/>
  <c r="CP1229" i="1"/>
  <c r="O1229" i="1" s="1"/>
  <c r="AC1231" i="1"/>
  <c r="BB1227" i="1"/>
  <c r="F1244" i="1"/>
  <c r="BB1260" i="1"/>
  <c r="CZ1302" i="1"/>
  <c r="Y1302" i="1" s="1"/>
  <c r="CY1302" i="1"/>
  <c r="X1302" i="1" s="1"/>
  <c r="P1304" i="1"/>
  <c r="AT1447" i="1"/>
  <c r="AT1295" i="1"/>
  <c r="F1326" i="1"/>
  <c r="AZ1339" i="1"/>
  <c r="F1355" i="1"/>
  <c r="AT1375" i="1"/>
  <c r="F1401" i="1"/>
  <c r="CG1478" i="1"/>
  <c r="AX1486" i="1"/>
  <c r="CZ1527" i="1"/>
  <c r="Y1527" i="1" s="1"/>
  <c r="CY1527" i="1"/>
  <c r="X1527" i="1" s="1"/>
  <c r="CI877" i="1"/>
  <c r="AZ887" i="1"/>
  <c r="CP880" i="1"/>
  <c r="O880" i="1" s="1"/>
  <c r="AJ918" i="1"/>
  <c r="W926" i="1"/>
  <c r="T966" i="1"/>
  <c r="CZ1077" i="1"/>
  <c r="Y1077" i="1" s="1"/>
  <c r="CY1077" i="1"/>
  <c r="X1077" i="1" s="1"/>
  <c r="CZ1079" i="1"/>
  <c r="Y1079" i="1" s="1"/>
  <c r="CY1079" i="1"/>
  <c r="X1079" i="1" s="1"/>
  <c r="F1399" i="1"/>
  <c r="BC1447" i="1"/>
  <c r="BC1375" i="1"/>
  <c r="AO1414" i="1"/>
  <c r="F1422" i="1"/>
  <c r="AO1447" i="1"/>
  <c r="W1163" i="1"/>
  <c r="AJ1153" i="1"/>
  <c r="F1252" i="1"/>
  <c r="T1227" i="1"/>
  <c r="T1260" i="1"/>
  <c r="W1303" i="1"/>
  <c r="W1414" i="1"/>
  <c r="F1442" i="1"/>
  <c r="AG1478" i="1"/>
  <c r="T1486" i="1"/>
  <c r="T1528" i="1"/>
  <c r="GP1155" i="1"/>
  <c r="GM1155" i="1"/>
  <c r="AH1339" i="1"/>
  <c r="U1344" i="1"/>
  <c r="GP1416" i="1"/>
  <c r="CD1418" i="1" s="1"/>
  <c r="AB1418" i="1"/>
  <c r="GM1416" i="1"/>
  <c r="CA1418" i="1" s="1"/>
  <c r="AB1486" i="1"/>
  <c r="CY1532" i="1"/>
  <c r="X1532" i="1" s="1"/>
  <c r="CZ1532" i="1"/>
  <c r="Y1532" i="1" s="1"/>
  <c r="CY1536" i="1"/>
  <c r="X1536" i="1" s="1"/>
  <c r="CZ1536" i="1"/>
  <c r="Y1536" i="1" s="1"/>
  <c r="AS1521" i="1"/>
  <c r="F1558" i="1"/>
  <c r="CY1612" i="1"/>
  <c r="X1612" i="1" s="1"/>
  <c r="CZ1612" i="1"/>
  <c r="Y1612" i="1" s="1"/>
  <c r="I230" i="1"/>
  <c r="T229" i="1"/>
  <c r="GP1116" i="1"/>
  <c r="GM1116" i="1"/>
  <c r="GX1303" i="1"/>
  <c r="AI1375" i="1"/>
  <c r="V1383" i="1"/>
  <c r="F1439" i="1"/>
  <c r="T1414" i="1"/>
  <c r="AD1478" i="1"/>
  <c r="Q1486" i="1"/>
  <c r="V1528" i="1"/>
  <c r="CP1075" i="1"/>
  <c r="O1075" i="1" s="1"/>
  <c r="AH1114" i="1"/>
  <c r="U1122" i="1"/>
  <c r="U1303" i="1"/>
  <c r="AG1339" i="1"/>
  <c r="T1344" i="1"/>
  <c r="AJ1375" i="1"/>
  <c r="W1383" i="1"/>
  <c r="F1440" i="1"/>
  <c r="U1414" i="1"/>
  <c r="AK1486" i="1"/>
  <c r="GP1483" i="1"/>
  <c r="GM1483" i="1"/>
  <c r="AX1577" i="1"/>
  <c r="CG1572" i="1"/>
  <c r="F1632" i="1"/>
  <c r="BC1608" i="1"/>
  <c r="AX1655" i="1"/>
  <c r="CG1647" i="1"/>
  <c r="GP1693" i="1"/>
  <c r="GM1693" i="1"/>
  <c r="GP1696" i="1"/>
  <c r="GM1696" i="1"/>
  <c r="CP1532" i="1"/>
  <c r="O1532" i="1" s="1"/>
  <c r="CP1534" i="1"/>
  <c r="O1534" i="1" s="1"/>
  <c r="AZ1616" i="1"/>
  <c r="CI1608" i="1"/>
  <c r="AL1655" i="1"/>
  <c r="CP1614" i="1"/>
  <c r="O1614" i="1" s="1"/>
  <c r="AI1572" i="1"/>
  <c r="V1577" i="1"/>
  <c r="AG1608" i="1"/>
  <c r="T1616" i="1"/>
  <c r="AD1647" i="1"/>
  <c r="CJ1647" i="1"/>
  <c r="BA1655" i="1"/>
  <c r="AH1686" i="1"/>
  <c r="U1698" i="1"/>
  <c r="CP1537" i="1"/>
  <c r="O1537" i="1" s="1"/>
  <c r="Q1538" i="1"/>
  <c r="F1639" i="1"/>
  <c r="V1608" i="1"/>
  <c r="V1698" i="1" l="1"/>
  <c r="AI1686" i="1"/>
  <c r="AD1686" i="1"/>
  <c r="Q1698" i="1"/>
  <c r="Q1686" i="1" s="1"/>
  <c r="GP1695" i="1"/>
  <c r="AE1698" i="1"/>
  <c r="GP1651" i="1"/>
  <c r="AG1647" i="1"/>
  <c r="AK1655" i="1"/>
  <c r="T1577" i="1"/>
  <c r="CP1535" i="1"/>
  <c r="O1535" i="1" s="1"/>
  <c r="AZ1541" i="1"/>
  <c r="AZ1521" i="1" s="1"/>
  <c r="P1529" i="1"/>
  <c r="X1418" i="1"/>
  <c r="F1457" i="1"/>
  <c r="AE1383" i="1"/>
  <c r="X1383" i="1"/>
  <c r="Y1344" i="1"/>
  <c r="CE1344" i="1"/>
  <c r="CF1344" i="1"/>
  <c r="AW1344" i="1" s="1"/>
  <c r="CH1344" i="1"/>
  <c r="AY1344" i="1" s="1"/>
  <c r="Y1231" i="1"/>
  <c r="GM1160" i="1"/>
  <c r="AI1163" i="1"/>
  <c r="AI1153" i="1" s="1"/>
  <c r="AG1163" i="1"/>
  <c r="T1163" i="1" s="1"/>
  <c r="AE1163" i="1"/>
  <c r="R1163" i="1" s="1"/>
  <c r="GP1120" i="1"/>
  <c r="W1122" i="1"/>
  <c r="AP1192" i="1"/>
  <c r="AP1026" i="1" s="1"/>
  <c r="AK1122" i="1"/>
  <c r="AK1114" i="1" s="1"/>
  <c r="AC1114" i="1"/>
  <c r="CF1122" i="1"/>
  <c r="CH1122" i="1"/>
  <c r="CE1122" i="1"/>
  <c r="CE1114" i="1" s="1"/>
  <c r="AE1114" i="1"/>
  <c r="V1122" i="1"/>
  <c r="V1114" i="1" s="1"/>
  <c r="CY1038" i="1"/>
  <c r="X1038" i="1" s="1"/>
  <c r="CZ1038" i="1"/>
  <c r="Y1038" i="1" s="1"/>
  <c r="V966" i="1"/>
  <c r="CP964" i="1"/>
  <c r="O964" i="1" s="1"/>
  <c r="CG957" i="1"/>
  <c r="AX966" i="1"/>
  <c r="AX995" i="1" s="1"/>
  <c r="AB926" i="1"/>
  <c r="U926" i="1"/>
  <c r="AT918" i="1"/>
  <c r="F944" i="1"/>
  <c r="GP923" i="1"/>
  <c r="AH877" i="1"/>
  <c r="GP768" i="1"/>
  <c r="AE771" i="1"/>
  <c r="T730" i="1"/>
  <c r="AP723" i="1"/>
  <c r="T66" i="7"/>
  <c r="AS723" i="1"/>
  <c r="F747" i="1"/>
  <c r="O66" i="7"/>
  <c r="F28" i="6" s="1"/>
  <c r="CA692" i="1"/>
  <c r="AF647" i="1"/>
  <c r="F666" i="1"/>
  <c r="CZ609" i="1"/>
  <c r="Y609" i="1" s="1"/>
  <c r="CY609" i="1"/>
  <c r="X609" i="1" s="1"/>
  <c r="AL541" i="1"/>
  <c r="GM539" i="1"/>
  <c r="F32" i="6"/>
  <c r="D31" i="6"/>
  <c r="AH454" i="1"/>
  <c r="AP454" i="1"/>
  <c r="AE462" i="1"/>
  <c r="AE454" i="1" s="1"/>
  <c r="P419" i="1"/>
  <c r="AL344" i="1"/>
  <c r="GM274" i="1"/>
  <c r="AG276" i="1"/>
  <c r="GP274" i="1"/>
  <c r="O29" i="7"/>
  <c r="AE276" i="1"/>
  <c r="AJ268" i="1"/>
  <c r="R20" i="7"/>
  <c r="AF162" i="1"/>
  <c r="T20" i="7"/>
  <c r="GM158" i="1"/>
  <c r="T162" i="1"/>
  <c r="GP119" i="1"/>
  <c r="AE121" i="1"/>
  <c r="AK82" i="1"/>
  <c r="AS191" i="1"/>
  <c r="AS26" i="1" s="1"/>
  <c r="F89" i="1"/>
  <c r="GM76" i="1"/>
  <c r="U730" i="1"/>
  <c r="U723" i="1" s="1"/>
  <c r="AH723" i="1"/>
  <c r="P43" i="5"/>
  <c r="K43" i="5"/>
  <c r="AF152" i="1"/>
  <c r="S162" i="1"/>
  <c r="AI152" i="1"/>
  <c r="V162" i="1"/>
  <c r="V152" i="1" s="1"/>
  <c r="GP1612" i="1"/>
  <c r="AK499" i="1"/>
  <c r="AK493" i="1" s="1"/>
  <c r="AK926" i="1"/>
  <c r="X926" i="1" s="1"/>
  <c r="GP495" i="1"/>
  <c r="GM1526" i="1"/>
  <c r="AL771" i="1"/>
  <c r="Y771" i="1" s="1"/>
  <c r="AL499" i="1"/>
  <c r="AL313" i="1"/>
  <c r="Y313" i="1" s="1"/>
  <c r="AK1577" i="1"/>
  <c r="AK1572" i="1" s="1"/>
  <c r="GP921" i="1"/>
  <c r="GM33" i="1"/>
  <c r="V1163" i="1"/>
  <c r="GK1649" i="1"/>
  <c r="AE1655" i="1"/>
  <c r="CZ1159" i="1"/>
  <c r="Y1159" i="1" s="1"/>
  <c r="CY1159" i="1"/>
  <c r="X1159" i="1" s="1"/>
  <c r="P51" i="5"/>
  <c r="K51" i="5"/>
  <c r="AQ74" i="1"/>
  <c r="F92" i="1"/>
  <c r="GP1076" i="1"/>
  <c r="GK1035" i="1"/>
  <c r="AJ966" i="1"/>
  <c r="CZ963" i="1"/>
  <c r="Y963" i="1" s="1"/>
  <c r="CY963" i="1"/>
  <c r="X963" i="1" s="1"/>
  <c r="GK117" i="1"/>
  <c r="CP1302" i="1"/>
  <c r="O1302" i="1" s="1"/>
  <c r="GK1157" i="1"/>
  <c r="P62" i="5"/>
  <c r="K62" i="5"/>
  <c r="AF730" i="1"/>
  <c r="CZ727" i="1"/>
  <c r="Y727" i="1" s="1"/>
  <c r="CY727" i="1"/>
  <c r="X727" i="1" s="1"/>
  <c r="R42" i="7"/>
  <c r="GK1034" i="1"/>
  <c r="GK458" i="1"/>
  <c r="GK1535" i="1"/>
  <c r="V611" i="1"/>
  <c r="U611" i="1"/>
  <c r="P611" i="1"/>
  <c r="CX82" i="3"/>
  <c r="I612" i="1"/>
  <c r="CX83" i="3"/>
  <c r="GX611" i="1"/>
  <c r="T611" i="1"/>
  <c r="W611" i="1"/>
  <c r="R611" i="1"/>
  <c r="GK611" i="1" s="1"/>
  <c r="Q611" i="1"/>
  <c r="J37" i="5"/>
  <c r="GK1480" i="1"/>
  <c r="AE1486" i="1"/>
  <c r="GK1611" i="1"/>
  <c r="AE1616" i="1"/>
  <c r="GK1523" i="1"/>
  <c r="GK880" i="1"/>
  <c r="AE887" i="1"/>
  <c r="CJ966" i="1"/>
  <c r="M100" i="7"/>
  <c r="T42" i="7"/>
  <c r="AH162" i="1"/>
  <c r="CY160" i="1"/>
  <c r="X160" i="1" s="1"/>
  <c r="CZ160" i="1"/>
  <c r="Y160" i="1" s="1"/>
  <c r="D39" i="6"/>
  <c r="GP1081" i="1"/>
  <c r="CP1538" i="1"/>
  <c r="O1538" i="1" s="1"/>
  <c r="AL1577" i="1"/>
  <c r="GM1079" i="1"/>
  <c r="AB462" i="1"/>
  <c r="O462" i="1" s="1"/>
  <c r="GM1120" i="1"/>
  <c r="GP1527" i="1"/>
  <c r="AL1122" i="1"/>
  <c r="Y1122" i="1" s="1"/>
  <c r="AK887" i="1"/>
  <c r="AK877" i="1" s="1"/>
  <c r="GP118" i="1"/>
  <c r="CP36" i="1"/>
  <c r="O36" i="1" s="1"/>
  <c r="AD1577" i="1"/>
  <c r="GM1535" i="1"/>
  <c r="AK771" i="1"/>
  <c r="GM1651" i="1"/>
  <c r="GM881" i="1"/>
  <c r="AK313" i="1"/>
  <c r="AK307" i="1" s="1"/>
  <c r="GK839" i="1"/>
  <c r="CY1161" i="1"/>
  <c r="X1161" i="1" s="1"/>
  <c r="CZ1161" i="1"/>
  <c r="Y1161" i="1" s="1"/>
  <c r="CY1036" i="1"/>
  <c r="X1036" i="1" s="1"/>
  <c r="CZ1036" i="1"/>
  <c r="Y1036" i="1" s="1"/>
  <c r="F1276" i="1"/>
  <c r="BC1223" i="1"/>
  <c r="F10" i="6"/>
  <c r="M20" i="7"/>
  <c r="GK156" i="1"/>
  <c r="GK1379" i="1"/>
  <c r="CP1036" i="1"/>
  <c r="O1036" i="1" s="1"/>
  <c r="M96" i="7"/>
  <c r="R65" i="7"/>
  <c r="AD344" i="1"/>
  <c r="Q348" i="1"/>
  <c r="GN1484" i="1"/>
  <c r="CB1486" i="1" s="1"/>
  <c r="GM1484" i="1"/>
  <c r="T65" i="7"/>
  <c r="GK725" i="1"/>
  <c r="AI454" i="1"/>
  <c r="V462" i="1"/>
  <c r="GK228" i="1"/>
  <c r="R29" i="7"/>
  <c r="AD162" i="1"/>
  <c r="GK764" i="1"/>
  <c r="GK609" i="1"/>
  <c r="R840" i="1"/>
  <c r="V610" i="1"/>
  <c r="U610" i="1"/>
  <c r="GX610" i="1"/>
  <c r="S610" i="1"/>
  <c r="CX81" i="3"/>
  <c r="CX80" i="3"/>
  <c r="W610" i="1"/>
  <c r="T610" i="1"/>
  <c r="GK1229" i="1"/>
  <c r="GP1229" i="1" s="1"/>
  <c r="CD1231" i="1" s="1"/>
  <c r="AE1231" i="1"/>
  <c r="T1038" i="1"/>
  <c r="Q1038" i="1"/>
  <c r="U1038" i="1"/>
  <c r="V1038" i="1"/>
  <c r="CX214" i="3"/>
  <c r="CX215" i="3"/>
  <c r="P1038" i="1"/>
  <c r="CP1038" i="1" s="1"/>
  <c r="O1038" i="1" s="1"/>
  <c r="W1038" i="1"/>
  <c r="R1038" i="1"/>
  <c r="I1039" i="1"/>
  <c r="GX1038" i="1"/>
  <c r="R101" i="7"/>
  <c r="R66" i="7"/>
  <c r="M66" i="7"/>
  <c r="O42" i="7"/>
  <c r="AD1414" i="1"/>
  <c r="Q1418" i="1"/>
  <c r="GM1118" i="1"/>
  <c r="GP1118" i="1"/>
  <c r="AD966" i="1"/>
  <c r="GK497" i="1"/>
  <c r="AE499" i="1"/>
  <c r="GK960" i="1"/>
  <c r="GP885" i="1"/>
  <c r="GM885" i="1"/>
  <c r="R96" i="7"/>
  <c r="AF74" i="1"/>
  <c r="S82" i="1"/>
  <c r="GM1081" i="1"/>
  <c r="AO1223" i="1"/>
  <c r="F1264" i="1"/>
  <c r="CZ841" i="1"/>
  <c r="Y841" i="1" s="1"/>
  <c r="CY841" i="1"/>
  <c r="X841" i="1" s="1"/>
  <c r="AQ307" i="1"/>
  <c r="F323" i="1"/>
  <c r="F39" i="6"/>
  <c r="CY159" i="1"/>
  <c r="X159" i="1" s="1"/>
  <c r="CZ159" i="1"/>
  <c r="Y159" i="1" s="1"/>
  <c r="CP1159" i="1"/>
  <c r="O1159" i="1" s="1"/>
  <c r="F709" i="1"/>
  <c r="AS686" i="1"/>
  <c r="AT877" i="1"/>
  <c r="F905" i="1"/>
  <c r="GK78" i="1"/>
  <c r="O20" i="7"/>
  <c r="F40" i="6" s="1"/>
  <c r="GK534" i="1"/>
  <c r="I842" i="1"/>
  <c r="P841" i="1"/>
  <c r="V841" i="1"/>
  <c r="Q841" i="1"/>
  <c r="T841" i="1"/>
  <c r="U841" i="1"/>
  <c r="CX129" i="3"/>
  <c r="GX841" i="1"/>
  <c r="W841" i="1"/>
  <c r="R841" i="1"/>
  <c r="GK841" i="1" s="1"/>
  <c r="CX128" i="3"/>
  <c r="AD1227" i="1"/>
  <c r="Q1231" i="1"/>
  <c r="D10" i="6"/>
  <c r="CJ162" i="1"/>
  <c r="F31" i="6"/>
  <c r="AH1577" i="1"/>
  <c r="GK1691" i="1"/>
  <c r="CP839" i="1"/>
  <c r="O839" i="1" s="1"/>
  <c r="CP727" i="1"/>
  <c r="O727" i="1" s="1"/>
  <c r="GK1298" i="1"/>
  <c r="GK535" i="1"/>
  <c r="CP159" i="1"/>
  <c r="O159" i="1" s="1"/>
  <c r="GP1078" i="1"/>
  <c r="CJ1163" i="1"/>
  <c r="GK1612" i="1"/>
  <c r="GM1612" i="1" s="1"/>
  <c r="GK1378" i="1"/>
  <c r="GK1524" i="1"/>
  <c r="GM1524" i="1" s="1"/>
  <c r="GM1078" i="1"/>
  <c r="M65" i="7"/>
  <c r="GK155" i="1"/>
  <c r="GK77" i="1"/>
  <c r="AE82" i="1"/>
  <c r="S611" i="1"/>
  <c r="CP1119" i="1"/>
  <c r="O1119" i="1" s="1"/>
  <c r="GP1119" i="1" s="1"/>
  <c r="CD1122" i="1" s="1"/>
  <c r="GP1536" i="1"/>
  <c r="GM1077" i="1"/>
  <c r="GP883" i="1"/>
  <c r="GM1300" i="1"/>
  <c r="GP1302" i="1"/>
  <c r="AL926" i="1"/>
  <c r="Y926" i="1" s="1"/>
  <c r="GM651" i="1"/>
  <c r="GP157" i="1"/>
  <c r="I168" i="7"/>
  <c r="GM921" i="1"/>
  <c r="AL276" i="1"/>
  <c r="Y276" i="1" s="1"/>
  <c r="AS1223" i="1"/>
  <c r="F1277" i="1"/>
  <c r="P60" i="5"/>
  <c r="K60" i="5"/>
  <c r="AH1073" i="1"/>
  <c r="U1083" i="1"/>
  <c r="CY961" i="1"/>
  <c r="X961" i="1" s="1"/>
  <c r="CZ961" i="1"/>
  <c r="Y961" i="1" s="1"/>
  <c r="AF966" i="1"/>
  <c r="AC1655" i="1"/>
  <c r="CP1652" i="1"/>
  <c r="O1652" i="1" s="1"/>
  <c r="GK1377" i="1"/>
  <c r="GP1377" i="1" s="1"/>
  <c r="CP1161" i="1"/>
  <c r="O1161" i="1" s="1"/>
  <c r="GK1689" i="1"/>
  <c r="CZ1158" i="1"/>
  <c r="Y1158" i="1" s="1"/>
  <c r="AF1163" i="1"/>
  <c r="CY1158" i="1"/>
  <c r="X1158" i="1" s="1"/>
  <c r="CY964" i="1"/>
  <c r="X964" i="1" s="1"/>
  <c r="CZ964" i="1"/>
  <c r="Y964" i="1" s="1"/>
  <c r="CP961" i="1"/>
  <c r="O961" i="1" s="1"/>
  <c r="BC601" i="1"/>
  <c r="F816" i="1"/>
  <c r="GK1156" i="1"/>
  <c r="GK272" i="1"/>
  <c r="CP610" i="1"/>
  <c r="O610" i="1" s="1"/>
  <c r="AJ1339" i="1"/>
  <c r="W1344" i="1"/>
  <c r="GK959" i="1"/>
  <c r="AE966" i="1"/>
  <c r="U840" i="1"/>
  <c r="W840" i="1"/>
  <c r="CX126" i="3"/>
  <c r="CX127" i="3"/>
  <c r="V840" i="1"/>
  <c r="T840" i="1"/>
  <c r="GX840" i="1"/>
  <c r="S840" i="1"/>
  <c r="CP160" i="1"/>
  <c r="O160" i="1" s="1"/>
  <c r="AH1163" i="1"/>
  <c r="GP924" i="1"/>
  <c r="GM924" i="1"/>
  <c r="GK532" i="1"/>
  <c r="GM532" i="1" s="1"/>
  <c r="M21" i="7"/>
  <c r="GK765" i="1"/>
  <c r="AB647" i="1"/>
  <c r="O655" i="1"/>
  <c r="X313" i="1"/>
  <c r="AL1114" i="1"/>
  <c r="AD113" i="1"/>
  <c r="Q121" i="1"/>
  <c r="CA686" i="1"/>
  <c r="AR692" i="1"/>
  <c r="AB918" i="1"/>
  <c r="O926" i="1"/>
  <c r="F1366" i="1"/>
  <c r="U1339" i="1"/>
  <c r="F1637" i="1"/>
  <c r="T1608" i="1"/>
  <c r="F1443" i="1"/>
  <c r="X1414" i="1"/>
  <c r="T1223" i="1"/>
  <c r="F1281" i="1"/>
  <c r="GP1537" i="1"/>
  <c r="GM1537" i="1"/>
  <c r="F1598" i="1"/>
  <c r="T1572" i="1"/>
  <c r="AL1647" i="1"/>
  <c r="Y1655" i="1"/>
  <c r="F1627" i="1"/>
  <c r="AZ1608" i="1"/>
  <c r="F1662" i="1"/>
  <c r="AX1647" i="1"/>
  <c r="F1584" i="1"/>
  <c r="AX1572" i="1"/>
  <c r="F1365" i="1"/>
  <c r="T1339" i="1"/>
  <c r="AB1478" i="1"/>
  <c r="O1486" i="1"/>
  <c r="F1408" i="1"/>
  <c r="X1375" i="1"/>
  <c r="AC1227" i="1"/>
  <c r="P1231" i="1"/>
  <c r="CF1231" i="1"/>
  <c r="CH1231" i="1"/>
  <c r="CE1231" i="1"/>
  <c r="GP879" i="1"/>
  <c r="GM879" i="1"/>
  <c r="AB887" i="1"/>
  <c r="AF877" i="1"/>
  <c r="S887" i="1"/>
  <c r="V761" i="1"/>
  <c r="F794" i="1"/>
  <c r="F894" i="1"/>
  <c r="AX877" i="1"/>
  <c r="AS601" i="1"/>
  <c r="F817" i="1"/>
  <c r="V530" i="1"/>
  <c r="F564" i="1"/>
  <c r="AE647" i="1"/>
  <c r="R655" i="1"/>
  <c r="AB541" i="1"/>
  <c r="GP532" i="1"/>
  <c r="GP459" i="1"/>
  <c r="GM459" i="1"/>
  <c r="F506" i="1"/>
  <c r="AX493" i="1"/>
  <c r="AD268" i="1"/>
  <c r="Q276" i="1"/>
  <c r="CJ307" i="1"/>
  <c r="BA313" i="1"/>
  <c r="AE268" i="1"/>
  <c r="R276" i="1"/>
  <c r="F300" i="1"/>
  <c r="W268" i="1"/>
  <c r="AT30" i="1"/>
  <c r="F61" i="1"/>
  <c r="AT191" i="1"/>
  <c r="U313" i="1"/>
  <c r="AH307" i="1"/>
  <c r="BA268" i="1"/>
  <c r="F296" i="1"/>
  <c r="F100" i="1"/>
  <c r="AT74" i="1"/>
  <c r="P37" i="1"/>
  <c r="GX37" i="1"/>
  <c r="T37" i="1"/>
  <c r="Q37" i="1"/>
  <c r="V37" i="1"/>
  <c r="U37" i="1"/>
  <c r="R37" i="1"/>
  <c r="W37" i="1"/>
  <c r="S37" i="1"/>
  <c r="GP1610" i="1"/>
  <c r="AB1616" i="1"/>
  <c r="GM1610" i="1"/>
  <c r="GP1533" i="1"/>
  <c r="GM1533" i="1"/>
  <c r="AJ1572" i="1"/>
  <c r="W1577" i="1"/>
  <c r="W1647" i="1"/>
  <c r="F1679" i="1"/>
  <c r="Q1608" i="1"/>
  <c r="F1628" i="1"/>
  <c r="CH1073" i="1"/>
  <c r="AY1083" i="1"/>
  <c r="CH1114" i="1"/>
  <c r="AY1122" i="1"/>
  <c r="P1339" i="1"/>
  <c r="F1347" i="1"/>
  <c r="GM1301" i="1"/>
  <c r="GP1301" i="1"/>
  <c r="S1083" i="1"/>
  <c r="AF1073" i="1"/>
  <c r="F907" i="1"/>
  <c r="BA877" i="1"/>
  <c r="GM1038" i="1"/>
  <c r="GP1038" i="1"/>
  <c r="CH877" i="1"/>
  <c r="AY887" i="1"/>
  <c r="CX379" i="3"/>
  <c r="CX378" i="3"/>
  <c r="U1529" i="1"/>
  <c r="GX1529" i="1"/>
  <c r="I1530" i="1"/>
  <c r="V1529" i="1"/>
  <c r="W1529" i="1"/>
  <c r="Q1529" i="1"/>
  <c r="T1529" i="1"/>
  <c r="S1529" i="1"/>
  <c r="GM959" i="1"/>
  <c r="GP959" i="1"/>
  <c r="F713" i="1"/>
  <c r="T686" i="1"/>
  <c r="T647" i="1"/>
  <c r="F676" i="1"/>
  <c r="T761" i="1"/>
  <c r="F792" i="1"/>
  <c r="BC1026" i="1"/>
  <c r="F1208" i="1"/>
  <c r="AB686" i="1"/>
  <c r="O692" i="1"/>
  <c r="GP607" i="1"/>
  <c r="GM607" i="1"/>
  <c r="AV499" i="1"/>
  <c r="CE493" i="1"/>
  <c r="X499" i="1"/>
  <c r="AT408" i="1"/>
  <c r="F588" i="1"/>
  <c r="F1619" i="1"/>
  <c r="P1608" i="1"/>
  <c r="AL1572" i="1"/>
  <c r="Y1577" i="1"/>
  <c r="AK1647" i="1"/>
  <c r="X1655" i="1"/>
  <c r="AP1517" i="1"/>
  <c r="F1736" i="1"/>
  <c r="GM1688" i="1"/>
  <c r="GN1688" i="1"/>
  <c r="CB1698" i="1" s="1"/>
  <c r="AB1698" i="1"/>
  <c r="F1623" i="1"/>
  <c r="AX1608" i="1"/>
  <c r="AK1616" i="1"/>
  <c r="F1508" i="1"/>
  <c r="U1478" i="1"/>
  <c r="AL1375" i="1"/>
  <c r="Y1383" i="1"/>
  <c r="F1425" i="1"/>
  <c r="AX1414" i="1"/>
  <c r="AP831" i="1"/>
  <c r="F1004" i="1"/>
  <c r="CP1528" i="1"/>
  <c r="O1528" i="1" s="1"/>
  <c r="AB1383" i="1"/>
  <c r="GM1377" i="1"/>
  <c r="AS1026" i="1"/>
  <c r="F1209" i="1"/>
  <c r="AQ831" i="1"/>
  <c r="F1005" i="1"/>
  <c r="AC761" i="1"/>
  <c r="CH771" i="1"/>
  <c r="CE771" i="1"/>
  <c r="P771" i="1"/>
  <c r="CF771" i="1"/>
  <c r="W647" i="1"/>
  <c r="F679" i="1"/>
  <c r="AQ1026" i="1"/>
  <c r="F1202" i="1"/>
  <c r="CE686" i="1"/>
  <c r="AV692" i="1"/>
  <c r="AC723" i="1"/>
  <c r="CH730" i="1"/>
  <c r="CE730" i="1"/>
  <c r="P730" i="1"/>
  <c r="CF730" i="1"/>
  <c r="F553" i="1"/>
  <c r="Q530" i="1"/>
  <c r="R344" i="1"/>
  <c r="F362" i="1"/>
  <c r="Y344" i="1"/>
  <c r="F374" i="1"/>
  <c r="AK276" i="1"/>
  <c r="AS222" i="1"/>
  <c r="F394" i="1"/>
  <c r="AJ307" i="1"/>
  <c r="W313" i="1"/>
  <c r="AB74" i="1"/>
  <c r="O82" i="1"/>
  <c r="F180" i="1"/>
  <c r="AT152" i="1"/>
  <c r="AQ26" i="1"/>
  <c r="F201" i="1"/>
  <c r="CP310" i="1"/>
  <c r="O310" i="1" s="1"/>
  <c r="AC313" i="1"/>
  <c r="P162" i="1"/>
  <c r="CF162" i="1"/>
  <c r="AC152" i="1"/>
  <c r="CH162" i="1"/>
  <c r="CE162" i="1"/>
  <c r="T113" i="1"/>
  <c r="F142" i="1"/>
  <c r="AT1517" i="1"/>
  <c r="F1745" i="1"/>
  <c r="F1713" i="1"/>
  <c r="S1686" i="1"/>
  <c r="AQ1517" i="1"/>
  <c r="F1737" i="1"/>
  <c r="U1375" i="1"/>
  <c r="F1405" i="1"/>
  <c r="F1282" i="1"/>
  <c r="U1223" i="1"/>
  <c r="Q1153" i="1"/>
  <c r="F1175" i="1"/>
  <c r="F1103" i="1"/>
  <c r="BA1073" i="1"/>
  <c r="AX1521" i="1"/>
  <c r="F1548" i="1"/>
  <c r="AX1727" i="1"/>
  <c r="CF1478" i="1"/>
  <c r="AW1486" i="1"/>
  <c r="BA1375" i="1"/>
  <c r="F1403" i="1"/>
  <c r="Y1227" i="1"/>
  <c r="Y1260" i="1"/>
  <c r="F1257" i="1"/>
  <c r="F1146" i="1"/>
  <c r="W1114" i="1"/>
  <c r="AX1073" i="1"/>
  <c r="F1090" i="1"/>
  <c r="F857" i="1"/>
  <c r="AZ995" i="1"/>
  <c r="AZ835" i="1"/>
  <c r="F910" i="1"/>
  <c r="V877" i="1"/>
  <c r="F946" i="1"/>
  <c r="BA918" i="1"/>
  <c r="W877" i="1"/>
  <c r="F911" i="1"/>
  <c r="CE918" i="1"/>
  <c r="AV926" i="1"/>
  <c r="F929" i="1"/>
  <c r="P918" i="1"/>
  <c r="F853" i="1"/>
  <c r="AX835" i="1"/>
  <c r="F714" i="1"/>
  <c r="U686" i="1"/>
  <c r="S686" i="1"/>
  <c r="F707" i="1"/>
  <c r="AL454" i="1"/>
  <c r="Y462" i="1"/>
  <c r="AK162" i="1"/>
  <c r="CF74" i="1"/>
  <c r="AW82" i="1"/>
  <c r="AP152" i="1"/>
  <c r="F171" i="1"/>
  <c r="GP115" i="1"/>
  <c r="GM115" i="1"/>
  <c r="GK36" i="1"/>
  <c r="GM1536" i="1"/>
  <c r="GP881" i="1"/>
  <c r="GP1535" i="1"/>
  <c r="GP1079" i="1"/>
  <c r="GM1527" i="1"/>
  <c r="GM883" i="1"/>
  <c r="F1407" i="1"/>
  <c r="W1375" i="1"/>
  <c r="GP1614" i="1"/>
  <c r="GM1614" i="1"/>
  <c r="Q1478" i="1"/>
  <c r="F1498" i="1"/>
  <c r="W1153" i="1"/>
  <c r="F1187" i="1"/>
  <c r="F1493" i="1"/>
  <c r="AX1478" i="1"/>
  <c r="U1686" i="1"/>
  <c r="F1720" i="1"/>
  <c r="Q1647" i="1"/>
  <c r="F1667" i="1"/>
  <c r="F1600" i="1"/>
  <c r="V1572" i="1"/>
  <c r="GP1534" i="1"/>
  <c r="GM1534" i="1"/>
  <c r="AK1478" i="1"/>
  <c r="X1486" i="1"/>
  <c r="GM1075" i="1"/>
  <c r="GP1075" i="1"/>
  <c r="AB1083" i="1"/>
  <c r="CA1414" i="1"/>
  <c r="AR1418" i="1"/>
  <c r="GP880" i="1"/>
  <c r="GM880" i="1"/>
  <c r="AT1291" i="1"/>
  <c r="F1465" i="1"/>
  <c r="BB1223" i="1"/>
  <c r="F1273" i="1"/>
  <c r="AB1231" i="1"/>
  <c r="AS831" i="1"/>
  <c r="F1012" i="1"/>
  <c r="AL887" i="1"/>
  <c r="V647" i="1"/>
  <c r="F678" i="1"/>
  <c r="V686" i="1"/>
  <c r="F715" i="1"/>
  <c r="AP605" i="1"/>
  <c r="F625" i="1"/>
  <c r="AP800" i="1"/>
  <c r="AB493" i="1"/>
  <c r="O499" i="1"/>
  <c r="CZ418" i="1"/>
  <c r="Y418" i="1" s="1"/>
  <c r="CY418" i="1"/>
  <c r="X418" i="1" s="1"/>
  <c r="CI226" i="1"/>
  <c r="AZ237" i="1"/>
  <c r="GK310" i="1"/>
  <c r="AE313" i="1"/>
  <c r="F128" i="1"/>
  <c r="AX113" i="1"/>
  <c r="CP116" i="1"/>
  <c r="O116" i="1" s="1"/>
  <c r="AJ113" i="1"/>
  <c r="W121" i="1"/>
  <c r="AZ307" i="1"/>
  <c r="F324" i="1"/>
  <c r="AX344" i="1"/>
  <c r="F355" i="1"/>
  <c r="S152" i="1"/>
  <c r="F177" i="1"/>
  <c r="AC268" i="1"/>
  <c r="P276" i="1"/>
  <c r="CF276" i="1"/>
  <c r="CH276" i="1"/>
  <c r="CE276" i="1"/>
  <c r="AX237" i="1"/>
  <c r="CG226" i="1"/>
  <c r="GM157" i="1"/>
  <c r="Q74" i="1"/>
  <c r="F94" i="1"/>
  <c r="CJ1572" i="1"/>
  <c r="BA1577" i="1"/>
  <c r="AX1686" i="1"/>
  <c r="F1705" i="1"/>
  <c r="F1640" i="1"/>
  <c r="W1608" i="1"/>
  <c r="AL1686" i="1"/>
  <c r="Y1698" i="1"/>
  <c r="P1073" i="1"/>
  <c r="F1086" i="1"/>
  <c r="GK1528" i="1"/>
  <c r="F1398" i="1"/>
  <c r="S1375" i="1"/>
  <c r="CH1163" i="1"/>
  <c r="CE1163" i="1"/>
  <c r="P1163" i="1"/>
  <c r="CF1163" i="1"/>
  <c r="AC1153" i="1"/>
  <c r="AL1083" i="1"/>
  <c r="CE966" i="1"/>
  <c r="P966" i="1"/>
  <c r="CF966" i="1"/>
  <c r="AC957" i="1"/>
  <c r="CH966" i="1"/>
  <c r="AB771" i="1"/>
  <c r="GP763" i="1"/>
  <c r="GM763" i="1"/>
  <c r="GP688" i="1"/>
  <c r="CD692" i="1" s="1"/>
  <c r="AE686" i="1"/>
  <c r="R692" i="1"/>
  <c r="F634" i="1"/>
  <c r="AT800" i="1"/>
  <c r="AT605" i="1"/>
  <c r="AE530" i="1"/>
  <c r="R541" i="1"/>
  <c r="CH493" i="1"/>
  <c r="AY499" i="1"/>
  <c r="AV1616" i="1"/>
  <c r="CE1608" i="1"/>
  <c r="AF1572" i="1"/>
  <c r="S1577" i="1"/>
  <c r="U1608" i="1"/>
  <c r="F1638" i="1"/>
  <c r="BC1517" i="1"/>
  <c r="F1743" i="1"/>
  <c r="U1539" i="1"/>
  <c r="P1539" i="1"/>
  <c r="T1539" i="1"/>
  <c r="W1539" i="1"/>
  <c r="GX1539" i="1"/>
  <c r="R1539" i="1"/>
  <c r="GK1539" i="1" s="1"/>
  <c r="Q1539" i="1"/>
  <c r="V1539" i="1"/>
  <c r="F1509" i="1"/>
  <c r="V1478" i="1"/>
  <c r="BA1114" i="1"/>
  <c r="F1142" i="1"/>
  <c r="S1539" i="1"/>
  <c r="AF1114" i="1"/>
  <c r="S1122" i="1"/>
  <c r="Q1375" i="1"/>
  <c r="F1395" i="1"/>
  <c r="CA1344" i="1"/>
  <c r="F1319" i="1"/>
  <c r="AZ1295" i="1"/>
  <c r="AZ1447" i="1"/>
  <c r="GP1037" i="1"/>
  <c r="GM1037" i="1"/>
  <c r="CP1303" i="1"/>
  <c r="O1303" i="1" s="1"/>
  <c r="F1278" i="1"/>
  <c r="AT1223" i="1"/>
  <c r="T877" i="1"/>
  <c r="F908" i="1"/>
  <c r="GP649" i="1"/>
  <c r="R771" i="1"/>
  <c r="AE761" i="1"/>
  <c r="AW692" i="1"/>
  <c r="CF686" i="1"/>
  <c r="CH686" i="1"/>
  <c r="AY692" i="1"/>
  <c r="GM725" i="1"/>
  <c r="AB730" i="1"/>
  <c r="GP725" i="1"/>
  <c r="S530" i="1"/>
  <c r="F556" i="1"/>
  <c r="BA454" i="1"/>
  <c r="F482" i="1"/>
  <c r="GM414" i="1"/>
  <c r="GP414" i="1"/>
  <c r="AW344" i="1"/>
  <c r="F354" i="1"/>
  <c r="AD307" i="1"/>
  <c r="Q313" i="1"/>
  <c r="AR348" i="1"/>
  <c r="CA344" i="1"/>
  <c r="F102" i="1"/>
  <c r="BA74" i="1"/>
  <c r="AG307" i="1"/>
  <c r="T313" i="1"/>
  <c r="F50" i="1"/>
  <c r="AX191" i="1"/>
  <c r="AX30" i="1"/>
  <c r="CI30" i="1"/>
  <c r="AZ43" i="1"/>
  <c r="AE1686" i="1"/>
  <c r="R1698" i="1"/>
  <c r="AF1647" i="1"/>
  <c r="S1655" i="1"/>
  <c r="Q1339" i="1"/>
  <c r="F1356" i="1"/>
  <c r="Q1114" i="1"/>
  <c r="F1134" i="1"/>
  <c r="CY1528" i="1"/>
  <c r="X1528" i="1" s="1"/>
  <c r="CZ1528" i="1"/>
  <c r="Y1528" i="1" s="1"/>
  <c r="P1478" i="1"/>
  <c r="F1489" i="1"/>
  <c r="CE1414" i="1"/>
  <c r="AV1418" i="1"/>
  <c r="F1404" i="1"/>
  <c r="T1375" i="1"/>
  <c r="BA1223" i="1"/>
  <c r="F1280" i="1"/>
  <c r="F1184" i="1"/>
  <c r="T1153" i="1"/>
  <c r="R1114" i="1"/>
  <c r="F1136" i="1"/>
  <c r="AP1073" i="1"/>
  <c r="F1092" i="1"/>
  <c r="CH918" i="1"/>
  <c r="AY926" i="1"/>
  <c r="AO1026" i="1"/>
  <c r="F1196" i="1"/>
  <c r="F750" i="1"/>
  <c r="BA723" i="1"/>
  <c r="AC647" i="1"/>
  <c r="CE655" i="1"/>
  <c r="P655" i="1"/>
  <c r="CF655" i="1"/>
  <c r="CH655" i="1"/>
  <c r="F783" i="1"/>
  <c r="Q761" i="1"/>
  <c r="BB601" i="1"/>
  <c r="F813" i="1"/>
  <c r="AZ723" i="1"/>
  <c r="F741" i="1"/>
  <c r="AK655" i="1"/>
  <c r="F522" i="1"/>
  <c r="V493" i="1"/>
  <c r="AS408" i="1"/>
  <c r="F587" i="1"/>
  <c r="AX307" i="1"/>
  <c r="F320" i="1"/>
  <c r="AI268" i="1"/>
  <c r="V276" i="1"/>
  <c r="GP271" i="1"/>
  <c r="GM271" i="1"/>
  <c r="CE74" i="1"/>
  <c r="AV82" i="1"/>
  <c r="F85" i="1"/>
  <c r="P74" i="1"/>
  <c r="AS74" i="1"/>
  <c r="F99" i="1"/>
  <c r="CZ36" i="1"/>
  <c r="Y36" i="1" s="1"/>
  <c r="CY36" i="1"/>
  <c r="X36" i="1" s="1"/>
  <c r="T1073" i="1"/>
  <c r="F1104" i="1"/>
  <c r="AF307" i="1"/>
  <c r="S313" i="1"/>
  <c r="GP1532" i="1"/>
  <c r="GM1532" i="1"/>
  <c r="I232" i="1"/>
  <c r="GX230" i="1"/>
  <c r="I231" i="1"/>
  <c r="U230" i="1"/>
  <c r="P230" i="1"/>
  <c r="W230" i="1"/>
  <c r="V230" i="1"/>
  <c r="S230" i="1"/>
  <c r="R230" i="1"/>
  <c r="Q230" i="1"/>
  <c r="T230" i="1"/>
  <c r="T1478" i="1"/>
  <c r="F1507" i="1"/>
  <c r="F1370" i="1"/>
  <c r="Y1339" i="1"/>
  <c r="F1451" i="1"/>
  <c r="AO1291" i="1"/>
  <c r="F1463" i="1"/>
  <c r="BC1291" i="1"/>
  <c r="T957" i="1"/>
  <c r="F987" i="1"/>
  <c r="F898" i="1"/>
  <c r="AZ877" i="1"/>
  <c r="AX1114" i="1"/>
  <c r="F1129" i="1"/>
  <c r="AO831" i="1"/>
  <c r="F999" i="1"/>
  <c r="F718" i="1"/>
  <c r="Y686" i="1"/>
  <c r="CI605" i="1"/>
  <c r="AZ616" i="1"/>
  <c r="F520" i="1"/>
  <c r="T493" i="1"/>
  <c r="F623" i="1"/>
  <c r="AX605" i="1"/>
  <c r="AX800" i="1"/>
  <c r="U493" i="1"/>
  <c r="F521" i="1"/>
  <c r="W530" i="1"/>
  <c r="F565" i="1"/>
  <c r="AB454" i="1"/>
  <c r="AZ530" i="1"/>
  <c r="F552" i="1"/>
  <c r="BB408" i="1"/>
  <c r="F583" i="1"/>
  <c r="F356" i="1"/>
  <c r="AY344" i="1"/>
  <c r="AE113" i="1"/>
  <c r="R121" i="1"/>
  <c r="CJ113" i="1"/>
  <c r="BA121" i="1"/>
  <c r="GM118" i="1"/>
  <c r="GP270" i="1"/>
  <c r="AB276" i="1"/>
  <c r="GM270" i="1"/>
  <c r="F93" i="1"/>
  <c r="AZ74" i="1"/>
  <c r="AD1572" i="1"/>
  <c r="Q1577" i="1"/>
  <c r="F1678" i="1"/>
  <c r="V1647" i="1"/>
  <c r="BB1517" i="1"/>
  <c r="F1740" i="1"/>
  <c r="CF1073" i="1"/>
  <c r="AW1083" i="1"/>
  <c r="CY1303" i="1"/>
  <c r="X1303" i="1" s="1"/>
  <c r="CZ1303" i="1"/>
  <c r="Y1303" i="1" s="1"/>
  <c r="CF1114" i="1"/>
  <c r="AW1122" i="1"/>
  <c r="CE1339" i="1"/>
  <c r="AV1344" i="1"/>
  <c r="AZ1114" i="1"/>
  <c r="F1133" i="1"/>
  <c r="AP1291" i="1"/>
  <c r="F1456" i="1"/>
  <c r="CF877" i="1"/>
  <c r="AW887" i="1"/>
  <c r="F988" i="1"/>
  <c r="U957" i="1"/>
  <c r="AX1030" i="1"/>
  <c r="F1049" i="1"/>
  <c r="AX1192" i="1"/>
  <c r="GM650" i="1"/>
  <c r="CA655" i="1" s="1"/>
  <c r="GP650" i="1"/>
  <c r="T723" i="1"/>
  <c r="F751" i="1"/>
  <c r="V723" i="1"/>
  <c r="F753" i="1"/>
  <c r="F523" i="1"/>
  <c r="W493" i="1"/>
  <c r="Y541" i="1"/>
  <c r="AL530" i="1"/>
  <c r="AK761" i="1"/>
  <c r="X771" i="1"/>
  <c r="AW499" i="1"/>
  <c r="CF493" i="1"/>
  <c r="AL493" i="1"/>
  <c r="Y499" i="1"/>
  <c r="U454" i="1"/>
  <c r="F484" i="1"/>
  <c r="AL307" i="1"/>
  <c r="CH1608" i="1"/>
  <c r="AY1616" i="1"/>
  <c r="AZ1647" i="1"/>
  <c r="F1666" i="1"/>
  <c r="AK1686" i="1"/>
  <c r="X1698" i="1"/>
  <c r="F1284" i="1"/>
  <c r="W1223" i="1"/>
  <c r="AE1375" i="1"/>
  <c r="R1383" i="1"/>
  <c r="AL1616" i="1"/>
  <c r="F1444" i="1"/>
  <c r="Y1414" i="1"/>
  <c r="AB1339" i="1"/>
  <c r="O1344" i="1"/>
  <c r="F989" i="1"/>
  <c r="V957" i="1"/>
  <c r="F937" i="1"/>
  <c r="AZ918" i="1"/>
  <c r="AT831" i="1"/>
  <c r="F1013" i="1"/>
  <c r="AZ1478" i="1"/>
  <c r="F1497" i="1"/>
  <c r="AZ1030" i="1"/>
  <c r="F1053" i="1"/>
  <c r="F795" i="1"/>
  <c r="W761" i="1"/>
  <c r="F677" i="1"/>
  <c r="U647" i="1"/>
  <c r="R730" i="1"/>
  <c r="AE723" i="1"/>
  <c r="P686" i="1"/>
  <c r="F695" i="1"/>
  <c r="F670" i="1"/>
  <c r="S647" i="1"/>
  <c r="GP609" i="1"/>
  <c r="GM609" i="1"/>
  <c r="F510" i="1"/>
  <c r="AZ493" i="1"/>
  <c r="AP408" i="1"/>
  <c r="F579" i="1"/>
  <c r="CX43" i="3"/>
  <c r="CX44" i="3"/>
  <c r="GX419" i="1"/>
  <c r="I420" i="1"/>
  <c r="U419" i="1"/>
  <c r="Q419" i="1"/>
  <c r="V419" i="1"/>
  <c r="T419" i="1"/>
  <c r="R419" i="1"/>
  <c r="S419" i="1"/>
  <c r="W419" i="1"/>
  <c r="AZ412" i="1"/>
  <c r="F434" i="1"/>
  <c r="AZ570" i="1"/>
  <c r="W152" i="1"/>
  <c r="F186" i="1"/>
  <c r="AB344" i="1"/>
  <c r="O348" i="1"/>
  <c r="F185" i="1"/>
  <c r="GP32" i="1"/>
  <c r="GM32" i="1"/>
  <c r="U74" i="1"/>
  <c r="F104" i="1"/>
  <c r="GM229" i="1"/>
  <c r="AS152" i="1"/>
  <c r="F179" i="1"/>
  <c r="AP30" i="1"/>
  <c r="F52" i="1"/>
  <c r="AP191" i="1"/>
  <c r="AZ1572" i="1"/>
  <c r="F1588" i="1"/>
  <c r="GK1574" i="1"/>
  <c r="AE1577" i="1"/>
  <c r="F1709" i="1"/>
  <c r="AZ1686" i="1"/>
  <c r="AL1478" i="1"/>
  <c r="Y1486" i="1"/>
  <c r="F1510" i="1"/>
  <c r="W1478" i="1"/>
  <c r="GM1299" i="1"/>
  <c r="GP1299" i="1"/>
  <c r="GP1524" i="1"/>
  <c r="CF1414" i="1"/>
  <c r="AW1418" i="1"/>
  <c r="AY1418" i="1"/>
  <c r="CH1414" i="1"/>
  <c r="GM1297" i="1"/>
  <c r="W1083" i="1"/>
  <c r="AJ1073" i="1"/>
  <c r="T918" i="1"/>
  <c r="F947" i="1"/>
  <c r="AX1447" i="1"/>
  <c r="AP1223" i="1"/>
  <c r="F1269" i="1"/>
  <c r="R918" i="1"/>
  <c r="F940" i="1"/>
  <c r="AQ601" i="1"/>
  <c r="F810" i="1"/>
  <c r="F754" i="1"/>
  <c r="W723" i="1"/>
  <c r="U530" i="1"/>
  <c r="F563" i="1"/>
  <c r="AK530" i="1"/>
  <c r="X541" i="1"/>
  <c r="BA493" i="1"/>
  <c r="F519" i="1"/>
  <c r="AL655" i="1"/>
  <c r="F430" i="1"/>
  <c r="AX412" i="1"/>
  <c r="AX570" i="1"/>
  <c r="AP222" i="1"/>
  <c r="F386" i="1"/>
  <c r="AI307" i="1"/>
  <c r="V313" i="1"/>
  <c r="BB1756" i="1"/>
  <c r="AY82" i="1"/>
  <c r="CH74" i="1"/>
  <c r="CI152" i="1"/>
  <c r="AZ162" i="1"/>
  <c r="X82" i="1"/>
  <c r="AK74" i="1"/>
  <c r="AI113" i="1"/>
  <c r="V121" i="1"/>
  <c r="F138" i="1"/>
  <c r="AS113" i="1"/>
  <c r="GP1526" i="1"/>
  <c r="GM415" i="1"/>
  <c r="GP1300" i="1"/>
  <c r="F1710" i="1"/>
  <c r="GP33" i="1"/>
  <c r="GP1077" i="1"/>
  <c r="GM1302" i="1"/>
  <c r="GM920" i="1"/>
  <c r="BA647" i="1"/>
  <c r="F675" i="1"/>
  <c r="F1676" i="1"/>
  <c r="T1647" i="1"/>
  <c r="AB1414" i="1"/>
  <c r="O1418" i="1"/>
  <c r="BA1647" i="1"/>
  <c r="F1675" i="1"/>
  <c r="F1144" i="1"/>
  <c r="U1114" i="1"/>
  <c r="F1406" i="1"/>
  <c r="V1375" i="1"/>
  <c r="AU1418" i="1"/>
  <c r="CD1414" i="1"/>
  <c r="W918" i="1"/>
  <c r="F950" i="1"/>
  <c r="U918" i="1"/>
  <c r="F948" i="1"/>
  <c r="AF918" i="1"/>
  <c r="S926" i="1"/>
  <c r="F704" i="1"/>
  <c r="Q686" i="1"/>
  <c r="AX647" i="1"/>
  <c r="F662" i="1"/>
  <c r="F742" i="1"/>
  <c r="Q723" i="1"/>
  <c r="U761" i="1"/>
  <c r="F793" i="1"/>
  <c r="AX530" i="1"/>
  <c r="F548" i="1"/>
  <c r="F561" i="1"/>
  <c r="BA530" i="1"/>
  <c r="CH541" i="1"/>
  <c r="AC530" i="1"/>
  <c r="CE541" i="1"/>
  <c r="P541" i="1"/>
  <c r="CF541" i="1"/>
  <c r="CH462" i="1"/>
  <c r="AC454" i="1"/>
  <c r="P462" i="1"/>
  <c r="CF462" i="1"/>
  <c r="CE462" i="1"/>
  <c r="F373" i="1"/>
  <c r="X344" i="1"/>
  <c r="F255" i="1"/>
  <c r="AT377" i="1"/>
  <c r="AT226" i="1"/>
  <c r="T74" i="1"/>
  <c r="F103" i="1"/>
  <c r="CY116" i="1"/>
  <c r="X116" i="1" s="1"/>
  <c r="CZ116" i="1"/>
  <c r="Y116" i="1" s="1"/>
  <c r="AF121" i="1"/>
  <c r="AE152" i="1"/>
  <c r="R162" i="1"/>
  <c r="F105" i="1"/>
  <c r="V74" i="1"/>
  <c r="S344" i="1"/>
  <c r="F363" i="1"/>
  <c r="T152" i="1"/>
  <c r="F183" i="1"/>
  <c r="AQ226" i="1"/>
  <c r="F247" i="1"/>
  <c r="AQ377" i="1"/>
  <c r="I39" i="1"/>
  <c r="GX38" i="1"/>
  <c r="R38" i="1"/>
  <c r="GK38" i="1" s="1"/>
  <c r="W38" i="1"/>
  <c r="U38" i="1"/>
  <c r="V38" i="1"/>
  <c r="S38" i="1"/>
  <c r="Q38" i="1"/>
  <c r="T38" i="1"/>
  <c r="P38" i="1"/>
  <c r="V1686" i="1"/>
  <c r="F1721" i="1"/>
  <c r="F1677" i="1"/>
  <c r="U1647" i="1"/>
  <c r="AC1577" i="1"/>
  <c r="CP1574" i="1"/>
  <c r="O1574" i="1" s="1"/>
  <c r="BA1686" i="1"/>
  <c r="F1718" i="1"/>
  <c r="BA1608" i="1"/>
  <c r="F1636" i="1"/>
  <c r="F1501" i="1"/>
  <c r="S1478" i="1"/>
  <c r="GM1080" i="1"/>
  <c r="GP1080" i="1"/>
  <c r="CE1073" i="1"/>
  <c r="AV1083" i="1"/>
  <c r="F1283" i="1"/>
  <c r="V1223" i="1"/>
  <c r="P1114" i="1"/>
  <c r="F1125" i="1"/>
  <c r="AO1517" i="1"/>
  <c r="F1731" i="1"/>
  <c r="S1414" i="1"/>
  <c r="F1433" i="1"/>
  <c r="F1367" i="1"/>
  <c r="V1339" i="1"/>
  <c r="F1256" i="1"/>
  <c r="X1227" i="1"/>
  <c r="X1260" i="1"/>
  <c r="AE1073" i="1"/>
  <c r="R1083" i="1"/>
  <c r="CF1339" i="1"/>
  <c r="AK1083" i="1"/>
  <c r="F899" i="1"/>
  <c r="Q877" i="1"/>
  <c r="F1267" i="1"/>
  <c r="AX1223" i="1"/>
  <c r="CE877" i="1"/>
  <c r="AV887" i="1"/>
  <c r="F890" i="1"/>
  <c r="P877" i="1"/>
  <c r="GP882" i="1"/>
  <c r="GM882" i="1"/>
  <c r="F949" i="1"/>
  <c r="V918" i="1"/>
  <c r="BC831" i="1"/>
  <c r="F1011" i="1"/>
  <c r="GP837" i="1"/>
  <c r="GM837" i="1"/>
  <c r="F933" i="1"/>
  <c r="AX918" i="1"/>
  <c r="Q647" i="1"/>
  <c r="F667" i="1"/>
  <c r="AF761" i="1"/>
  <c r="S771" i="1"/>
  <c r="F502" i="1"/>
  <c r="P493" i="1"/>
  <c r="AK454" i="1"/>
  <c r="X462" i="1"/>
  <c r="AF493" i="1"/>
  <c r="S499" i="1"/>
  <c r="AQ408" i="1"/>
  <c r="F580" i="1"/>
  <c r="CP419" i="1"/>
  <c r="O419" i="1" s="1"/>
  <c r="AW1616" i="1"/>
  <c r="CF1608" i="1"/>
  <c r="CY1538" i="1"/>
  <c r="X1538" i="1" s="1"/>
  <c r="CZ1538" i="1"/>
  <c r="Y1538" i="1" s="1"/>
  <c r="AC1686" i="1"/>
  <c r="P1698" i="1"/>
  <c r="CF1698" i="1"/>
  <c r="CH1698" i="1"/>
  <c r="CE1698" i="1"/>
  <c r="BA1339" i="1"/>
  <c r="F1364" i="1"/>
  <c r="GM1525" i="1"/>
  <c r="GP1525" i="1"/>
  <c r="AH268" i="1"/>
  <c r="U276" i="1"/>
  <c r="AF1608" i="1"/>
  <c r="S1616" i="1"/>
  <c r="F1246" i="1"/>
  <c r="S1227" i="1"/>
  <c r="S1260" i="1"/>
  <c r="T1114" i="1"/>
  <c r="F1143" i="1"/>
  <c r="F1369" i="1"/>
  <c r="X1339" i="1"/>
  <c r="CD1344" i="1"/>
  <c r="U877" i="1"/>
  <c r="F909" i="1"/>
  <c r="AE1414" i="1"/>
  <c r="R1418" i="1"/>
  <c r="AC1375" i="1"/>
  <c r="P1383" i="1"/>
  <c r="CF1383" i="1"/>
  <c r="CH1383" i="1"/>
  <c r="CE1383" i="1"/>
  <c r="BB1291" i="1"/>
  <c r="F1460" i="1"/>
  <c r="GP922" i="1"/>
  <c r="GM922" i="1"/>
  <c r="CX320" i="3"/>
  <c r="CX319" i="3"/>
  <c r="GX1304" i="1"/>
  <c r="I1305" i="1"/>
  <c r="U1304" i="1"/>
  <c r="V1304" i="1"/>
  <c r="Q1304" i="1"/>
  <c r="W1304" i="1"/>
  <c r="R1304" i="1"/>
  <c r="S1304" i="1"/>
  <c r="T1304" i="1"/>
  <c r="F791" i="1"/>
  <c r="BA761" i="1"/>
  <c r="F717" i="1"/>
  <c r="X686" i="1"/>
  <c r="AZ761" i="1"/>
  <c r="F782" i="1"/>
  <c r="S454" i="1"/>
  <c r="F477" i="1"/>
  <c r="W454" i="1"/>
  <c r="F486" i="1"/>
  <c r="AF268" i="1"/>
  <c r="S276" i="1"/>
  <c r="CD344" i="1"/>
  <c r="AU348" i="1"/>
  <c r="AX268" i="1"/>
  <c r="F283" i="1"/>
  <c r="AL74" i="1"/>
  <c r="Y82" i="1"/>
  <c r="F169" i="1"/>
  <c r="AX152" i="1"/>
  <c r="GP229" i="1"/>
  <c r="T1686" i="1"/>
  <c r="F1719" i="1"/>
  <c r="AZ1727" i="1"/>
  <c r="V1073" i="1"/>
  <c r="F1106" i="1"/>
  <c r="AY1486" i="1"/>
  <c r="CH1478" i="1"/>
  <c r="AV1486" i="1"/>
  <c r="CE1478" i="1"/>
  <c r="P1414" i="1"/>
  <c r="F1421" i="1"/>
  <c r="V1153" i="1"/>
  <c r="F1186" i="1"/>
  <c r="S1339" i="1"/>
  <c r="F1359" i="1"/>
  <c r="F1464" i="1"/>
  <c r="AS1291" i="1"/>
  <c r="F1394" i="1"/>
  <c r="AZ1375" i="1"/>
  <c r="AE1339" i="1"/>
  <c r="R1344" i="1"/>
  <c r="CI1073" i="1"/>
  <c r="AZ1083" i="1"/>
  <c r="F938" i="1"/>
  <c r="Q918" i="1"/>
  <c r="AT1026" i="1"/>
  <c r="F1210" i="1"/>
  <c r="CF918" i="1"/>
  <c r="AW926" i="1"/>
  <c r="F712" i="1"/>
  <c r="BA686" i="1"/>
  <c r="AO601" i="1"/>
  <c r="F804" i="1"/>
  <c r="T530" i="1"/>
  <c r="F562" i="1"/>
  <c r="Q493" i="1"/>
  <c r="F511" i="1"/>
  <c r="BC408" i="1"/>
  <c r="F586" i="1"/>
  <c r="Q454" i="1"/>
  <c r="F474" i="1"/>
  <c r="CP418" i="1"/>
  <c r="O418" i="1" s="1"/>
  <c r="AO1756" i="1"/>
  <c r="F132" i="1"/>
  <c r="AZ113" i="1"/>
  <c r="AH113" i="1"/>
  <c r="U121" i="1"/>
  <c r="AC121" i="1"/>
  <c r="BC26" i="1"/>
  <c r="F207" i="1"/>
  <c r="BC1756" i="1"/>
  <c r="GP920" i="1"/>
  <c r="X1577" i="1" l="1"/>
  <c r="F1552" i="1"/>
  <c r="CP1529" i="1"/>
  <c r="O1529" i="1" s="1"/>
  <c r="CH1339" i="1"/>
  <c r="GM1229" i="1"/>
  <c r="CA1231" i="1" s="1"/>
  <c r="AE1153" i="1"/>
  <c r="AG1153" i="1"/>
  <c r="F1201" i="1"/>
  <c r="X1122" i="1"/>
  <c r="AV1122" i="1"/>
  <c r="GM1119" i="1"/>
  <c r="CA1122" i="1" s="1"/>
  <c r="F1145" i="1"/>
  <c r="GP964" i="1"/>
  <c r="F973" i="1"/>
  <c r="AX957" i="1"/>
  <c r="AK918" i="1"/>
  <c r="CD926" i="1"/>
  <c r="AL918" i="1"/>
  <c r="X887" i="1"/>
  <c r="F752" i="1"/>
  <c r="R462" i="1"/>
  <c r="T276" i="1"/>
  <c r="AG268" i="1"/>
  <c r="AL268" i="1"/>
  <c r="F208" i="1"/>
  <c r="CP38" i="1"/>
  <c r="O38" i="1" s="1"/>
  <c r="GM1378" i="1"/>
  <c r="GP1378" i="1"/>
  <c r="GM727" i="1"/>
  <c r="CA730" i="1" s="1"/>
  <c r="GP727" i="1"/>
  <c r="CJ152" i="1"/>
  <c r="BA162" i="1"/>
  <c r="GP960" i="1"/>
  <c r="CD966" i="1" s="1"/>
  <c r="AU966" i="1" s="1"/>
  <c r="GM960" i="1"/>
  <c r="AS1486" i="1"/>
  <c r="CB1478" i="1"/>
  <c r="Q344" i="1"/>
  <c r="F360" i="1"/>
  <c r="GM1036" i="1"/>
  <c r="GP1036" i="1"/>
  <c r="GM156" i="1"/>
  <c r="GP156" i="1"/>
  <c r="GP458" i="1"/>
  <c r="CD462" i="1" s="1"/>
  <c r="GM458" i="1"/>
  <c r="CA462" i="1" s="1"/>
  <c r="GM1034" i="1"/>
  <c r="GP1034" i="1"/>
  <c r="AK730" i="1"/>
  <c r="GM117" i="1"/>
  <c r="GP117" i="1"/>
  <c r="GP963" i="1"/>
  <c r="GM963" i="1"/>
  <c r="GP1035" i="1"/>
  <c r="GM1035" i="1"/>
  <c r="CP1304" i="1"/>
  <c r="O1304" i="1" s="1"/>
  <c r="S966" i="1"/>
  <c r="AF957" i="1"/>
  <c r="CZ611" i="1"/>
  <c r="Y611" i="1" s="1"/>
  <c r="CY611" i="1"/>
  <c r="X611" i="1" s="1"/>
  <c r="GP77" i="1"/>
  <c r="CD82" i="1" s="1"/>
  <c r="GM77" i="1"/>
  <c r="AB162" i="1"/>
  <c r="GP159" i="1"/>
  <c r="GM159" i="1"/>
  <c r="CA162" i="1" s="1"/>
  <c r="AR162" i="1" s="1"/>
  <c r="GP1298" i="1"/>
  <c r="GM1298" i="1"/>
  <c r="GM1691" i="1"/>
  <c r="GP1691" i="1"/>
  <c r="GM1159" i="1"/>
  <c r="GP1159" i="1"/>
  <c r="Q966" i="1"/>
  <c r="AD957" i="1"/>
  <c r="CY610" i="1"/>
  <c r="X610" i="1" s="1"/>
  <c r="CZ610" i="1"/>
  <c r="Y610" i="1" s="1"/>
  <c r="R887" i="1"/>
  <c r="AE877" i="1"/>
  <c r="GM1480" i="1"/>
  <c r="CA1486" i="1" s="1"/>
  <c r="GP1480" i="1"/>
  <c r="CD1486" i="1" s="1"/>
  <c r="AU1486" i="1" s="1"/>
  <c r="AL761" i="1"/>
  <c r="GP961" i="1"/>
  <c r="GM961" i="1"/>
  <c r="GP1538" i="1"/>
  <c r="AL121" i="1"/>
  <c r="Y121" i="1" s="1"/>
  <c r="AB966" i="1"/>
  <c r="GM765" i="1"/>
  <c r="GP765" i="1"/>
  <c r="GP160" i="1"/>
  <c r="GM160" i="1"/>
  <c r="R966" i="1"/>
  <c r="AE957" i="1"/>
  <c r="GP1156" i="1"/>
  <c r="GM1156" i="1"/>
  <c r="AK1163" i="1"/>
  <c r="GM1689" i="1"/>
  <c r="GP1689" i="1"/>
  <c r="CD1698" i="1" s="1"/>
  <c r="AB1655" i="1"/>
  <c r="GP1652" i="1"/>
  <c r="GM1652" i="1"/>
  <c r="AK966" i="1"/>
  <c r="AB1122" i="1"/>
  <c r="GM155" i="1"/>
  <c r="GP155" i="1"/>
  <c r="BA1163" i="1"/>
  <c r="CJ1153" i="1"/>
  <c r="GP535" i="1"/>
  <c r="GM535" i="1"/>
  <c r="GP839" i="1"/>
  <c r="GM839" i="1"/>
  <c r="AH1572" i="1"/>
  <c r="U1577" i="1"/>
  <c r="CP841" i="1"/>
  <c r="O841" i="1" s="1"/>
  <c r="AE493" i="1"/>
  <c r="R499" i="1"/>
  <c r="AE1227" i="1"/>
  <c r="R1231" i="1"/>
  <c r="GP228" i="1"/>
  <c r="GM228" i="1"/>
  <c r="U162" i="1"/>
  <c r="AH152" i="1"/>
  <c r="BA966" i="1"/>
  <c r="CJ957" i="1"/>
  <c r="GP1611" i="1"/>
  <c r="GM1611" i="1"/>
  <c r="CA1616" i="1" s="1"/>
  <c r="S612" i="1"/>
  <c r="GX612" i="1"/>
  <c r="Q612" i="1"/>
  <c r="CX84" i="3"/>
  <c r="R612" i="1"/>
  <c r="V612" i="1"/>
  <c r="I613" i="1"/>
  <c r="T612" i="1"/>
  <c r="U612" i="1"/>
  <c r="CX85" i="3"/>
  <c r="W612" i="1"/>
  <c r="P612" i="1"/>
  <c r="CP611" i="1"/>
  <c r="O611" i="1" s="1"/>
  <c r="GM611" i="1" s="1"/>
  <c r="AL730" i="1"/>
  <c r="GP1157" i="1"/>
  <c r="GM1157" i="1"/>
  <c r="GM1158" i="1"/>
  <c r="CZ840" i="1"/>
  <c r="Y840" i="1" s="1"/>
  <c r="CY840" i="1"/>
  <c r="X840" i="1" s="1"/>
  <c r="AL1163" i="1"/>
  <c r="D22" i="6"/>
  <c r="O168" i="7"/>
  <c r="F22" i="6" s="1"/>
  <c r="T168" i="7"/>
  <c r="M168" i="7"/>
  <c r="R168" i="7"/>
  <c r="AE1608" i="1"/>
  <c r="R1616" i="1"/>
  <c r="GP611" i="1"/>
  <c r="GM1649" i="1"/>
  <c r="CA1655" i="1" s="1"/>
  <c r="CA1647" i="1" s="1"/>
  <c r="GP1649" i="1"/>
  <c r="CD1655" i="1" s="1"/>
  <c r="AB1163" i="1"/>
  <c r="F1368" i="1"/>
  <c r="W1339" i="1"/>
  <c r="AL966" i="1"/>
  <c r="F1105" i="1"/>
  <c r="U1073" i="1"/>
  <c r="AK121" i="1"/>
  <c r="X121" i="1" s="1"/>
  <c r="CD730" i="1"/>
  <c r="AH1153" i="1"/>
  <c r="U1163" i="1"/>
  <c r="GP272" i="1"/>
  <c r="CD276" i="1" s="1"/>
  <c r="GM272" i="1"/>
  <c r="CA276" i="1" s="1"/>
  <c r="AF1153" i="1"/>
  <c r="S1163" i="1"/>
  <c r="GP1161" i="1"/>
  <c r="GM1161" i="1"/>
  <c r="AC1647" i="1"/>
  <c r="CH1655" i="1"/>
  <c r="CF1655" i="1"/>
  <c r="CE1655" i="1"/>
  <c r="P1655" i="1"/>
  <c r="AE74" i="1"/>
  <c r="R82" i="1"/>
  <c r="F1243" i="1"/>
  <c r="Q1227" i="1"/>
  <c r="Q1260" i="1"/>
  <c r="I843" i="1"/>
  <c r="W842" i="1"/>
  <c r="R842" i="1"/>
  <c r="Q842" i="1"/>
  <c r="V842" i="1"/>
  <c r="U842" i="1"/>
  <c r="T842" i="1"/>
  <c r="P842" i="1"/>
  <c r="CX131" i="3"/>
  <c r="GX842" i="1"/>
  <c r="CX130" i="3"/>
  <c r="S842" i="1"/>
  <c r="GP534" i="1"/>
  <c r="GM534" i="1"/>
  <c r="CA541" i="1" s="1"/>
  <c r="GP78" i="1"/>
  <c r="GM78" i="1"/>
  <c r="S74" i="1"/>
  <c r="F97" i="1"/>
  <c r="GP497" i="1"/>
  <c r="CD499" i="1" s="1"/>
  <c r="GM497" i="1"/>
  <c r="CA499" i="1" s="1"/>
  <c r="Q1414" i="1"/>
  <c r="F1430" i="1"/>
  <c r="U1039" i="1"/>
  <c r="R1039" i="1"/>
  <c r="Q1039" i="1"/>
  <c r="P1039" i="1"/>
  <c r="T1039" i="1"/>
  <c r="CX217" i="3"/>
  <c r="CX216" i="3"/>
  <c r="W1039" i="1"/>
  <c r="GX1039" i="1"/>
  <c r="I1040" i="1"/>
  <c r="V1039" i="1"/>
  <c r="S1039" i="1"/>
  <c r="GM764" i="1"/>
  <c r="CA771" i="1" s="1"/>
  <c r="GP764" i="1"/>
  <c r="Q162" i="1"/>
  <c r="AD152" i="1"/>
  <c r="V454" i="1"/>
  <c r="F485" i="1"/>
  <c r="GP1379" i="1"/>
  <c r="GM1379" i="1"/>
  <c r="CA1383" i="1" s="1"/>
  <c r="AL162" i="1"/>
  <c r="GM1523" i="1"/>
  <c r="GP1523" i="1"/>
  <c r="AE1478" i="1"/>
  <c r="R1486" i="1"/>
  <c r="AF723" i="1"/>
  <c r="S730" i="1"/>
  <c r="W966" i="1"/>
  <c r="AJ957" i="1"/>
  <c r="AE1647" i="1"/>
  <c r="R1655" i="1"/>
  <c r="I64" i="5"/>
  <c r="GM964" i="1"/>
  <c r="CP840" i="1"/>
  <c r="O840" i="1" s="1"/>
  <c r="GP1158" i="1"/>
  <c r="CA647" i="1"/>
  <c r="AR655" i="1"/>
  <c r="GM418" i="1"/>
  <c r="GP418" i="1"/>
  <c r="AW1383" i="1"/>
  <c r="CF1375" i="1"/>
  <c r="F1424" i="1"/>
  <c r="AW1414" i="1"/>
  <c r="Y268" i="1"/>
  <c r="F302" i="1"/>
  <c r="R723" i="1"/>
  <c r="F744" i="1"/>
  <c r="AW877" i="1"/>
  <c r="F893" i="1"/>
  <c r="F1349" i="1"/>
  <c r="AV1339" i="1"/>
  <c r="AX26" i="1"/>
  <c r="F198" i="1"/>
  <c r="CD686" i="1"/>
  <c r="AU692" i="1"/>
  <c r="CH1153" i="1"/>
  <c r="AY1163" i="1"/>
  <c r="W113" i="1"/>
  <c r="F145" i="1"/>
  <c r="AR1231" i="1"/>
  <c r="CA1227" i="1"/>
  <c r="AR1414" i="1"/>
  <c r="F1445" i="1"/>
  <c r="AX831" i="1"/>
  <c r="F1002" i="1"/>
  <c r="F504" i="1"/>
  <c r="AV493" i="1"/>
  <c r="AB1608" i="1"/>
  <c r="O1616" i="1"/>
  <c r="AB877" i="1"/>
  <c r="O887" i="1"/>
  <c r="X1223" i="1"/>
  <c r="F1285" i="1"/>
  <c r="T39" i="1"/>
  <c r="W39" i="1"/>
  <c r="S39" i="1"/>
  <c r="V39" i="1"/>
  <c r="Q39" i="1"/>
  <c r="U39" i="1"/>
  <c r="P39" i="1"/>
  <c r="GX39" i="1"/>
  <c r="R39" i="1"/>
  <c r="S121" i="1"/>
  <c r="AF113" i="1"/>
  <c r="CF454" i="1"/>
  <c r="AW462" i="1"/>
  <c r="AW541" i="1"/>
  <c r="CF530" i="1"/>
  <c r="AY541" i="1"/>
  <c r="CH530" i="1"/>
  <c r="F144" i="1"/>
  <c r="V113" i="1"/>
  <c r="F173" i="1"/>
  <c r="AZ152" i="1"/>
  <c r="AY74" i="1"/>
  <c r="F90" i="1"/>
  <c r="X530" i="1"/>
  <c r="F566" i="1"/>
  <c r="AX1291" i="1"/>
  <c r="F1454" i="1"/>
  <c r="W1073" i="1"/>
  <c r="F1107" i="1"/>
  <c r="AL1608" i="1"/>
  <c r="Y1616" i="1"/>
  <c r="F339" i="1"/>
  <c r="Y307" i="1"/>
  <c r="AX1026" i="1"/>
  <c r="F1199" i="1"/>
  <c r="BA113" i="1"/>
  <c r="F141" i="1"/>
  <c r="F135" i="1"/>
  <c r="R113" i="1"/>
  <c r="O454" i="1"/>
  <c r="F464" i="1"/>
  <c r="AX601" i="1"/>
  <c r="F807" i="1"/>
  <c r="X877" i="1"/>
  <c r="F912" i="1"/>
  <c r="S231" i="1"/>
  <c r="V231" i="1"/>
  <c r="GX231" i="1"/>
  <c r="R231" i="1"/>
  <c r="P231" i="1"/>
  <c r="U231" i="1"/>
  <c r="W231" i="1"/>
  <c r="Q231" i="1"/>
  <c r="T231" i="1"/>
  <c r="AK647" i="1"/>
  <c r="X655" i="1"/>
  <c r="CF647" i="1"/>
  <c r="AW655" i="1"/>
  <c r="AY918" i="1"/>
  <c r="F934" i="1"/>
  <c r="F1423" i="1"/>
  <c r="AV1414" i="1"/>
  <c r="F54" i="1"/>
  <c r="AZ30" i="1"/>
  <c r="AZ191" i="1"/>
  <c r="AR344" i="1"/>
  <c r="F375" i="1"/>
  <c r="CD723" i="1"/>
  <c r="AU730" i="1"/>
  <c r="R761" i="1"/>
  <c r="F785" i="1"/>
  <c r="CY1539" i="1"/>
  <c r="X1539" i="1" s="1"/>
  <c r="CZ1539" i="1"/>
  <c r="Y1539" i="1" s="1"/>
  <c r="F555" i="1"/>
  <c r="R530" i="1"/>
  <c r="AL1073" i="1"/>
  <c r="Y1083" i="1"/>
  <c r="CF1153" i="1"/>
  <c r="AW1163" i="1"/>
  <c r="CH268" i="1"/>
  <c r="AY276" i="1"/>
  <c r="AE307" i="1"/>
  <c r="R313" i="1"/>
  <c r="O493" i="1"/>
  <c r="F501" i="1"/>
  <c r="AB1227" i="1"/>
  <c r="O1231" i="1"/>
  <c r="CD1083" i="1"/>
  <c r="AR1122" i="1"/>
  <c r="CA1114" i="1"/>
  <c r="X162" i="1"/>
  <c r="AK152" i="1"/>
  <c r="AZ831" i="1"/>
  <c r="F1006" i="1"/>
  <c r="AU1655" i="1"/>
  <c r="CD1647" i="1"/>
  <c r="CH152" i="1"/>
  <c r="AY162" i="1"/>
  <c r="CH313" i="1"/>
  <c r="CE313" i="1"/>
  <c r="AC307" i="1"/>
  <c r="P313" i="1"/>
  <c r="CF313" i="1"/>
  <c r="P723" i="1"/>
  <c r="F733" i="1"/>
  <c r="F697" i="1"/>
  <c r="AV686" i="1"/>
  <c r="CE761" i="1"/>
  <c r="AV771" i="1"/>
  <c r="AB1375" i="1"/>
  <c r="O1383" i="1"/>
  <c r="O1698" i="1"/>
  <c r="AB1686" i="1"/>
  <c r="R1153" i="1"/>
  <c r="F1177" i="1"/>
  <c r="CD1616" i="1"/>
  <c r="R268" i="1"/>
  <c r="F290" i="1"/>
  <c r="Q268" i="1"/>
  <c r="F288" i="1"/>
  <c r="AB530" i="1"/>
  <c r="O541" i="1"/>
  <c r="Y918" i="1"/>
  <c r="F952" i="1"/>
  <c r="CA887" i="1"/>
  <c r="AW1231" i="1"/>
  <c r="CF1227" i="1"/>
  <c r="AR686" i="1"/>
  <c r="F719" i="1"/>
  <c r="GM1538" i="1"/>
  <c r="F133" i="1"/>
  <c r="Q113" i="1"/>
  <c r="BC22" i="1"/>
  <c r="F1772" i="1"/>
  <c r="BC1819" i="1"/>
  <c r="F143" i="1"/>
  <c r="U113" i="1"/>
  <c r="AV1478" i="1"/>
  <c r="F1491" i="1"/>
  <c r="AU1344" i="1"/>
  <c r="CD1339" i="1"/>
  <c r="F1631" i="1"/>
  <c r="S1608" i="1"/>
  <c r="AV1698" i="1"/>
  <c r="CE1686" i="1"/>
  <c r="F514" i="1"/>
  <c r="S493" i="1"/>
  <c r="AY1339" i="1"/>
  <c r="F1352" i="1"/>
  <c r="CE454" i="1"/>
  <c r="AV462" i="1"/>
  <c r="AU1414" i="1"/>
  <c r="F1437" i="1"/>
  <c r="O344" i="1"/>
  <c r="F350" i="1"/>
  <c r="Y493" i="1"/>
  <c r="F525" i="1"/>
  <c r="CY230" i="1"/>
  <c r="X230" i="1" s="1"/>
  <c r="CZ230" i="1"/>
  <c r="Y230" i="1" s="1"/>
  <c r="F700" i="1"/>
  <c r="AY686" i="1"/>
  <c r="S1572" i="1"/>
  <c r="F1592" i="1"/>
  <c r="AT601" i="1"/>
  <c r="F818" i="1"/>
  <c r="CE957" i="1"/>
  <c r="AV966" i="1"/>
  <c r="Y1686" i="1"/>
  <c r="F1724" i="1"/>
  <c r="CA454" i="1"/>
  <c r="AR462" i="1"/>
  <c r="O1083" i="1"/>
  <c r="AB1073" i="1"/>
  <c r="AX1517" i="1"/>
  <c r="F1734" i="1"/>
  <c r="F165" i="1"/>
  <c r="P152" i="1"/>
  <c r="O74" i="1"/>
  <c r="F84" i="1"/>
  <c r="CF723" i="1"/>
  <c r="AW730" i="1"/>
  <c r="F524" i="1"/>
  <c r="X493" i="1"/>
  <c r="O966" i="1"/>
  <c r="AB957" i="1"/>
  <c r="F1130" i="1"/>
  <c r="AY1114" i="1"/>
  <c r="AT26" i="1"/>
  <c r="F209" i="1"/>
  <c r="AT1756" i="1"/>
  <c r="CH1227" i="1"/>
  <c r="AY1231" i="1"/>
  <c r="CD1114" i="1"/>
  <c r="AU1122" i="1"/>
  <c r="AZ1517" i="1"/>
  <c r="F1738" i="1"/>
  <c r="F1386" i="1"/>
  <c r="P1375" i="1"/>
  <c r="AO22" i="1"/>
  <c r="AO1819" i="1"/>
  <c r="F1760" i="1"/>
  <c r="AW918" i="1"/>
  <c r="F932" i="1"/>
  <c r="F1494" i="1"/>
  <c r="AY1478" i="1"/>
  <c r="F367" i="1"/>
  <c r="AU344" i="1"/>
  <c r="CX322" i="3"/>
  <c r="CX321" i="3"/>
  <c r="I1306" i="1"/>
  <c r="T1305" i="1"/>
  <c r="R1305" i="1"/>
  <c r="GX1305" i="1"/>
  <c r="V1305" i="1"/>
  <c r="W1305" i="1"/>
  <c r="Q1305" i="1"/>
  <c r="P1305" i="1"/>
  <c r="S1305" i="1"/>
  <c r="U1305" i="1"/>
  <c r="AV1383" i="1"/>
  <c r="CE1375" i="1"/>
  <c r="U268" i="1"/>
  <c r="F298" i="1"/>
  <c r="AW1698" i="1"/>
  <c r="CF1686" i="1"/>
  <c r="X454" i="1"/>
  <c r="F487" i="1"/>
  <c r="AK1073" i="1"/>
  <c r="X1083" i="1"/>
  <c r="AV1073" i="1"/>
  <c r="F1088" i="1"/>
  <c r="GP1574" i="1"/>
  <c r="CD1577" i="1" s="1"/>
  <c r="AB1577" i="1"/>
  <c r="GM1574" i="1"/>
  <c r="CA1577" i="1" s="1"/>
  <c r="AQ222" i="1"/>
  <c r="F387" i="1"/>
  <c r="P454" i="1"/>
  <c r="F465" i="1"/>
  <c r="P530" i="1"/>
  <c r="F544" i="1"/>
  <c r="S918" i="1"/>
  <c r="F941" i="1"/>
  <c r="CA926" i="1"/>
  <c r="BB22" i="1"/>
  <c r="BB1819" i="1"/>
  <c r="F1769" i="1"/>
  <c r="AL647" i="1"/>
  <c r="Y655" i="1"/>
  <c r="F1512" i="1"/>
  <c r="Y1478" i="1"/>
  <c r="AE1572" i="1"/>
  <c r="R1577" i="1"/>
  <c r="AZ408" i="1"/>
  <c r="F581" i="1"/>
  <c r="CZ419" i="1"/>
  <c r="Y419" i="1" s="1"/>
  <c r="CY419" i="1"/>
  <c r="X419" i="1" s="1"/>
  <c r="R1375" i="1"/>
  <c r="F1397" i="1"/>
  <c r="F1602" i="1"/>
  <c r="X1572" i="1"/>
  <c r="X1686" i="1"/>
  <c r="F1723" i="1"/>
  <c r="F1624" i="1"/>
  <c r="AY1608" i="1"/>
  <c r="F1128" i="1"/>
  <c r="AW1114" i="1"/>
  <c r="F1089" i="1"/>
  <c r="AW1073" i="1"/>
  <c r="AB268" i="1"/>
  <c r="O276" i="1"/>
  <c r="AZ605" i="1"/>
  <c r="F627" i="1"/>
  <c r="AZ800" i="1"/>
  <c r="P647" i="1"/>
  <c r="F658" i="1"/>
  <c r="F334" i="1"/>
  <c r="T307" i="1"/>
  <c r="Q307" i="1"/>
  <c r="F325" i="1"/>
  <c r="AB723" i="1"/>
  <c r="O730" i="1"/>
  <c r="CD655" i="1"/>
  <c r="AZ1291" i="1"/>
  <c r="F1458" i="1"/>
  <c r="S1114" i="1"/>
  <c r="F1137" i="1"/>
  <c r="CP1539" i="1"/>
  <c r="O1539" i="1" s="1"/>
  <c r="R686" i="1"/>
  <c r="F706" i="1"/>
  <c r="CF957" i="1"/>
  <c r="AW966" i="1"/>
  <c r="P1153" i="1"/>
  <c r="F1166" i="1"/>
  <c r="BA1572" i="1"/>
  <c r="F1597" i="1"/>
  <c r="CF268" i="1"/>
  <c r="AW276" i="1"/>
  <c r="GP116" i="1"/>
  <c r="GM116" i="1"/>
  <c r="CA121" i="1" s="1"/>
  <c r="Y887" i="1"/>
  <c r="AL877" i="1"/>
  <c r="CD1227" i="1"/>
  <c r="AU1231" i="1"/>
  <c r="CA1083" i="1"/>
  <c r="AU1698" i="1"/>
  <c r="CD1686" i="1"/>
  <c r="AB121" i="1"/>
  <c r="Y454" i="1"/>
  <c r="F488" i="1"/>
  <c r="F1286" i="1"/>
  <c r="Y1223" i="1"/>
  <c r="F1492" i="1"/>
  <c r="AW1478" i="1"/>
  <c r="GP310" i="1"/>
  <c r="CD313" i="1" s="1"/>
  <c r="GM310" i="1"/>
  <c r="CA313" i="1" s="1"/>
  <c r="AB313" i="1"/>
  <c r="W307" i="1"/>
  <c r="F337" i="1"/>
  <c r="AK268" i="1"/>
  <c r="X276" i="1"/>
  <c r="CE723" i="1"/>
  <c r="AV730" i="1"/>
  <c r="CH761" i="1"/>
  <c r="AY771" i="1"/>
  <c r="Y1375" i="1"/>
  <c r="F1409" i="1"/>
  <c r="AK1608" i="1"/>
  <c r="X1616" i="1"/>
  <c r="AS1698" i="1"/>
  <c r="CB1686" i="1"/>
  <c r="F1680" i="1"/>
  <c r="X1647" i="1"/>
  <c r="O686" i="1"/>
  <c r="F694" i="1"/>
  <c r="S1073" i="1"/>
  <c r="F1098" i="1"/>
  <c r="AV1114" i="1"/>
  <c r="F1127" i="1"/>
  <c r="AY1073" i="1"/>
  <c r="F1091" i="1"/>
  <c r="CZ37" i="1"/>
  <c r="Y37" i="1" s="1"/>
  <c r="CY37" i="1"/>
  <c r="X37" i="1" s="1"/>
  <c r="CP37" i="1"/>
  <c r="O37" i="1" s="1"/>
  <c r="GP36" i="1"/>
  <c r="S877" i="1"/>
  <c r="F902" i="1"/>
  <c r="CD887" i="1"/>
  <c r="F1234" i="1"/>
  <c r="P1227" i="1"/>
  <c r="P1260" i="1"/>
  <c r="X1114" i="1"/>
  <c r="F1147" i="1"/>
  <c r="F1488" i="1"/>
  <c r="O1478" i="1"/>
  <c r="F338" i="1"/>
  <c r="X307" i="1"/>
  <c r="CD918" i="1"/>
  <c r="AU926" i="1"/>
  <c r="F291" i="1"/>
  <c r="S268" i="1"/>
  <c r="CY1304" i="1"/>
  <c r="X1304" i="1" s="1"/>
  <c r="CZ1304" i="1"/>
  <c r="Y1304" i="1" s="1"/>
  <c r="AW1608" i="1"/>
  <c r="F1622" i="1"/>
  <c r="AV877" i="1"/>
  <c r="F892" i="1"/>
  <c r="CH454" i="1"/>
  <c r="AY462" i="1"/>
  <c r="X74" i="1"/>
  <c r="F107" i="1"/>
  <c r="CX46" i="3"/>
  <c r="CX45" i="3"/>
  <c r="I421" i="1"/>
  <c r="GX420" i="1"/>
  <c r="T420" i="1"/>
  <c r="R420" i="1"/>
  <c r="Q420" i="1"/>
  <c r="W420" i="1"/>
  <c r="U420" i="1"/>
  <c r="V420" i="1"/>
  <c r="S420" i="1"/>
  <c r="P420" i="1"/>
  <c r="O1339" i="1"/>
  <c r="F1346" i="1"/>
  <c r="X761" i="1"/>
  <c r="F796" i="1"/>
  <c r="Q1572" i="1"/>
  <c r="F1589" i="1"/>
  <c r="CH647" i="1"/>
  <c r="AY655" i="1"/>
  <c r="F507" i="1"/>
  <c r="AY493" i="1"/>
  <c r="Y761" i="1"/>
  <c r="F797" i="1"/>
  <c r="AY966" i="1"/>
  <c r="CH957" i="1"/>
  <c r="CE268" i="1"/>
  <c r="AV276" i="1"/>
  <c r="X918" i="1"/>
  <c r="F951" i="1"/>
  <c r="CE152" i="1"/>
  <c r="AV162" i="1"/>
  <c r="P761" i="1"/>
  <c r="F774" i="1"/>
  <c r="F1603" i="1"/>
  <c r="Y1572" i="1"/>
  <c r="CX380" i="3"/>
  <c r="CX381" i="3"/>
  <c r="I1531" i="1"/>
  <c r="R1530" i="1"/>
  <c r="V1530" i="1"/>
  <c r="P1530" i="1"/>
  <c r="T1530" i="1"/>
  <c r="Q1530" i="1"/>
  <c r="U1530" i="1"/>
  <c r="W1530" i="1"/>
  <c r="GX1530" i="1"/>
  <c r="S1530" i="1"/>
  <c r="Y1114" i="1"/>
  <c r="F1148" i="1"/>
  <c r="O647" i="1"/>
  <c r="F657" i="1"/>
  <c r="F1358" i="1"/>
  <c r="R1339" i="1"/>
  <c r="Y74" i="1"/>
  <c r="F108" i="1"/>
  <c r="F1275" i="1"/>
  <c r="S1223" i="1"/>
  <c r="AY1698" i="1"/>
  <c r="CH1686" i="1"/>
  <c r="GM419" i="1"/>
  <c r="F1350" i="1"/>
  <c r="AW1339" i="1"/>
  <c r="P121" i="1"/>
  <c r="CF121" i="1"/>
  <c r="AC113" i="1"/>
  <c r="CH121" i="1"/>
  <c r="CE121" i="1"/>
  <c r="AZ1073" i="1"/>
  <c r="F1094" i="1"/>
  <c r="CH1375" i="1"/>
  <c r="AY1383" i="1"/>
  <c r="F1432" i="1"/>
  <c r="R1414" i="1"/>
  <c r="F1701" i="1"/>
  <c r="P1686" i="1"/>
  <c r="S761" i="1"/>
  <c r="F786" i="1"/>
  <c r="R1073" i="1"/>
  <c r="F1097" i="1"/>
  <c r="CH1577" i="1"/>
  <c r="CE1577" i="1"/>
  <c r="AC1572" i="1"/>
  <c r="P1577" i="1"/>
  <c r="CF1577" i="1"/>
  <c r="CY38" i="1"/>
  <c r="X38" i="1" s="1"/>
  <c r="CZ38" i="1"/>
  <c r="Y38" i="1" s="1"/>
  <c r="R152" i="1"/>
  <c r="F176" i="1"/>
  <c r="AT222" i="1"/>
  <c r="F395" i="1"/>
  <c r="CD454" i="1"/>
  <c r="AU462" i="1"/>
  <c r="CE530" i="1"/>
  <c r="AV541" i="1"/>
  <c r="O1414" i="1"/>
  <c r="F1420" i="1"/>
  <c r="V307" i="1"/>
  <c r="F336" i="1"/>
  <c r="AX408" i="1"/>
  <c r="F577" i="1"/>
  <c r="AY1414" i="1"/>
  <c r="F1426" i="1"/>
  <c r="AP26" i="1"/>
  <c r="F200" i="1"/>
  <c r="AP1756" i="1"/>
  <c r="AZ1192" i="1"/>
  <c r="AW493" i="1"/>
  <c r="F505" i="1"/>
  <c r="Y530" i="1"/>
  <c r="F567" i="1"/>
  <c r="GK230" i="1"/>
  <c r="CP230" i="1"/>
  <c r="O230" i="1" s="1"/>
  <c r="T232" i="1"/>
  <c r="I233" i="1"/>
  <c r="Q232" i="1"/>
  <c r="GX232" i="1"/>
  <c r="S232" i="1"/>
  <c r="P232" i="1"/>
  <c r="V232" i="1"/>
  <c r="W232" i="1"/>
  <c r="R232" i="1"/>
  <c r="GK232" i="1" s="1"/>
  <c r="U232" i="1"/>
  <c r="S307" i="1"/>
  <c r="F328" i="1"/>
  <c r="AV74" i="1"/>
  <c r="F87" i="1"/>
  <c r="V268" i="1"/>
  <c r="F299" i="1"/>
  <c r="AV655" i="1"/>
  <c r="CE647" i="1"/>
  <c r="S1647" i="1"/>
  <c r="F1670" i="1"/>
  <c r="R1686" i="1"/>
  <c r="F1712" i="1"/>
  <c r="F698" i="1"/>
  <c r="AW686" i="1"/>
  <c r="GP1303" i="1"/>
  <c r="GM1303" i="1"/>
  <c r="CA1339" i="1"/>
  <c r="AR1344" i="1"/>
  <c r="F1621" i="1"/>
  <c r="AV1608" i="1"/>
  <c r="AB761" i="1"/>
  <c r="O771" i="1"/>
  <c r="P957" i="1"/>
  <c r="F969" i="1"/>
  <c r="CE1153" i="1"/>
  <c r="AV1163" i="1"/>
  <c r="AX226" i="1"/>
  <c r="F244" i="1"/>
  <c r="AX377" i="1"/>
  <c r="P268" i="1"/>
  <c r="F279" i="1"/>
  <c r="AZ226" i="1"/>
  <c r="F248" i="1"/>
  <c r="AZ377" i="1"/>
  <c r="AP601" i="1"/>
  <c r="F809" i="1"/>
  <c r="X1478" i="1"/>
  <c r="F1511" i="1"/>
  <c r="AW74" i="1"/>
  <c r="F88" i="1"/>
  <c r="AV918" i="1"/>
  <c r="F931" i="1"/>
  <c r="CF152" i="1"/>
  <c r="AW162" i="1"/>
  <c r="AQ1756" i="1"/>
  <c r="R454" i="1"/>
  <c r="F476" i="1"/>
  <c r="CH723" i="1"/>
  <c r="AY730" i="1"/>
  <c r="CF761" i="1"/>
  <c r="AW771" i="1"/>
  <c r="GP1528" i="1"/>
  <c r="GM1528" i="1"/>
  <c r="CY1529" i="1"/>
  <c r="X1529" i="1" s="1"/>
  <c r="CZ1529" i="1"/>
  <c r="Y1529" i="1" s="1"/>
  <c r="AY877" i="1"/>
  <c r="F895" i="1"/>
  <c r="W1572" i="1"/>
  <c r="F1601" i="1"/>
  <c r="I40" i="1"/>
  <c r="GM36" i="1"/>
  <c r="F335" i="1"/>
  <c r="U307" i="1"/>
  <c r="BA307" i="1"/>
  <c r="F333" i="1"/>
  <c r="R647" i="1"/>
  <c r="F669" i="1"/>
  <c r="AV1231" i="1"/>
  <c r="CE1227" i="1"/>
  <c r="F1681" i="1"/>
  <c r="Y1647" i="1"/>
  <c r="O918" i="1"/>
  <c r="F928" i="1"/>
  <c r="CA1698" i="1" l="1"/>
  <c r="AR1698" i="1" s="1"/>
  <c r="AR1655" i="1"/>
  <c r="CD1383" i="1"/>
  <c r="CD1375" i="1" s="1"/>
  <c r="CP1039" i="1"/>
  <c r="O1039" i="1" s="1"/>
  <c r="CA966" i="1"/>
  <c r="AR966" i="1" s="1"/>
  <c r="CP842" i="1"/>
  <c r="O842" i="1" s="1"/>
  <c r="CD771" i="1"/>
  <c r="GM610" i="1"/>
  <c r="CD541" i="1"/>
  <c r="AU541" i="1" s="1"/>
  <c r="AU276" i="1"/>
  <c r="CD268" i="1"/>
  <c r="F297" i="1"/>
  <c r="T268" i="1"/>
  <c r="CA152" i="1"/>
  <c r="AK113" i="1"/>
  <c r="CD121" i="1"/>
  <c r="CD493" i="1"/>
  <c r="AU499" i="1"/>
  <c r="CA957" i="1"/>
  <c r="CA723" i="1"/>
  <c r="AR730" i="1"/>
  <c r="AU771" i="1"/>
  <c r="F790" i="1" s="1"/>
  <c r="CD761" i="1"/>
  <c r="CA761" i="1"/>
  <c r="AR771" i="1"/>
  <c r="AR761" i="1" s="1"/>
  <c r="AR541" i="1"/>
  <c r="CA530" i="1"/>
  <c r="AU1383" i="1"/>
  <c r="AU1375" i="1" s="1"/>
  <c r="CA1686" i="1"/>
  <c r="CA1375" i="1"/>
  <c r="AR1383" i="1"/>
  <c r="F1410" i="1" s="1"/>
  <c r="CD530" i="1"/>
  <c r="CA268" i="1"/>
  <c r="AR276" i="1"/>
  <c r="GM38" i="1"/>
  <c r="GP841" i="1"/>
  <c r="GM841" i="1"/>
  <c r="X1163" i="1"/>
  <c r="AK1153" i="1"/>
  <c r="AS1478" i="1"/>
  <c r="F1503" i="1"/>
  <c r="GP419" i="1"/>
  <c r="AL113" i="1"/>
  <c r="I104" i="7"/>
  <c r="S1040" i="1"/>
  <c r="W1040" i="1"/>
  <c r="AJ1042" i="1" s="1"/>
  <c r="P1040" i="1"/>
  <c r="V1040" i="1"/>
  <c r="AI1042" i="1" s="1"/>
  <c r="GX1040" i="1"/>
  <c r="CJ1042" i="1" s="1"/>
  <c r="U1040" i="1"/>
  <c r="AH1042" i="1" s="1"/>
  <c r="T1040" i="1"/>
  <c r="AG1042" i="1" s="1"/>
  <c r="Q1040" i="1"/>
  <c r="AD1042" i="1" s="1"/>
  <c r="R1040" i="1"/>
  <c r="CZ842" i="1"/>
  <c r="Y842" i="1" s="1"/>
  <c r="CY842" i="1"/>
  <c r="X842" i="1" s="1"/>
  <c r="CE1647" i="1"/>
  <c r="AV1655" i="1"/>
  <c r="AL1153" i="1"/>
  <c r="Y1163" i="1"/>
  <c r="GP610" i="1"/>
  <c r="F184" i="1"/>
  <c r="U152" i="1"/>
  <c r="R493" i="1"/>
  <c r="F513" i="1"/>
  <c r="F1599" i="1"/>
  <c r="U1572" i="1"/>
  <c r="CD162" i="1"/>
  <c r="R957" i="1"/>
  <c r="F980" i="1"/>
  <c r="AR1486" i="1"/>
  <c r="CA1478" i="1"/>
  <c r="Q957" i="1"/>
  <c r="F978" i="1"/>
  <c r="GM1529" i="1"/>
  <c r="I166" i="7"/>
  <c r="CA493" i="1"/>
  <c r="AR499" i="1"/>
  <c r="O1163" i="1"/>
  <c r="AB1153" i="1"/>
  <c r="AB1114" i="1"/>
  <c r="O1122" i="1"/>
  <c r="X966" i="1"/>
  <c r="AK957" i="1"/>
  <c r="I142" i="7"/>
  <c r="CD957" i="1"/>
  <c r="GP840" i="1"/>
  <c r="GM840" i="1"/>
  <c r="W957" i="1"/>
  <c r="F990" i="1"/>
  <c r="F1500" i="1"/>
  <c r="R1478" i="1"/>
  <c r="P843" i="1"/>
  <c r="V843" i="1"/>
  <c r="W843" i="1"/>
  <c r="GX843" i="1"/>
  <c r="I844" i="1"/>
  <c r="S843" i="1"/>
  <c r="Q843" i="1"/>
  <c r="CX132" i="3"/>
  <c r="U843" i="1"/>
  <c r="T843" i="1"/>
  <c r="CX133" i="3"/>
  <c r="R843" i="1"/>
  <c r="F96" i="1"/>
  <c r="R74" i="1"/>
  <c r="AW1655" i="1"/>
  <c r="CF1647" i="1"/>
  <c r="U1153" i="1"/>
  <c r="F1185" i="1"/>
  <c r="Y966" i="1"/>
  <c r="AL957" i="1"/>
  <c r="R1608" i="1"/>
  <c r="F1630" i="1"/>
  <c r="CP612" i="1"/>
  <c r="O612" i="1" s="1"/>
  <c r="CA1163" i="1"/>
  <c r="F981" i="1"/>
  <c r="S957" i="1"/>
  <c r="AK723" i="1"/>
  <c r="X730" i="1"/>
  <c r="GP1304" i="1"/>
  <c r="S723" i="1"/>
  <c r="F745" i="1"/>
  <c r="AL152" i="1"/>
  <c r="Y162" i="1"/>
  <c r="Q152" i="1"/>
  <c r="F174" i="1"/>
  <c r="P1647" i="1"/>
  <c r="F1658" i="1"/>
  <c r="S1153" i="1"/>
  <c r="F1178" i="1"/>
  <c r="F1183" i="1"/>
  <c r="BA1153" i="1"/>
  <c r="AB1647" i="1"/>
  <c r="O1655" i="1"/>
  <c r="AU82" i="1"/>
  <c r="CD74" i="1"/>
  <c r="I36" i="7"/>
  <c r="CD1478" i="1"/>
  <c r="F1669" i="1"/>
  <c r="R1647" i="1"/>
  <c r="CY1039" i="1"/>
  <c r="X1039" i="1" s="1"/>
  <c r="AF1042" i="1"/>
  <c r="CZ1039" i="1"/>
  <c r="Y1039" i="1" s="1"/>
  <c r="Q1223" i="1"/>
  <c r="F1272" i="1"/>
  <c r="CH1647" i="1"/>
  <c r="AY1655" i="1"/>
  <c r="Y730" i="1"/>
  <c r="AL723" i="1"/>
  <c r="P613" i="1"/>
  <c r="Q613" i="1"/>
  <c r="CX87" i="3"/>
  <c r="I614" i="1"/>
  <c r="T613" i="1"/>
  <c r="GX613" i="1"/>
  <c r="CX86" i="3"/>
  <c r="W613" i="1"/>
  <c r="R613" i="1"/>
  <c r="V613" i="1"/>
  <c r="U613" i="1"/>
  <c r="S613" i="1"/>
  <c r="CZ612" i="1"/>
  <c r="Y612" i="1" s="1"/>
  <c r="CY612" i="1"/>
  <c r="X612" i="1" s="1"/>
  <c r="BA957" i="1"/>
  <c r="F986" i="1"/>
  <c r="F1245" i="1"/>
  <c r="R1227" i="1"/>
  <c r="R1260" i="1"/>
  <c r="CD1163" i="1"/>
  <c r="F901" i="1"/>
  <c r="R877" i="1"/>
  <c r="AB152" i="1"/>
  <c r="O162" i="1"/>
  <c r="CA82" i="1"/>
  <c r="BA152" i="1"/>
  <c r="F182" i="1"/>
  <c r="CA113" i="1"/>
  <c r="AR121" i="1"/>
  <c r="AR723" i="1"/>
  <c r="F757" i="1"/>
  <c r="GP230" i="1"/>
  <c r="GM230" i="1"/>
  <c r="AP22" i="1"/>
  <c r="F1765" i="1"/>
  <c r="AP1819" i="1"/>
  <c r="AV530" i="1"/>
  <c r="F546" i="1"/>
  <c r="CF1572" i="1"/>
  <c r="AW1577" i="1"/>
  <c r="AY1577" i="1"/>
  <c r="CH1572" i="1"/>
  <c r="CE113" i="1"/>
  <c r="AV121" i="1"/>
  <c r="F124" i="1"/>
  <c r="P113" i="1"/>
  <c r="CJ1541" i="1"/>
  <c r="S1531" i="1"/>
  <c r="W1531" i="1"/>
  <c r="P1531" i="1"/>
  <c r="Q1531" i="1"/>
  <c r="AD1541" i="1" s="1"/>
  <c r="U1531" i="1"/>
  <c r="AH1541" i="1" s="1"/>
  <c r="V1531" i="1"/>
  <c r="AI1541" i="1" s="1"/>
  <c r="GX1531" i="1"/>
  <c r="R1531" i="1"/>
  <c r="GK1531" i="1" s="1"/>
  <c r="T1531" i="1"/>
  <c r="AG1541" i="1" s="1"/>
  <c r="AY957" i="1"/>
  <c r="F974" i="1"/>
  <c r="AY454" i="1"/>
  <c r="F470" i="1"/>
  <c r="AU918" i="1"/>
  <c r="F945" i="1"/>
  <c r="AR530" i="1"/>
  <c r="F568" i="1"/>
  <c r="F779" i="1"/>
  <c r="AY761" i="1"/>
  <c r="X268" i="1"/>
  <c r="F301" i="1"/>
  <c r="AB307" i="1"/>
  <c r="O313" i="1"/>
  <c r="CA1073" i="1"/>
  <c r="AR1083" i="1"/>
  <c r="Y877" i="1"/>
  <c r="F913" i="1"/>
  <c r="AW268" i="1"/>
  <c r="F282" i="1"/>
  <c r="AU761" i="1"/>
  <c r="GP1539" i="1"/>
  <c r="GM1539" i="1"/>
  <c r="AZ601" i="1"/>
  <c r="F811" i="1"/>
  <c r="CA918" i="1"/>
  <c r="AR926" i="1"/>
  <c r="Y113" i="1"/>
  <c r="F147" i="1"/>
  <c r="AB1572" i="1"/>
  <c r="O1577" i="1"/>
  <c r="X1073" i="1"/>
  <c r="F1108" i="1"/>
  <c r="AU1114" i="1"/>
  <c r="F1141" i="1"/>
  <c r="O957" i="1"/>
  <c r="F968" i="1"/>
  <c r="F1085" i="1"/>
  <c r="O1073" i="1"/>
  <c r="AR1647" i="1"/>
  <c r="F1682" i="1"/>
  <c r="AV454" i="1"/>
  <c r="F467" i="1"/>
  <c r="BC18" i="1"/>
  <c r="F1835" i="1"/>
  <c r="AU957" i="1"/>
  <c r="F985" i="1"/>
  <c r="O1375" i="1"/>
  <c r="F1385" i="1"/>
  <c r="CF307" i="1"/>
  <c r="AW313" i="1"/>
  <c r="AY313" i="1"/>
  <c r="CH307" i="1"/>
  <c r="AU1647" i="1"/>
  <c r="F1674" i="1"/>
  <c r="X152" i="1"/>
  <c r="F187" i="1"/>
  <c r="GP1529" i="1"/>
  <c r="F1169" i="1"/>
  <c r="AW1153" i="1"/>
  <c r="AU723" i="1"/>
  <c r="F749" i="1"/>
  <c r="AZ26" i="1"/>
  <c r="F202" i="1"/>
  <c r="AZ1756" i="1"/>
  <c r="F661" i="1"/>
  <c r="AW647" i="1"/>
  <c r="CP39" i="1"/>
  <c r="O39" i="1" s="1"/>
  <c r="CZ39" i="1"/>
  <c r="Y39" i="1" s="1"/>
  <c r="CY39" i="1"/>
  <c r="X39" i="1" s="1"/>
  <c r="GP38" i="1"/>
  <c r="AW1375" i="1"/>
  <c r="F1389" i="1"/>
  <c r="AR647" i="1"/>
  <c r="F682" i="1"/>
  <c r="GM1304" i="1"/>
  <c r="CD113" i="1"/>
  <c r="AU121" i="1"/>
  <c r="AV1260" i="1"/>
  <c r="F1236" i="1"/>
  <c r="AV1227" i="1"/>
  <c r="I41" i="1"/>
  <c r="GX40" i="1"/>
  <c r="W40" i="1"/>
  <c r="V40" i="1"/>
  <c r="U40" i="1"/>
  <c r="T40" i="1"/>
  <c r="S40" i="1"/>
  <c r="P40" i="1"/>
  <c r="Q40" i="1"/>
  <c r="R40" i="1"/>
  <c r="F738" i="1"/>
  <c r="AY723" i="1"/>
  <c r="AQ22" i="1"/>
  <c r="AQ1819" i="1"/>
  <c r="F1766" i="1"/>
  <c r="CP232" i="1"/>
  <c r="O232" i="1" s="1"/>
  <c r="U233" i="1"/>
  <c r="GX233" i="1"/>
  <c r="S233" i="1"/>
  <c r="V233" i="1"/>
  <c r="R233" i="1"/>
  <c r="W233" i="1"/>
  <c r="T233" i="1"/>
  <c r="P233" i="1"/>
  <c r="Q233" i="1"/>
  <c r="P1572" i="1"/>
  <c r="F1580" i="1"/>
  <c r="F1391" i="1"/>
  <c r="AY1375" i="1"/>
  <c r="CH113" i="1"/>
  <c r="AY121" i="1"/>
  <c r="AJ1541" i="1"/>
  <c r="CP1530" i="1"/>
  <c r="O1530" i="1" s="1"/>
  <c r="AC1541" i="1"/>
  <c r="AV268" i="1"/>
  <c r="F281" i="1"/>
  <c r="CD877" i="1"/>
  <c r="AU887" i="1"/>
  <c r="AS1686" i="1"/>
  <c r="F1715" i="1"/>
  <c r="AS1727" i="1"/>
  <c r="CA307" i="1"/>
  <c r="AR313" i="1"/>
  <c r="O121" i="1"/>
  <c r="AB113" i="1"/>
  <c r="F1250" i="1"/>
  <c r="AU1227" i="1"/>
  <c r="AU1260" i="1"/>
  <c r="CD647" i="1"/>
  <c r="AU655" i="1"/>
  <c r="AU1577" i="1"/>
  <c r="CD1572" i="1"/>
  <c r="CY1305" i="1"/>
  <c r="X1305" i="1" s="1"/>
  <c r="CZ1305" i="1"/>
  <c r="Y1305" i="1" s="1"/>
  <c r="U1306" i="1"/>
  <c r="AH1308" i="1" s="1"/>
  <c r="GX1306" i="1"/>
  <c r="CJ1308" i="1" s="1"/>
  <c r="V1306" i="1"/>
  <c r="AI1308" i="1" s="1"/>
  <c r="S1306" i="1"/>
  <c r="Q1306" i="1"/>
  <c r="AD1308" i="1" s="1"/>
  <c r="R1306" i="1"/>
  <c r="T1306" i="1"/>
  <c r="AG1308" i="1" s="1"/>
  <c r="W1306" i="1"/>
  <c r="AJ1308" i="1" s="1"/>
  <c r="P1306" i="1"/>
  <c r="AR454" i="1"/>
  <c r="F489" i="1"/>
  <c r="AV957" i="1"/>
  <c r="F971" i="1"/>
  <c r="CD1608" i="1"/>
  <c r="AU1616" i="1"/>
  <c r="P307" i="1"/>
  <c r="F316" i="1"/>
  <c r="AY152" i="1"/>
  <c r="F170" i="1"/>
  <c r="F284" i="1"/>
  <c r="AY268" i="1"/>
  <c r="CP231" i="1"/>
  <c r="O231" i="1" s="1"/>
  <c r="CY231" i="1"/>
  <c r="X231" i="1" s="1"/>
  <c r="CZ231" i="1"/>
  <c r="Y231" i="1" s="1"/>
  <c r="Y1608" i="1"/>
  <c r="F1642" i="1"/>
  <c r="AW530" i="1"/>
  <c r="F547" i="1"/>
  <c r="S113" i="1"/>
  <c r="F136" i="1"/>
  <c r="O1608" i="1"/>
  <c r="F1618" i="1"/>
  <c r="AY1153" i="1"/>
  <c r="F1171" i="1"/>
  <c r="F189" i="1"/>
  <c r="AR152" i="1"/>
  <c r="AR1616" i="1"/>
  <c r="CA1608" i="1"/>
  <c r="AW152" i="1"/>
  <c r="F168" i="1"/>
  <c r="F388" i="1"/>
  <c r="AZ222" i="1"/>
  <c r="F1168" i="1"/>
  <c r="AV1153" i="1"/>
  <c r="F773" i="1"/>
  <c r="O761" i="1"/>
  <c r="AR1339" i="1"/>
  <c r="F1371" i="1"/>
  <c r="AV647" i="1"/>
  <c r="F660" i="1"/>
  <c r="CY232" i="1"/>
  <c r="X232" i="1" s="1"/>
  <c r="CZ232" i="1"/>
  <c r="Y232" i="1" s="1"/>
  <c r="AU454" i="1"/>
  <c r="F481" i="1"/>
  <c r="F1706" i="1"/>
  <c r="AY1686" i="1"/>
  <c r="AY647" i="1"/>
  <c r="F663" i="1"/>
  <c r="CP420" i="1"/>
  <c r="O420" i="1" s="1"/>
  <c r="P1223" i="1"/>
  <c r="F1263" i="1"/>
  <c r="F1641" i="1"/>
  <c r="X1608" i="1"/>
  <c r="F1402" i="1"/>
  <c r="AV723" i="1"/>
  <c r="F735" i="1"/>
  <c r="AU313" i="1"/>
  <c r="CD307" i="1"/>
  <c r="F1505" i="1"/>
  <c r="AU1478" i="1"/>
  <c r="F972" i="1"/>
  <c r="AW957" i="1"/>
  <c r="F732" i="1"/>
  <c r="O723" i="1"/>
  <c r="BB18" i="1"/>
  <c r="F1832" i="1"/>
  <c r="CP1305" i="1"/>
  <c r="O1305" i="1" s="1"/>
  <c r="AO18" i="1"/>
  <c r="F1823" i="1"/>
  <c r="F1239" i="1"/>
  <c r="AY1227" i="1"/>
  <c r="AY1260" i="1"/>
  <c r="AT22" i="1"/>
  <c r="AT1819" i="1"/>
  <c r="F1774" i="1"/>
  <c r="AW1227" i="1"/>
  <c r="AW1260" i="1"/>
  <c r="F1237" i="1"/>
  <c r="O530" i="1"/>
  <c r="F543" i="1"/>
  <c r="AV761" i="1"/>
  <c r="F776" i="1"/>
  <c r="CD1073" i="1"/>
  <c r="AU1083" i="1"/>
  <c r="Y1073" i="1"/>
  <c r="F1109" i="1"/>
  <c r="X647" i="1"/>
  <c r="F680" i="1"/>
  <c r="I234" i="1"/>
  <c r="AW454" i="1"/>
  <c r="F468" i="1"/>
  <c r="F1258" i="1"/>
  <c r="AR1260" i="1"/>
  <c r="AR1227" i="1"/>
  <c r="AW761" i="1"/>
  <c r="F777" i="1"/>
  <c r="AX222" i="1"/>
  <c r="F384" i="1"/>
  <c r="AU268" i="1"/>
  <c r="F295" i="1"/>
  <c r="AZ1026" i="1"/>
  <c r="F1203" i="1"/>
  <c r="F146" i="1"/>
  <c r="X113" i="1"/>
  <c r="CE1572" i="1"/>
  <c r="AV1577" i="1"/>
  <c r="CF113" i="1"/>
  <c r="AW121" i="1"/>
  <c r="CZ1530" i="1"/>
  <c r="Y1530" i="1" s="1"/>
  <c r="CY1530" i="1"/>
  <c r="X1530" i="1" s="1"/>
  <c r="AV152" i="1"/>
  <c r="F167" i="1"/>
  <c r="CY420" i="1"/>
  <c r="X420" i="1" s="1"/>
  <c r="CZ420" i="1"/>
  <c r="Y420" i="1" s="1"/>
  <c r="W421" i="1"/>
  <c r="AJ423" i="1" s="1"/>
  <c r="V421" i="1"/>
  <c r="AI423" i="1" s="1"/>
  <c r="GX421" i="1"/>
  <c r="CJ423" i="1" s="1"/>
  <c r="R421" i="1"/>
  <c r="GK421" i="1" s="1"/>
  <c r="Q421" i="1"/>
  <c r="AD423" i="1" s="1"/>
  <c r="S421" i="1"/>
  <c r="T421" i="1"/>
  <c r="AG423" i="1" s="1"/>
  <c r="U421" i="1"/>
  <c r="AH423" i="1" s="1"/>
  <c r="P421" i="1"/>
  <c r="GP37" i="1"/>
  <c r="GM37" i="1"/>
  <c r="F1717" i="1"/>
  <c r="AU1686" i="1"/>
  <c r="O268" i="1"/>
  <c r="F278" i="1"/>
  <c r="F1591" i="1"/>
  <c r="R1572" i="1"/>
  <c r="F681" i="1"/>
  <c r="Y647" i="1"/>
  <c r="CA1572" i="1"/>
  <c r="AR1577" i="1"/>
  <c r="AW1686" i="1"/>
  <c r="F1704" i="1"/>
  <c r="F1388" i="1"/>
  <c r="AV1375" i="1"/>
  <c r="AW723" i="1"/>
  <c r="F736" i="1"/>
  <c r="AV1686" i="1"/>
  <c r="F1703" i="1"/>
  <c r="AU1339" i="1"/>
  <c r="F1363" i="1"/>
  <c r="CA877" i="1"/>
  <c r="AR887" i="1"/>
  <c r="O1686" i="1"/>
  <c r="F1700" i="1"/>
  <c r="CE307" i="1"/>
  <c r="AV313" i="1"/>
  <c r="AR1114" i="1"/>
  <c r="F1149" i="1"/>
  <c r="O1227" i="1"/>
  <c r="O1260" i="1"/>
  <c r="F1233" i="1"/>
  <c r="F327" i="1"/>
  <c r="R307" i="1"/>
  <c r="F303" i="1"/>
  <c r="AR268" i="1"/>
  <c r="AY530" i="1"/>
  <c r="F549" i="1"/>
  <c r="O877" i="1"/>
  <c r="F889" i="1"/>
  <c r="AU686" i="1"/>
  <c r="F711" i="1"/>
  <c r="AX1756" i="1"/>
  <c r="AF423" i="1"/>
  <c r="F1725" i="1" l="1"/>
  <c r="AR1686" i="1"/>
  <c r="AE1541" i="1"/>
  <c r="AR1375" i="1"/>
  <c r="AC1308" i="1"/>
  <c r="F993" i="1"/>
  <c r="AR957" i="1"/>
  <c r="F798" i="1"/>
  <c r="AU530" i="1"/>
  <c r="F560" i="1"/>
  <c r="I9" i="7"/>
  <c r="CP613" i="1"/>
  <c r="O613" i="1" s="1"/>
  <c r="CY613" i="1"/>
  <c r="X613" i="1" s="1"/>
  <c r="CZ613" i="1"/>
  <c r="Y613" i="1" s="1"/>
  <c r="I53" i="7"/>
  <c r="GX614" i="1"/>
  <c r="CJ616" i="1" s="1"/>
  <c r="S614" i="1"/>
  <c r="AF616" i="1" s="1"/>
  <c r="V614" i="1"/>
  <c r="AI616" i="1" s="1"/>
  <c r="U614" i="1"/>
  <c r="AH616" i="1" s="1"/>
  <c r="P614" i="1"/>
  <c r="T614" i="1"/>
  <c r="AG616" i="1" s="1"/>
  <c r="R614" i="1"/>
  <c r="GK614" i="1" s="1"/>
  <c r="W614" i="1"/>
  <c r="AJ616" i="1" s="1"/>
  <c r="Q614" i="1"/>
  <c r="AD616" i="1" s="1"/>
  <c r="F756" i="1"/>
  <c r="Y723" i="1"/>
  <c r="F101" i="1"/>
  <c r="AU74" i="1"/>
  <c r="CA1153" i="1"/>
  <c r="AR1163" i="1"/>
  <c r="AW1647" i="1"/>
  <c r="F1661" i="1"/>
  <c r="X957" i="1"/>
  <c r="F991" i="1"/>
  <c r="F1165" i="1"/>
  <c r="O1153" i="1"/>
  <c r="AH1030" i="1"/>
  <c r="U1042" i="1"/>
  <c r="W1042" i="1"/>
  <c r="AJ1030" i="1"/>
  <c r="T104" i="7"/>
  <c r="O104" i="7"/>
  <c r="M104" i="7"/>
  <c r="R104" i="7"/>
  <c r="F16" i="2"/>
  <c r="F18" i="2" s="1"/>
  <c r="I22" i="5"/>
  <c r="AR82" i="1"/>
  <c r="CA74" i="1"/>
  <c r="R1223" i="1"/>
  <c r="F1274" i="1"/>
  <c r="O1647" i="1"/>
  <c r="F1657" i="1"/>
  <c r="F755" i="1"/>
  <c r="X723" i="1"/>
  <c r="CY843" i="1"/>
  <c r="X843" i="1" s="1"/>
  <c r="CZ843" i="1"/>
  <c r="Y843" i="1" s="1"/>
  <c r="R142" i="7"/>
  <c r="M142" i="7"/>
  <c r="T142" i="7"/>
  <c r="O142" i="7"/>
  <c r="O1114" i="1"/>
  <c r="F1124" i="1"/>
  <c r="F526" i="1"/>
  <c r="AR493" i="1"/>
  <c r="M166" i="7"/>
  <c r="R166" i="7"/>
  <c r="T166" i="7"/>
  <c r="O166" i="7"/>
  <c r="F1189" i="1"/>
  <c r="Y1153" i="1"/>
  <c r="GK1040" i="1"/>
  <c r="AE1042" i="1"/>
  <c r="BA1042" i="1"/>
  <c r="CJ1030" i="1"/>
  <c r="CZ1040" i="1"/>
  <c r="Y1040" i="1" s="1"/>
  <c r="CY1040" i="1"/>
  <c r="X1040" i="1" s="1"/>
  <c r="CP421" i="1"/>
  <c r="O421" i="1" s="1"/>
  <c r="G16" i="2"/>
  <c r="G18" i="2" s="1"/>
  <c r="I23" i="5"/>
  <c r="O152" i="1"/>
  <c r="F164" i="1"/>
  <c r="AU1163" i="1"/>
  <c r="CD1153" i="1"/>
  <c r="F1663" i="1"/>
  <c r="AY1647" i="1"/>
  <c r="M36" i="7"/>
  <c r="R36" i="7"/>
  <c r="T36" i="7"/>
  <c r="O36" i="7"/>
  <c r="GP612" i="1"/>
  <c r="GM612" i="1"/>
  <c r="F992" i="1"/>
  <c r="Y957" i="1"/>
  <c r="GX844" i="1"/>
  <c r="CJ846" i="1" s="1"/>
  <c r="I74" i="7"/>
  <c r="P844" i="1"/>
  <c r="AC846" i="1" s="1"/>
  <c r="Q844" i="1"/>
  <c r="AD846" i="1" s="1"/>
  <c r="U844" i="1"/>
  <c r="AH846" i="1" s="1"/>
  <c r="R844" i="1"/>
  <c r="GK844" i="1" s="1"/>
  <c r="W844" i="1"/>
  <c r="AJ846" i="1" s="1"/>
  <c r="T844" i="1"/>
  <c r="AG846" i="1" s="1"/>
  <c r="S844" i="1"/>
  <c r="V844" i="1"/>
  <c r="AI846" i="1" s="1"/>
  <c r="CP843" i="1"/>
  <c r="O843" i="1" s="1"/>
  <c r="AR1478" i="1"/>
  <c r="F1513" i="1"/>
  <c r="GP842" i="1"/>
  <c r="Q1042" i="1"/>
  <c r="AD1030" i="1"/>
  <c r="AI1030" i="1"/>
  <c r="V1042" i="1"/>
  <c r="X1153" i="1"/>
  <c r="F1188" i="1"/>
  <c r="AU493" i="1"/>
  <c r="F518" i="1"/>
  <c r="AF1030" i="1"/>
  <c r="S1042" i="1"/>
  <c r="Y152" i="1"/>
  <c r="F188" i="1"/>
  <c r="AU162" i="1"/>
  <c r="CD152" i="1"/>
  <c r="F1660" i="1"/>
  <c r="AV1647" i="1"/>
  <c r="GM842" i="1"/>
  <c r="T1042" i="1"/>
  <c r="AG1030" i="1"/>
  <c r="CP1040" i="1"/>
  <c r="O1040" i="1" s="1"/>
  <c r="AC1042" i="1"/>
  <c r="GM1039" i="1"/>
  <c r="GP1039" i="1"/>
  <c r="AJ1295" i="1"/>
  <c r="W1308" i="1"/>
  <c r="AD1521" i="1"/>
  <c r="Q1541" i="1"/>
  <c r="T1308" i="1"/>
  <c r="AG1295" i="1"/>
  <c r="AI412" i="1"/>
  <c r="V423" i="1"/>
  <c r="AJ412" i="1"/>
  <c r="W423" i="1"/>
  <c r="U1308" i="1"/>
  <c r="AH1295" i="1"/>
  <c r="AG1521" i="1"/>
  <c r="T1541" i="1"/>
  <c r="AH1521" i="1"/>
  <c r="U1541" i="1"/>
  <c r="AH412" i="1"/>
  <c r="U423" i="1"/>
  <c r="AE1521" i="1"/>
  <c r="R1541" i="1"/>
  <c r="F318" i="1"/>
  <c r="AV307" i="1"/>
  <c r="F914" i="1"/>
  <c r="AR877" i="1"/>
  <c r="AG412" i="1"/>
  <c r="T423" i="1"/>
  <c r="CJ412" i="1"/>
  <c r="BA423" i="1"/>
  <c r="F1268" i="1"/>
  <c r="AY1223" i="1"/>
  <c r="F1635" i="1"/>
  <c r="AU1608" i="1"/>
  <c r="CP1306" i="1"/>
  <c r="O1306" i="1" s="1"/>
  <c r="Q1308" i="1"/>
  <c r="AD1295" i="1"/>
  <c r="AU1572" i="1"/>
  <c r="F1596" i="1"/>
  <c r="AS1517" i="1"/>
  <c r="F1744" i="1"/>
  <c r="AS1756" i="1"/>
  <c r="GP1530" i="1"/>
  <c r="GM1530" i="1"/>
  <c r="CP233" i="1"/>
  <c r="O233" i="1" s="1"/>
  <c r="GM232" i="1"/>
  <c r="GP232" i="1"/>
  <c r="CP40" i="1"/>
  <c r="O40" i="1" s="1"/>
  <c r="GM39" i="1"/>
  <c r="GP39" i="1"/>
  <c r="AY307" i="1"/>
  <c r="F321" i="1"/>
  <c r="CP1531" i="1"/>
  <c r="O1531" i="1" s="1"/>
  <c r="AB1541" i="1" s="1"/>
  <c r="AY1572" i="1"/>
  <c r="F1585" i="1"/>
  <c r="AE423" i="1"/>
  <c r="AF412" i="1"/>
  <c r="S423" i="1"/>
  <c r="AX22" i="1"/>
  <c r="F1763" i="1"/>
  <c r="AX1819" i="1"/>
  <c r="F1262" i="1"/>
  <c r="O1223" i="1"/>
  <c r="AR1572" i="1"/>
  <c r="F1604" i="1"/>
  <c r="CZ421" i="1"/>
  <c r="Y421" i="1" s="1"/>
  <c r="CY421" i="1"/>
  <c r="X421" i="1" s="1"/>
  <c r="GP421" i="1" s="1"/>
  <c r="I235" i="1"/>
  <c r="W234" i="1"/>
  <c r="T234" i="1"/>
  <c r="Q234" i="1"/>
  <c r="U234" i="1"/>
  <c r="R234" i="1"/>
  <c r="V234" i="1"/>
  <c r="GX234" i="1"/>
  <c r="P234" i="1"/>
  <c r="S234" i="1"/>
  <c r="AI1521" i="1"/>
  <c r="V1541" i="1"/>
  <c r="GM231" i="1"/>
  <c r="GP231" i="1"/>
  <c r="CY1306" i="1"/>
  <c r="X1306" i="1" s="1"/>
  <c r="CZ1306" i="1"/>
  <c r="Y1306" i="1" s="1"/>
  <c r="AF1308" i="1"/>
  <c r="F1279" i="1"/>
  <c r="AU1223" i="1"/>
  <c r="O113" i="1"/>
  <c r="F123" i="1"/>
  <c r="AJ1521" i="1"/>
  <c r="W1541" i="1"/>
  <c r="CY233" i="1"/>
  <c r="X233" i="1" s="1"/>
  <c r="CZ233" i="1"/>
  <c r="Y233" i="1" s="1"/>
  <c r="CY40" i="1"/>
  <c r="X40" i="1" s="1"/>
  <c r="CZ40" i="1"/>
  <c r="Y40" i="1" s="1"/>
  <c r="AZ22" i="1"/>
  <c r="AZ1819" i="1"/>
  <c r="F1767" i="1"/>
  <c r="F319" i="1"/>
  <c r="AW307" i="1"/>
  <c r="O1572" i="1"/>
  <c r="F1579" i="1"/>
  <c r="F953" i="1"/>
  <c r="AR918" i="1"/>
  <c r="AR1073" i="1"/>
  <c r="F1110" i="1"/>
  <c r="F1583" i="1"/>
  <c r="AW1572" i="1"/>
  <c r="AP18" i="1"/>
  <c r="F1828" i="1"/>
  <c r="AD412" i="1"/>
  <c r="Q423" i="1"/>
  <c r="AW113" i="1"/>
  <c r="F127" i="1"/>
  <c r="F1582" i="1"/>
  <c r="AV1572" i="1"/>
  <c r="AU1073" i="1"/>
  <c r="F1102" i="1"/>
  <c r="AT18" i="1"/>
  <c r="F1837" i="1"/>
  <c r="P1308" i="1"/>
  <c r="CF1308" i="1"/>
  <c r="AC1295" i="1"/>
  <c r="CH1308" i="1"/>
  <c r="CE1308" i="1"/>
  <c r="AU307" i="1"/>
  <c r="F332" i="1"/>
  <c r="AC423" i="1"/>
  <c r="AI1295" i="1"/>
  <c r="V1308" i="1"/>
  <c r="AR307" i="1"/>
  <c r="F340" i="1"/>
  <c r="AY113" i="1"/>
  <c r="F129" i="1"/>
  <c r="AQ18" i="1"/>
  <c r="F1829" i="1"/>
  <c r="AV1223" i="1"/>
  <c r="F1265" i="1"/>
  <c r="CY1531" i="1"/>
  <c r="X1531" i="1" s="1"/>
  <c r="CZ1531" i="1"/>
  <c r="Y1531" i="1" s="1"/>
  <c r="AF1541" i="1"/>
  <c r="AV113" i="1"/>
  <c r="F126" i="1"/>
  <c r="F148" i="1"/>
  <c r="AR113" i="1"/>
  <c r="AR1223" i="1"/>
  <c r="F1287" i="1"/>
  <c r="F1266" i="1"/>
  <c r="AW1223" i="1"/>
  <c r="GP1305" i="1"/>
  <c r="GM1305" i="1"/>
  <c r="GP420" i="1"/>
  <c r="GM420" i="1"/>
  <c r="AB423" i="1"/>
  <c r="F1643" i="1"/>
  <c r="AR1608" i="1"/>
  <c r="GK1306" i="1"/>
  <c r="AE1308" i="1"/>
  <c r="CJ1295" i="1"/>
  <c r="BA1308" i="1"/>
  <c r="F674" i="1"/>
  <c r="AU647" i="1"/>
  <c r="AU877" i="1"/>
  <c r="F906" i="1"/>
  <c r="AC1521" i="1"/>
  <c r="P1541" i="1"/>
  <c r="CF1541" i="1"/>
  <c r="CH1541" i="1"/>
  <c r="CE1541" i="1"/>
  <c r="P41" i="1"/>
  <c r="W41" i="1"/>
  <c r="AJ43" i="1" s="1"/>
  <c r="T41" i="1"/>
  <c r="AG43" i="1" s="1"/>
  <c r="GX41" i="1"/>
  <c r="CJ43" i="1" s="1"/>
  <c r="V41" i="1"/>
  <c r="AI43" i="1" s="1"/>
  <c r="S41" i="1"/>
  <c r="U41" i="1"/>
  <c r="AH43" i="1" s="1"/>
  <c r="Q41" i="1"/>
  <c r="AD43" i="1" s="1"/>
  <c r="R41" i="1"/>
  <c r="AU113" i="1"/>
  <c r="F140" i="1"/>
  <c r="O307" i="1"/>
  <c r="F315" i="1"/>
  <c r="CJ1521" i="1"/>
  <c r="BA1541" i="1"/>
  <c r="AE846" i="1" l="1"/>
  <c r="AK1308" i="1"/>
  <c r="AK1295" i="1" s="1"/>
  <c r="F181" i="1"/>
  <c r="AU152" i="1"/>
  <c r="F1054" i="1"/>
  <c r="Q1192" i="1"/>
  <c r="Q1030" i="1"/>
  <c r="GM843" i="1"/>
  <c r="GP843" i="1"/>
  <c r="AJ835" i="1"/>
  <c r="W846" i="1"/>
  <c r="CJ835" i="1"/>
  <c r="BA846" i="1"/>
  <c r="AU1153" i="1"/>
  <c r="F1182" i="1"/>
  <c r="GP1040" i="1"/>
  <c r="U1192" i="1"/>
  <c r="F1064" i="1"/>
  <c r="U1030" i="1"/>
  <c r="F1190" i="1"/>
  <c r="AR1153" i="1"/>
  <c r="AD605" i="1"/>
  <c r="Q616" i="1"/>
  <c r="CP614" i="1"/>
  <c r="O614" i="1" s="1"/>
  <c r="AC616" i="1"/>
  <c r="BA616" i="1"/>
  <c r="CJ605" i="1"/>
  <c r="CY844" i="1"/>
  <c r="X844" i="1" s="1"/>
  <c r="CZ844" i="1"/>
  <c r="Y844" i="1" s="1"/>
  <c r="CP844" i="1"/>
  <c r="O844" i="1" s="1"/>
  <c r="AL1308" i="1"/>
  <c r="Y1308" i="1" s="1"/>
  <c r="AK423" i="1"/>
  <c r="P1042" i="1"/>
  <c r="AC1030" i="1"/>
  <c r="CF1042" i="1"/>
  <c r="CH1042" i="1"/>
  <c r="CE1042" i="1"/>
  <c r="T1030" i="1"/>
  <c r="T1192" i="1"/>
  <c r="F1063" i="1"/>
  <c r="S1030" i="1"/>
  <c r="F1057" i="1"/>
  <c r="S1192" i="1"/>
  <c r="V1192" i="1"/>
  <c r="F1065" i="1"/>
  <c r="V1030" i="1"/>
  <c r="AI835" i="1"/>
  <c r="V846" i="1"/>
  <c r="Q846" i="1"/>
  <c r="AD835" i="1"/>
  <c r="AF846" i="1"/>
  <c r="AK1042" i="1"/>
  <c r="W616" i="1"/>
  <c r="AJ605" i="1"/>
  <c r="U616" i="1"/>
  <c r="AH605" i="1"/>
  <c r="AF605" i="1"/>
  <c r="S616" i="1"/>
  <c r="GP613" i="1"/>
  <c r="AL1541" i="1"/>
  <c r="CH846" i="1"/>
  <c r="AC835" i="1"/>
  <c r="CE846" i="1"/>
  <c r="P846" i="1"/>
  <c r="CF846" i="1"/>
  <c r="BA1192" i="1"/>
  <c r="BA1030" i="1"/>
  <c r="F1062" i="1"/>
  <c r="AR74" i="1"/>
  <c r="F109" i="1"/>
  <c r="R846" i="1"/>
  <c r="AE835" i="1"/>
  <c r="AI605" i="1"/>
  <c r="V616" i="1"/>
  <c r="CD423" i="1"/>
  <c r="AL423" i="1"/>
  <c r="AK1541" i="1"/>
  <c r="AK1521" i="1" s="1"/>
  <c r="GM421" i="1"/>
  <c r="CA423" i="1" s="1"/>
  <c r="I24" i="7"/>
  <c r="CD1042" i="1"/>
  <c r="AB1042" i="1"/>
  <c r="GM1040" i="1"/>
  <c r="CA1042" i="1" s="1"/>
  <c r="AE616" i="1"/>
  <c r="T846" i="1"/>
  <c r="AG835" i="1"/>
  <c r="AH835" i="1"/>
  <c r="U846" i="1"/>
  <c r="M74" i="7"/>
  <c r="T74" i="7"/>
  <c r="R74" i="7"/>
  <c r="O74" i="7"/>
  <c r="AL1042" i="1"/>
  <c r="R1042" i="1"/>
  <c r="AE1030" i="1"/>
  <c r="W1030" i="1"/>
  <c r="F1066" i="1"/>
  <c r="W1192" i="1"/>
  <c r="AG605" i="1"/>
  <c r="T616" i="1"/>
  <c r="CZ614" i="1"/>
  <c r="Y614" i="1" s="1"/>
  <c r="CY614" i="1"/>
  <c r="X614" i="1" s="1"/>
  <c r="R53" i="7"/>
  <c r="T53" i="7"/>
  <c r="M53" i="7"/>
  <c r="O53" i="7"/>
  <c r="GM613" i="1"/>
  <c r="D23" i="6"/>
  <c r="O9" i="7"/>
  <c r="M9" i="7"/>
  <c r="T9" i="7"/>
  <c r="R9" i="7"/>
  <c r="AK412" i="1"/>
  <c r="X423" i="1"/>
  <c r="BA1521" i="1"/>
  <c r="F1561" i="1"/>
  <c r="BA1727" i="1"/>
  <c r="GK41" i="1"/>
  <c r="AE43" i="1"/>
  <c r="AI30" i="1"/>
  <c r="V43" i="1"/>
  <c r="CP41" i="1"/>
  <c r="O41" i="1" s="1"/>
  <c r="AB43" i="1" s="1"/>
  <c r="P1521" i="1"/>
  <c r="F1544" i="1"/>
  <c r="P1727" i="1"/>
  <c r="AE1295" i="1"/>
  <c r="R1308" i="1"/>
  <c r="AF1521" i="1"/>
  <c r="S1541" i="1"/>
  <c r="CH1295" i="1"/>
  <c r="AY1308" i="1"/>
  <c r="Q412" i="1"/>
  <c r="F435" i="1"/>
  <c r="Q570" i="1"/>
  <c r="W1521" i="1"/>
  <c r="F1565" i="1"/>
  <c r="W1727" i="1"/>
  <c r="X1308" i="1"/>
  <c r="CZ234" i="1"/>
  <c r="Y234" i="1" s="1"/>
  <c r="CY234" i="1"/>
  <c r="X234" i="1" s="1"/>
  <c r="AE412" i="1"/>
  <c r="R423" i="1"/>
  <c r="AC43" i="1"/>
  <c r="GP1306" i="1"/>
  <c r="CD1308" i="1" s="1"/>
  <c r="GM1306" i="1"/>
  <c r="CA1308" i="1" s="1"/>
  <c r="AB1308" i="1"/>
  <c r="BA412" i="1"/>
  <c r="F443" i="1"/>
  <c r="BA570" i="1"/>
  <c r="R1521" i="1"/>
  <c r="R1727" i="1"/>
  <c r="F1555" i="1"/>
  <c r="T1521" i="1"/>
  <c r="T1727" i="1"/>
  <c r="F1562" i="1"/>
  <c r="U1295" i="1"/>
  <c r="U1447" i="1"/>
  <c r="F1330" i="1"/>
  <c r="Q43" i="1"/>
  <c r="AD30" i="1"/>
  <c r="BA43" i="1"/>
  <c r="CJ30" i="1"/>
  <c r="CE1521" i="1"/>
  <c r="AV1541" i="1"/>
  <c r="CD412" i="1"/>
  <c r="AU423" i="1"/>
  <c r="Y423" i="1"/>
  <c r="AL412" i="1"/>
  <c r="AL1521" i="1"/>
  <c r="Y1541" i="1"/>
  <c r="F1331" i="1"/>
  <c r="V1295" i="1"/>
  <c r="V1447" i="1"/>
  <c r="AC412" i="1"/>
  <c r="CE423" i="1"/>
  <c r="P423" i="1"/>
  <c r="CF423" i="1"/>
  <c r="CH423" i="1"/>
  <c r="CP234" i="1"/>
  <c r="O234" i="1" s="1"/>
  <c r="R235" i="1"/>
  <c r="S235" i="1"/>
  <c r="P235" i="1"/>
  <c r="V235" i="1"/>
  <c r="AI237" i="1" s="1"/>
  <c r="W235" i="1"/>
  <c r="AJ237" i="1" s="1"/>
  <c r="U235" i="1"/>
  <c r="AH237" i="1" s="1"/>
  <c r="GX235" i="1"/>
  <c r="CJ237" i="1" s="1"/>
  <c r="Q235" i="1"/>
  <c r="AD237" i="1" s="1"/>
  <c r="T235" i="1"/>
  <c r="AG237" i="1" s="1"/>
  <c r="GP40" i="1"/>
  <c r="GM40" i="1"/>
  <c r="GP233" i="1"/>
  <c r="GM233" i="1"/>
  <c r="AS22" i="1"/>
  <c r="F1773" i="1"/>
  <c r="AS1819" i="1"/>
  <c r="W412" i="1"/>
  <c r="F447" i="1"/>
  <c r="W570" i="1"/>
  <c r="T1295" i="1"/>
  <c r="T1447" i="1"/>
  <c r="F1329" i="1"/>
  <c r="AH30" i="1"/>
  <c r="U43" i="1"/>
  <c r="CF1295" i="1"/>
  <c r="AW1308" i="1"/>
  <c r="AF1295" i="1"/>
  <c r="S1308" i="1"/>
  <c r="V1521" i="1"/>
  <c r="F1564" i="1"/>
  <c r="V1727" i="1"/>
  <c r="F438" i="1"/>
  <c r="S412" i="1"/>
  <c r="S570" i="1"/>
  <c r="AB1521" i="1"/>
  <c r="O1541" i="1"/>
  <c r="T412" i="1"/>
  <c r="F444" i="1"/>
  <c r="T570" i="1"/>
  <c r="U412" i="1"/>
  <c r="F445" i="1"/>
  <c r="U570" i="1"/>
  <c r="U1521" i="1"/>
  <c r="U1727" i="1"/>
  <c r="F1563" i="1"/>
  <c r="AG30" i="1"/>
  <c r="T43" i="1"/>
  <c r="CH1521" i="1"/>
  <c r="AY1541" i="1"/>
  <c r="F1328" i="1"/>
  <c r="BA1295" i="1"/>
  <c r="BA1447" i="1"/>
  <c r="CY41" i="1"/>
  <c r="X41" i="1" s="1"/>
  <c r="CZ41" i="1"/>
  <c r="Y41" i="1" s="1"/>
  <c r="AJ30" i="1"/>
  <c r="W43" i="1"/>
  <c r="CF1521" i="1"/>
  <c r="AW1541" i="1"/>
  <c r="AB412" i="1"/>
  <c r="O423" i="1"/>
  <c r="CE1295" i="1"/>
  <c r="AV1308" i="1"/>
  <c r="F1311" i="1"/>
  <c r="P1295" i="1"/>
  <c r="P1447" i="1"/>
  <c r="AZ18" i="1"/>
  <c r="F1830" i="1"/>
  <c r="AF43" i="1"/>
  <c r="AX18" i="1"/>
  <c r="F1826" i="1"/>
  <c r="GP1531" i="1"/>
  <c r="CD1541" i="1" s="1"/>
  <c r="GM1531" i="1"/>
  <c r="CA1541" i="1" s="1"/>
  <c r="F1320" i="1"/>
  <c r="Q1295" i="1"/>
  <c r="Q1447" i="1"/>
  <c r="V412" i="1"/>
  <c r="F446" i="1"/>
  <c r="V570" i="1"/>
  <c r="Q1521" i="1"/>
  <c r="F1553" i="1"/>
  <c r="Q1727" i="1"/>
  <c r="W1295" i="1"/>
  <c r="W1447" i="1"/>
  <c r="F1332" i="1"/>
  <c r="X1541" i="1" l="1"/>
  <c r="AL1295" i="1"/>
  <c r="AR423" i="1"/>
  <c r="CA412" i="1"/>
  <c r="E16" i="2"/>
  <c r="E18" i="2" s="1"/>
  <c r="I21" i="5"/>
  <c r="AL616" i="1"/>
  <c r="Y1042" i="1"/>
  <c r="AL1030" i="1"/>
  <c r="F867" i="1"/>
  <c r="T835" i="1"/>
  <c r="T995" i="1"/>
  <c r="CD1030" i="1"/>
  <c r="AU1042" i="1"/>
  <c r="R835" i="1"/>
  <c r="R995" i="1"/>
  <c r="F860" i="1"/>
  <c r="CF835" i="1"/>
  <c r="AW846" i="1"/>
  <c r="AY846" i="1"/>
  <c r="CH835" i="1"/>
  <c r="X1042" i="1"/>
  <c r="AK1030" i="1"/>
  <c r="Q995" i="1"/>
  <c r="Q835" i="1"/>
  <c r="F858" i="1"/>
  <c r="CE1030" i="1"/>
  <c r="AV1042" i="1"/>
  <c r="P1030" i="1"/>
  <c r="F1045" i="1"/>
  <c r="P1192" i="1"/>
  <c r="AK846" i="1"/>
  <c r="F636" i="1"/>
  <c r="BA800" i="1"/>
  <c r="BA605" i="1"/>
  <c r="Q800" i="1"/>
  <c r="Q605" i="1"/>
  <c r="F628" i="1"/>
  <c r="T605" i="1"/>
  <c r="T800" i="1"/>
  <c r="F637" i="1"/>
  <c r="U835" i="1"/>
  <c r="U995" i="1"/>
  <c r="F868" i="1"/>
  <c r="AE605" i="1"/>
  <c r="R616" i="1"/>
  <c r="F639" i="1"/>
  <c r="V800" i="1"/>
  <c r="V605" i="1"/>
  <c r="BA1026" i="1"/>
  <c r="F1212" i="1"/>
  <c r="P995" i="1"/>
  <c r="F849" i="1"/>
  <c r="P835" i="1"/>
  <c r="U800" i="1"/>
  <c r="U605" i="1"/>
  <c r="F638" i="1"/>
  <c r="S846" i="1"/>
  <c r="AF835" i="1"/>
  <c r="F869" i="1"/>
  <c r="V835" i="1"/>
  <c r="V995" i="1"/>
  <c r="V1026" i="1"/>
  <c r="F1215" i="1"/>
  <c r="CH1030" i="1"/>
  <c r="AY1042" i="1"/>
  <c r="GP844" i="1"/>
  <c r="CD846" i="1" s="1"/>
  <c r="GM844" i="1"/>
  <c r="CA846" i="1" s="1"/>
  <c r="CE616" i="1"/>
  <c r="CH616" i="1"/>
  <c r="AC605" i="1"/>
  <c r="P616" i="1"/>
  <c r="CF616" i="1"/>
  <c r="F870" i="1"/>
  <c r="W995" i="1"/>
  <c r="W835" i="1"/>
  <c r="AL43" i="1"/>
  <c r="Y43" i="1" s="1"/>
  <c r="AK43" i="1"/>
  <c r="AC237" i="1"/>
  <c r="CH237" i="1" s="1"/>
  <c r="CA1030" i="1"/>
  <c r="AR1042" i="1"/>
  <c r="AV846" i="1"/>
  <c r="CE835" i="1"/>
  <c r="S605" i="1"/>
  <c r="F631" i="1"/>
  <c r="S800" i="1"/>
  <c r="F1207" i="1"/>
  <c r="S1026" i="1"/>
  <c r="T1026" i="1"/>
  <c r="F1213" i="1"/>
  <c r="CF1030" i="1"/>
  <c r="AW1042" i="1"/>
  <c r="GM614" i="1"/>
  <c r="CA616" i="1" s="1"/>
  <c r="GP614" i="1"/>
  <c r="CD616" i="1" s="1"/>
  <c r="AB616" i="1"/>
  <c r="AK616" i="1"/>
  <c r="W1026" i="1"/>
  <c r="F1216" i="1"/>
  <c r="R1030" i="1"/>
  <c r="F1056" i="1"/>
  <c r="R1192" i="1"/>
  <c r="O1042" i="1"/>
  <c r="AB1030" i="1"/>
  <c r="O24" i="7"/>
  <c r="F23" i="6" s="1"/>
  <c r="E48" i="6" s="1"/>
  <c r="R24" i="7"/>
  <c r="T24" i="7"/>
  <c r="M24" i="7"/>
  <c r="F640" i="1"/>
  <c r="W605" i="1"/>
  <c r="W800" i="1"/>
  <c r="AL846" i="1"/>
  <c r="I68" i="5"/>
  <c r="U1026" i="1"/>
  <c r="F1214" i="1"/>
  <c r="BA835" i="1"/>
  <c r="F866" i="1"/>
  <c r="BA995" i="1"/>
  <c r="AB846" i="1"/>
  <c r="F1204" i="1"/>
  <c r="Q1026" i="1"/>
  <c r="CA1521" i="1"/>
  <c r="AR1541" i="1"/>
  <c r="CD1521" i="1"/>
  <c r="AU1541" i="1"/>
  <c r="AY1521" i="1"/>
  <c r="AY1727" i="1"/>
  <c r="F1549" i="1"/>
  <c r="O1521" i="1"/>
  <c r="F1543" i="1"/>
  <c r="O1727" i="1"/>
  <c r="V1517" i="1"/>
  <c r="F1750" i="1"/>
  <c r="F65" i="1"/>
  <c r="U191" i="1"/>
  <c r="U30" i="1"/>
  <c r="AS18" i="1"/>
  <c r="F1836" i="1"/>
  <c r="AG226" i="1"/>
  <c r="T237" i="1"/>
  <c r="AJ226" i="1"/>
  <c r="W237" i="1"/>
  <c r="GK235" i="1"/>
  <c r="AE237" i="1"/>
  <c r="P412" i="1"/>
  <c r="F426" i="1"/>
  <c r="P570" i="1"/>
  <c r="Y1521" i="1"/>
  <c r="Y1727" i="1"/>
  <c r="F1567" i="1"/>
  <c r="AU412" i="1"/>
  <c r="F442" i="1"/>
  <c r="AU570" i="1"/>
  <c r="T1517" i="1"/>
  <c r="F1748" i="1"/>
  <c r="CD1295" i="1"/>
  <c r="AU1308" i="1"/>
  <c r="S1521" i="1"/>
  <c r="F1556" i="1"/>
  <c r="S1727" i="1"/>
  <c r="R1295" i="1"/>
  <c r="F1322" i="1"/>
  <c r="R1447" i="1"/>
  <c r="AE30" i="1"/>
  <c r="R43" i="1"/>
  <c r="BA1517" i="1"/>
  <c r="F1747" i="1"/>
  <c r="F1471" i="1"/>
  <c r="W1291" i="1"/>
  <c r="Y1295" i="1"/>
  <c r="Y1447" i="1"/>
  <c r="F1334" i="1"/>
  <c r="AB30" i="1"/>
  <c r="O43" i="1"/>
  <c r="AD226" i="1"/>
  <c r="Q237" i="1"/>
  <c r="AI226" i="1"/>
  <c r="V237" i="1"/>
  <c r="GM234" i="1"/>
  <c r="GP234" i="1"/>
  <c r="CE412" i="1"/>
  <c r="AV423" i="1"/>
  <c r="V1291" i="1"/>
  <c r="F1470" i="1"/>
  <c r="BA30" i="1"/>
  <c r="F63" i="1"/>
  <c r="BA191" i="1"/>
  <c r="F1469" i="1"/>
  <c r="U1291" i="1"/>
  <c r="BA408" i="1"/>
  <c r="F590" i="1"/>
  <c r="P43" i="1"/>
  <c r="CF43" i="1"/>
  <c r="AC30" i="1"/>
  <c r="CE43" i="1"/>
  <c r="CH43" i="1"/>
  <c r="X1295" i="1"/>
  <c r="X1447" i="1"/>
  <c r="F1333" i="1"/>
  <c r="GP41" i="1"/>
  <c r="CD43" i="1" s="1"/>
  <c r="GM41" i="1"/>
  <c r="CA43" i="1" s="1"/>
  <c r="X412" i="1"/>
  <c r="F448" i="1"/>
  <c r="X570" i="1"/>
  <c r="AC226" i="1"/>
  <c r="P237" i="1"/>
  <c r="CF237" i="1"/>
  <c r="V408" i="1"/>
  <c r="F593" i="1"/>
  <c r="AF30" i="1"/>
  <c r="S43" i="1"/>
  <c r="F425" i="1"/>
  <c r="O412" i="1"/>
  <c r="O570" i="1"/>
  <c r="F1467" i="1"/>
  <c r="BA1291" i="1"/>
  <c r="U1517" i="1"/>
  <c r="F1749" i="1"/>
  <c r="W408" i="1"/>
  <c r="F594" i="1"/>
  <c r="F1459" i="1"/>
  <c r="Q1291" i="1"/>
  <c r="P1291" i="1"/>
  <c r="F1450" i="1"/>
  <c r="X43" i="1"/>
  <c r="AK30" i="1"/>
  <c r="T30" i="1"/>
  <c r="F64" i="1"/>
  <c r="T191" i="1"/>
  <c r="T408" i="1"/>
  <c r="F591" i="1"/>
  <c r="S408" i="1"/>
  <c r="F585" i="1"/>
  <c r="CJ226" i="1"/>
  <c r="BA237" i="1"/>
  <c r="CP235" i="1"/>
  <c r="O235" i="1" s="1"/>
  <c r="AY423" i="1"/>
  <c r="CH412" i="1"/>
  <c r="AV1521" i="1"/>
  <c r="AV1727" i="1"/>
  <c r="F1546" i="1"/>
  <c r="AB1295" i="1"/>
  <c r="O1308" i="1"/>
  <c r="R412" i="1"/>
  <c r="F437" i="1"/>
  <c r="R570" i="1"/>
  <c r="W1517" i="1"/>
  <c r="F1751" i="1"/>
  <c r="AY1295" i="1"/>
  <c r="F1316" i="1"/>
  <c r="AY1447" i="1"/>
  <c r="P1517" i="1"/>
  <c r="F1730" i="1"/>
  <c r="F66" i="1"/>
  <c r="V191" i="1"/>
  <c r="V30" i="1"/>
  <c r="X1521" i="1"/>
  <c r="F1566" i="1"/>
  <c r="X1727" i="1"/>
  <c r="AV1295" i="1"/>
  <c r="F1313" i="1"/>
  <c r="AV1447" i="1"/>
  <c r="AW1521" i="1"/>
  <c r="AW1727" i="1"/>
  <c r="F1547" i="1"/>
  <c r="Q1517" i="1"/>
  <c r="F1739" i="1"/>
  <c r="W30" i="1"/>
  <c r="F67" i="1"/>
  <c r="W191" i="1"/>
  <c r="U408" i="1"/>
  <c r="F592" i="1"/>
  <c r="S1295" i="1"/>
  <c r="F1323" i="1"/>
  <c r="S1447" i="1"/>
  <c r="AW1295" i="1"/>
  <c r="F1314" i="1"/>
  <c r="AW1447" i="1"/>
  <c r="F1468" i="1"/>
  <c r="T1291" i="1"/>
  <c r="AH226" i="1"/>
  <c r="U237" i="1"/>
  <c r="CY235" i="1"/>
  <c r="X235" i="1" s="1"/>
  <c r="CZ235" i="1"/>
  <c r="Y235" i="1" s="1"/>
  <c r="AF237" i="1"/>
  <c r="CF412" i="1"/>
  <c r="AW423" i="1"/>
  <c r="Y412" i="1"/>
  <c r="F449" i="1"/>
  <c r="Y570" i="1"/>
  <c r="F55" i="1"/>
  <c r="Q191" i="1"/>
  <c r="Q30" i="1"/>
  <c r="R1517" i="1"/>
  <c r="F1741" i="1"/>
  <c r="CA1295" i="1"/>
  <c r="AR1308" i="1"/>
  <c r="Q408" i="1"/>
  <c r="F582" i="1"/>
  <c r="AR412" i="1"/>
  <c r="F450" i="1"/>
  <c r="AR570" i="1"/>
  <c r="CE237" i="1" l="1"/>
  <c r="AL30" i="1"/>
  <c r="AL237" i="1"/>
  <c r="AL226" i="1" s="1"/>
  <c r="W601" i="1"/>
  <c r="F824" i="1"/>
  <c r="CA605" i="1"/>
  <c r="AR616" i="1"/>
  <c r="P800" i="1"/>
  <c r="P605" i="1"/>
  <c r="F619" i="1"/>
  <c r="CA835" i="1"/>
  <c r="AR846" i="1"/>
  <c r="P831" i="1"/>
  <c r="F998" i="1"/>
  <c r="V601" i="1"/>
  <c r="F823" i="1"/>
  <c r="F820" i="1"/>
  <c r="BA601" i="1"/>
  <c r="F1195" i="1"/>
  <c r="P1026" i="1"/>
  <c r="F852" i="1"/>
  <c r="AW835" i="1"/>
  <c r="AW995" i="1"/>
  <c r="R831" i="1"/>
  <c r="F1009" i="1"/>
  <c r="F1016" i="1"/>
  <c r="T831" i="1"/>
  <c r="F1068" i="1"/>
  <c r="Y1192" i="1"/>
  <c r="Y1030" i="1"/>
  <c r="AK237" i="1"/>
  <c r="X616" i="1"/>
  <c r="AK605" i="1"/>
  <c r="F1048" i="1"/>
  <c r="AW1030" i="1"/>
  <c r="AW1192" i="1"/>
  <c r="AR1030" i="1"/>
  <c r="F1069" i="1"/>
  <c r="AR1192" i="1"/>
  <c r="W831" i="1"/>
  <c r="F1019" i="1"/>
  <c r="CD835" i="1"/>
  <c r="AU846" i="1"/>
  <c r="U601" i="1"/>
  <c r="F822" i="1"/>
  <c r="F821" i="1"/>
  <c r="T601" i="1"/>
  <c r="X1030" i="1"/>
  <c r="X1192" i="1"/>
  <c r="F1067" i="1"/>
  <c r="AB835" i="1"/>
  <c r="O846" i="1"/>
  <c r="F1044" i="1"/>
  <c r="O1192" i="1"/>
  <c r="O1030" i="1"/>
  <c r="O616" i="1"/>
  <c r="AB605" i="1"/>
  <c r="AY616" i="1"/>
  <c r="CH605" i="1"/>
  <c r="AY1030" i="1"/>
  <c r="F1050" i="1"/>
  <c r="AY1192" i="1"/>
  <c r="V831" i="1"/>
  <c r="F1018" i="1"/>
  <c r="S835" i="1"/>
  <c r="F861" i="1"/>
  <c r="S995" i="1"/>
  <c r="F1017" i="1"/>
  <c r="U831" i="1"/>
  <c r="Q601" i="1"/>
  <c r="F812" i="1"/>
  <c r="F1061" i="1"/>
  <c r="AU1192" i="1"/>
  <c r="AU1030" i="1"/>
  <c r="AL605" i="1"/>
  <c r="Y616" i="1"/>
  <c r="F1015" i="1"/>
  <c r="BA831" i="1"/>
  <c r="AL835" i="1"/>
  <c r="Y846" i="1"/>
  <c r="R1026" i="1"/>
  <c r="F1206" i="1"/>
  <c r="CD605" i="1"/>
  <c r="AU616" i="1"/>
  <c r="S601" i="1"/>
  <c r="F815" i="1"/>
  <c r="F851" i="1"/>
  <c r="AV835" i="1"/>
  <c r="AV995" i="1"/>
  <c r="AW616" i="1"/>
  <c r="CF605" i="1"/>
  <c r="CE605" i="1"/>
  <c r="AV616" i="1"/>
  <c r="F630" i="1"/>
  <c r="R605" i="1"/>
  <c r="R800" i="1"/>
  <c r="AK835" i="1"/>
  <c r="X846" i="1"/>
  <c r="AV1192" i="1"/>
  <c r="F1047" i="1"/>
  <c r="AV1030" i="1"/>
  <c r="Q831" i="1"/>
  <c r="F1007" i="1"/>
  <c r="AY835" i="1"/>
  <c r="AY995" i="1"/>
  <c r="F854" i="1"/>
  <c r="AK226" i="1"/>
  <c r="X237" i="1"/>
  <c r="F1453" i="1"/>
  <c r="AW1291" i="1"/>
  <c r="W26" i="1"/>
  <c r="F215" i="1"/>
  <c r="AW1517" i="1"/>
  <c r="F1733" i="1"/>
  <c r="AV1517" i="1"/>
  <c r="F1732" i="1"/>
  <c r="GP235" i="1"/>
  <c r="CD237" i="1" s="1"/>
  <c r="GM235" i="1"/>
  <c r="CA237" i="1" s="1"/>
  <c r="AB237" i="1"/>
  <c r="S30" i="1"/>
  <c r="F58" i="1"/>
  <c r="S191" i="1"/>
  <c r="CF226" i="1"/>
  <c r="AW237" i="1"/>
  <c r="AY237" i="1"/>
  <c r="CH226" i="1"/>
  <c r="CA30" i="1"/>
  <c r="AR43" i="1"/>
  <c r="CF30" i="1"/>
  <c r="AW43" i="1"/>
  <c r="F1473" i="1"/>
  <c r="Y1291" i="1"/>
  <c r="R1291" i="1"/>
  <c r="F1461" i="1"/>
  <c r="W226" i="1"/>
  <c r="W377" i="1"/>
  <c r="F261" i="1"/>
  <c r="AU1521" i="1"/>
  <c r="F1560" i="1"/>
  <c r="AU1727" i="1"/>
  <c r="AW412" i="1"/>
  <c r="F429" i="1"/>
  <c r="AW570" i="1"/>
  <c r="Y408" i="1"/>
  <c r="F596" i="1"/>
  <c r="F259" i="1"/>
  <c r="U226" i="1"/>
  <c r="U377" i="1"/>
  <c r="U1756" i="1" s="1"/>
  <c r="X1517" i="1"/>
  <c r="F1752" i="1"/>
  <c r="V26" i="1"/>
  <c r="F214" i="1"/>
  <c r="F1455" i="1"/>
  <c r="AY1291" i="1"/>
  <c r="O1295" i="1"/>
  <c r="O1447" i="1"/>
  <c r="F1310" i="1"/>
  <c r="F257" i="1"/>
  <c r="BA377" i="1"/>
  <c r="BA1756" i="1" s="1"/>
  <c r="BA226" i="1"/>
  <c r="T26" i="1"/>
  <c r="F212" i="1"/>
  <c r="X30" i="1"/>
  <c r="F68" i="1"/>
  <c r="X191" i="1"/>
  <c r="O408" i="1"/>
  <c r="F572" i="1"/>
  <c r="P226" i="1"/>
  <c r="F240" i="1"/>
  <c r="P377" i="1"/>
  <c r="X408" i="1"/>
  <c r="F595" i="1"/>
  <c r="CD30" i="1"/>
  <c r="AU43" i="1"/>
  <c r="CH30" i="1"/>
  <c r="AY43" i="1"/>
  <c r="F46" i="1"/>
  <c r="P30" i="1"/>
  <c r="P191" i="1"/>
  <c r="F249" i="1"/>
  <c r="Q226" i="1"/>
  <c r="Q377" i="1"/>
  <c r="Y30" i="1"/>
  <c r="Y191" i="1"/>
  <c r="F69" i="1"/>
  <c r="AR408" i="1"/>
  <c r="F597" i="1"/>
  <c r="F1335" i="1"/>
  <c r="AR1295" i="1"/>
  <c r="AR1447" i="1"/>
  <c r="AF226" i="1"/>
  <c r="S237" i="1"/>
  <c r="F1452" i="1"/>
  <c r="AV1291" i="1"/>
  <c r="R408" i="1"/>
  <c r="F584" i="1"/>
  <c r="CE30" i="1"/>
  <c r="AV43" i="1"/>
  <c r="BA26" i="1"/>
  <c r="F211" i="1"/>
  <c r="R30" i="1"/>
  <c r="F57" i="1"/>
  <c r="R191" i="1"/>
  <c r="AU1295" i="1"/>
  <c r="F1327" i="1"/>
  <c r="AU1447" i="1"/>
  <c r="AU408" i="1"/>
  <c r="F589" i="1"/>
  <c r="Y1517" i="1"/>
  <c r="F1753" i="1"/>
  <c r="AE226" i="1"/>
  <c r="R237" i="1"/>
  <c r="F258" i="1"/>
  <c r="T226" i="1"/>
  <c r="T377" i="1"/>
  <c r="AR1521" i="1"/>
  <c r="F1568" i="1"/>
  <c r="AR1727" i="1"/>
  <c r="Q26" i="1"/>
  <c r="F203" i="1"/>
  <c r="Q1756" i="1"/>
  <c r="S1291" i="1"/>
  <c r="F1462" i="1"/>
  <c r="F431" i="1"/>
  <c r="AY412" i="1"/>
  <c r="AY570" i="1"/>
  <c r="CE226" i="1"/>
  <c r="AV237" i="1"/>
  <c r="F1472" i="1"/>
  <c r="X1291" i="1"/>
  <c r="AV412" i="1"/>
  <c r="F428" i="1"/>
  <c r="AV570" i="1"/>
  <c r="V226" i="1"/>
  <c r="V377" i="1"/>
  <c r="F260" i="1"/>
  <c r="O30" i="1"/>
  <c r="F45" i="1"/>
  <c r="O191" i="1"/>
  <c r="S1517" i="1"/>
  <c r="F1742" i="1"/>
  <c r="P408" i="1"/>
  <c r="F573" i="1"/>
  <c r="U26" i="1"/>
  <c r="F213" i="1"/>
  <c r="O1517" i="1"/>
  <c r="F1729" i="1"/>
  <c r="AY1517" i="1"/>
  <c r="F1735" i="1"/>
  <c r="Y237" i="1" l="1"/>
  <c r="F618" i="1"/>
  <c r="O800" i="1"/>
  <c r="O605" i="1"/>
  <c r="O835" i="1"/>
  <c r="F848" i="1"/>
  <c r="O995" i="1"/>
  <c r="AW1026" i="1"/>
  <c r="F1198" i="1"/>
  <c r="X605" i="1"/>
  <c r="X800" i="1"/>
  <c r="F641" i="1"/>
  <c r="AW831" i="1"/>
  <c r="F1001" i="1"/>
  <c r="X835" i="1"/>
  <c r="X995" i="1"/>
  <c r="F871" i="1"/>
  <c r="AW605" i="1"/>
  <c r="F622" i="1"/>
  <c r="AW800" i="1"/>
  <c r="S831" i="1"/>
  <c r="F1010" i="1"/>
  <c r="AU995" i="1"/>
  <c r="AU835" i="1"/>
  <c r="F865" i="1"/>
  <c r="AR1026" i="1"/>
  <c r="F1219" i="1"/>
  <c r="F1197" i="1"/>
  <c r="AV1026" i="1"/>
  <c r="AY831" i="1"/>
  <c r="F1003" i="1"/>
  <c r="AV605" i="1"/>
  <c r="F621" i="1"/>
  <c r="AV800" i="1"/>
  <c r="AV831" i="1"/>
  <c r="F1000" i="1"/>
  <c r="F1211" i="1"/>
  <c r="AU1026" i="1"/>
  <c r="F1200" i="1"/>
  <c r="AY1026" i="1"/>
  <c r="AY605" i="1"/>
  <c r="F624" i="1"/>
  <c r="AY800" i="1"/>
  <c r="F1194" i="1"/>
  <c r="O1026" i="1"/>
  <c r="Y1026" i="1"/>
  <c r="F1218" i="1"/>
  <c r="AR605" i="1"/>
  <c r="F643" i="1"/>
  <c r="AR800" i="1"/>
  <c r="F814" i="1"/>
  <c r="R601" i="1"/>
  <c r="AU605" i="1"/>
  <c r="F635" i="1"/>
  <c r="AU800" i="1"/>
  <c r="Y835" i="1"/>
  <c r="Y995" i="1"/>
  <c r="F872" i="1"/>
  <c r="F642" i="1"/>
  <c r="Y800" i="1"/>
  <c r="Y605" i="1"/>
  <c r="X1026" i="1"/>
  <c r="F1217" i="1"/>
  <c r="F873" i="1"/>
  <c r="AR835" i="1"/>
  <c r="AR995" i="1"/>
  <c r="P601" i="1"/>
  <c r="F803" i="1"/>
  <c r="U22" i="1"/>
  <c r="U1819" i="1"/>
  <c r="F1778" i="1"/>
  <c r="F242" i="1"/>
  <c r="AV226" i="1"/>
  <c r="AV377" i="1"/>
  <c r="F251" i="1"/>
  <c r="R377" i="1"/>
  <c r="R1756" i="1" s="1"/>
  <c r="R226" i="1"/>
  <c r="BA22" i="1"/>
  <c r="BA1819" i="1"/>
  <c r="F1776" i="1"/>
  <c r="X26" i="1"/>
  <c r="F216" i="1"/>
  <c r="AB226" i="1"/>
  <c r="O237" i="1"/>
  <c r="F262" i="1"/>
  <c r="X226" i="1"/>
  <c r="X377" i="1"/>
  <c r="O26" i="1"/>
  <c r="F193" i="1"/>
  <c r="V222" i="1"/>
  <c r="F400" i="1"/>
  <c r="F263" i="1"/>
  <c r="Y226" i="1"/>
  <c r="Y377" i="1"/>
  <c r="T222" i="1"/>
  <c r="F398" i="1"/>
  <c r="R26" i="1"/>
  <c r="F205" i="1"/>
  <c r="AR1291" i="1"/>
  <c r="F1474" i="1"/>
  <c r="F217" i="1"/>
  <c r="Y26" i="1"/>
  <c r="AY30" i="1"/>
  <c r="F51" i="1"/>
  <c r="AY191" i="1"/>
  <c r="AU1517" i="1"/>
  <c r="F1746" i="1"/>
  <c r="W222" i="1"/>
  <c r="F401" i="1"/>
  <c r="AW30" i="1"/>
  <c r="F49" i="1"/>
  <c r="AW191" i="1"/>
  <c r="S26" i="1"/>
  <c r="F206" i="1"/>
  <c r="CA226" i="1"/>
  <c r="AR237" i="1"/>
  <c r="AY408" i="1"/>
  <c r="F578" i="1"/>
  <c r="AR1517" i="1"/>
  <c r="F1754" i="1"/>
  <c r="AU1291" i="1"/>
  <c r="F1466" i="1"/>
  <c r="P26" i="1"/>
  <c r="F194" i="1"/>
  <c r="P1756" i="1"/>
  <c r="O1291" i="1"/>
  <c r="F1449" i="1"/>
  <c r="V1756" i="1"/>
  <c r="AW408" i="1"/>
  <c r="F576" i="1"/>
  <c r="AY226" i="1"/>
  <c r="F245" i="1"/>
  <c r="AY377" i="1"/>
  <c r="AU237" i="1"/>
  <c r="CD226" i="1"/>
  <c r="AV408" i="1"/>
  <c r="F575" i="1"/>
  <c r="Q22" i="1"/>
  <c r="Q1819" i="1"/>
  <c r="F1768" i="1"/>
  <c r="AV30" i="1"/>
  <c r="AV191" i="1"/>
  <c r="F48" i="1"/>
  <c r="S226" i="1"/>
  <c r="F252" i="1"/>
  <c r="S377" i="1"/>
  <c r="Q222" i="1"/>
  <c r="F389" i="1"/>
  <c r="AU30" i="1"/>
  <c r="F62" i="1"/>
  <c r="AU191" i="1"/>
  <c r="P222" i="1"/>
  <c r="F380" i="1"/>
  <c r="T1756" i="1"/>
  <c r="F397" i="1"/>
  <c r="BA222" i="1"/>
  <c r="U222" i="1"/>
  <c r="F399" i="1"/>
  <c r="F70" i="1"/>
  <c r="AR30" i="1"/>
  <c r="AR191" i="1"/>
  <c r="F243" i="1"/>
  <c r="AW226" i="1"/>
  <c r="AW377" i="1"/>
  <c r="W1756" i="1"/>
  <c r="Y831" i="1" l="1"/>
  <c r="F1021" i="1"/>
  <c r="Y1756" i="1"/>
  <c r="Y1819" i="1" s="1"/>
  <c r="F826" i="1"/>
  <c r="Y601" i="1"/>
  <c r="AW601" i="1"/>
  <c r="F806" i="1"/>
  <c r="X831" i="1"/>
  <c r="F1020" i="1"/>
  <c r="AU601" i="1"/>
  <c r="F819" i="1"/>
  <c r="AY601" i="1"/>
  <c r="F808" i="1"/>
  <c r="AU831" i="1"/>
  <c r="F1014" i="1"/>
  <c r="X601" i="1"/>
  <c r="F825" i="1"/>
  <c r="O831" i="1"/>
  <c r="F997" i="1"/>
  <c r="F802" i="1"/>
  <c r="O601" i="1"/>
  <c r="AR831" i="1"/>
  <c r="F1022" i="1"/>
  <c r="F827" i="1"/>
  <c r="AR601" i="1"/>
  <c r="AV601" i="1"/>
  <c r="F805" i="1"/>
  <c r="F218" i="1"/>
  <c r="AR26" i="1"/>
  <c r="AU26" i="1"/>
  <c r="F210" i="1"/>
  <c r="Q18" i="1"/>
  <c r="F1831" i="1"/>
  <c r="AW26" i="1"/>
  <c r="F197" i="1"/>
  <c r="AW1756" i="1"/>
  <c r="Y222" i="1"/>
  <c r="F403" i="1"/>
  <c r="X222" i="1"/>
  <c r="F402" i="1"/>
  <c r="R222" i="1"/>
  <c r="F391" i="1"/>
  <c r="S222" i="1"/>
  <c r="F392" i="1"/>
  <c r="AV26" i="1"/>
  <c r="F196" i="1"/>
  <c r="AV1756" i="1"/>
  <c r="AU226" i="1"/>
  <c r="F256" i="1"/>
  <c r="AU377" i="1"/>
  <c r="AU1756" i="1" s="1"/>
  <c r="S1756" i="1"/>
  <c r="X1756" i="1"/>
  <c r="BA18" i="1"/>
  <c r="F1839" i="1"/>
  <c r="W22" i="1"/>
  <c r="F1780" i="1"/>
  <c r="W1819" i="1"/>
  <c r="AY222" i="1"/>
  <c r="F385" i="1"/>
  <c r="P22" i="1"/>
  <c r="P1819" i="1"/>
  <c r="F1759" i="1"/>
  <c r="Y22" i="1"/>
  <c r="F1782" i="1"/>
  <c r="AV222" i="1"/>
  <c r="F382" i="1"/>
  <c r="U18" i="1"/>
  <c r="F1841" i="1"/>
  <c r="T22" i="1"/>
  <c r="F1777" i="1"/>
  <c r="T1819" i="1"/>
  <c r="AW222" i="1"/>
  <c r="F383" i="1"/>
  <c r="V22" i="1"/>
  <c r="F1779" i="1"/>
  <c r="V1819" i="1"/>
  <c r="AR226" i="1"/>
  <c r="F264" i="1"/>
  <c r="AR377" i="1"/>
  <c r="AY26" i="1"/>
  <c r="F199" i="1"/>
  <c r="AY1756" i="1"/>
  <c r="R22" i="1"/>
  <c r="F1770" i="1"/>
  <c r="R1819" i="1"/>
  <c r="O226" i="1"/>
  <c r="F239" i="1"/>
  <c r="O377" i="1"/>
  <c r="AU22" i="1" l="1"/>
  <c r="AU1819" i="1"/>
  <c r="F1775" i="1"/>
  <c r="R18" i="1"/>
  <c r="F1833" i="1"/>
  <c r="O222" i="1"/>
  <c r="F379" i="1"/>
  <c r="O1756" i="1"/>
  <c r="V18" i="1"/>
  <c r="F1842" i="1"/>
  <c r="Y18" i="1"/>
  <c r="F1845" i="1"/>
  <c r="P18" i="1"/>
  <c r="F1822" i="1"/>
  <c r="W18" i="1"/>
  <c r="F1843" i="1"/>
  <c r="F404" i="1"/>
  <c r="AR222" i="1"/>
  <c r="T18" i="1"/>
  <c r="F1840" i="1"/>
  <c r="X22" i="1"/>
  <c r="F1781" i="1"/>
  <c r="X1819" i="1"/>
  <c r="AW22" i="1"/>
  <c r="F1762" i="1"/>
  <c r="AW1819" i="1"/>
  <c r="AR1756" i="1"/>
  <c r="S22" i="1"/>
  <c r="F1771" i="1"/>
  <c r="S1819" i="1"/>
  <c r="AV22" i="1"/>
  <c r="F1761" i="1"/>
  <c r="AV1819" i="1"/>
  <c r="AY22" i="1"/>
  <c r="F1764" i="1"/>
  <c r="AY1819" i="1"/>
  <c r="AU222" i="1"/>
  <c r="F396" i="1"/>
  <c r="H16" i="2" l="1"/>
  <c r="I24" i="5"/>
  <c r="J16" i="2"/>
  <c r="J18" i="2" s="1"/>
  <c r="I25" i="5"/>
  <c r="AY18" i="1"/>
  <c r="F1827" i="1"/>
  <c r="O22" i="1"/>
  <c r="O1819" i="1"/>
  <c r="F1758" i="1"/>
  <c r="AR22" i="1"/>
  <c r="AR1819" i="1"/>
  <c r="F1783" i="1"/>
  <c r="I20" i="5" s="1"/>
  <c r="X18" i="1"/>
  <c r="F1844" i="1"/>
  <c r="H18" i="2"/>
  <c r="I16" i="2"/>
  <c r="I18" i="2" s="1"/>
  <c r="AV18" i="1"/>
  <c r="F1824" i="1"/>
  <c r="S18" i="1"/>
  <c r="F1834" i="1"/>
  <c r="AW18" i="1"/>
  <c r="F1825" i="1"/>
  <c r="AU18" i="1"/>
  <c r="F1838" i="1"/>
  <c r="O18" i="1" l="1"/>
  <c r="F1821" i="1"/>
  <c r="AR18" i="1"/>
  <c r="F1846" i="1"/>
  <c r="F1847" i="1" s="1"/>
  <c r="I69" i="5" s="1"/>
  <c r="F1848" i="1" l="1"/>
  <c r="F1849" i="1" l="1"/>
  <c r="I71" i="5" s="1"/>
  <c r="I70" i="5"/>
</calcChain>
</file>

<file path=xl/sharedStrings.xml><?xml version="1.0" encoding="utf-8"?>
<sst xmlns="http://schemas.openxmlformats.org/spreadsheetml/2006/main" count="18973" uniqueCount="829">
  <si>
    <t>Smeta.RU  (495) 974-1589</t>
  </si>
  <si>
    <t>_PS_</t>
  </si>
  <si>
    <t>Smeta.RU</t>
  </si>
  <si>
    <t/>
  </si>
  <si>
    <t>Новый объект_(Копия)_(Копия)</t>
  </si>
  <si>
    <t>Локальные мероприятия 2020г. (Басманный)</t>
  </si>
  <si>
    <t>Сметные нормы списания</t>
  </si>
  <si>
    <t>Коды ОКП для СН-2012 - 2020 г.</t>
  </si>
  <si>
    <t>СН-2012 - 2020 г_глава_1-5,7</t>
  </si>
  <si>
    <t>Типовой расчет для СН-2012 - 2020 г</t>
  </si>
  <si>
    <t>СН-2012-2020 г. База данных "Сборник стоимостных нормативов"</t>
  </si>
  <si>
    <t>Поправки для СН-2012-2020 в ценах на 01.10.2019 г</t>
  </si>
  <si>
    <t>Новая локальная смета</t>
  </si>
  <si>
    <t>Басманный</t>
  </si>
  <si>
    <t>Новый раздел</t>
  </si>
  <si>
    <t>Бауманская ул., 58/25, корп. 12, стр.2</t>
  </si>
  <si>
    <t>1.1.1</t>
  </si>
  <si>
    <t>Подготовительные работы</t>
  </si>
  <si>
    <t>1</t>
  </si>
  <si>
    <t>2.1-3104-4-1/1</t>
  </si>
  <si>
    <t>Разборка тротуаров и дорожек из плит с отноской и укладкой в штабель</t>
  </si>
  <si>
    <t>100 м2</t>
  </si>
  <si>
    <t>СН-2012-2020.2. База. Сб.1-3104-4-1/1</t>
  </si>
  <si>
    <t>СН-2012</t>
  </si>
  <si>
    <t>Подрядные работы, гл. 1-5,7</t>
  </si>
  <si>
    <t>работа</t>
  </si>
  <si>
    <t>2</t>
  </si>
  <si>
    <t>2.1-3104-1-4/1</t>
  </si>
  <si>
    <t>Разборка покрытий и оснований асфальтобетонных</t>
  </si>
  <si>
    <t>100 м3</t>
  </si>
  <si>
    <t>СН-2012-2020.2. База. Сб.1-3104-1-4/1</t>
  </si>
  <si>
    <t>2.1-3104-1-5/1</t>
  </si>
  <si>
    <t>Разборка покрытий и оснований цементобетонных</t>
  </si>
  <si>
    <t>СН-2012-2020.2. База. Сб.1-3104-1-5/1</t>
  </si>
  <si>
    <t>3</t>
  </si>
  <si>
    <t>2.1-3204-6-1/1</t>
  </si>
  <si>
    <t>Разборка бортовых камней на бетонном основании</t>
  </si>
  <si>
    <t>100 м</t>
  </si>
  <si>
    <t>СН-2012-2020.2. База. Сб.1-3204-6-1/1</t>
  </si>
  <si>
    <t>4</t>
  </si>
  <si>
    <t>1.49-9101-7-1/1</t>
  </si>
  <si>
    <t>Механизированная погрузка строительного мусора в автомобили-самосвалы</t>
  </si>
  <si>
    <t>т</t>
  </si>
  <si>
    <t>СН-2012-2020.1. База. Сб.49-9101-7-1/1</t>
  </si>
  <si>
    <t>5</t>
  </si>
  <si>
    <t>1.49-9201-1-2/1</t>
  </si>
  <si>
    <t>Перевозка строительного мусора автосамосвалами грузоподъемностью до 10 т на расстояние 1 км - при механизированной погрузке</t>
  </si>
  <si>
    <t>СН-2012-2020.1. База. Сб.49-9201-1-2/1</t>
  </si>
  <si>
    <t>Подрядные работы, гл. 1 перевозка мусора</t>
  </si>
  <si>
    <t>6</t>
  </si>
  <si>
    <t>1.50-3305-4-1/1</t>
  </si>
  <si>
    <t>Погрузка и выгрузка вручную строительного мусора на транспортные средства</t>
  </si>
  <si>
    <t>СН-2012-2020.1. База. Сб.50-3305-4-1/1</t>
  </si>
  <si>
    <t>7</t>
  </si>
  <si>
    <t>1.49-9201-1-1/1</t>
  </si>
  <si>
    <t>Перевозка строительного мусора автосамосвалами грузоподъемностью до 10 т на расстояние 1 км - при погрузке вручную</t>
  </si>
  <si>
    <t>СН-2012-2020.1. База. Сб.49-9201-1-1/1</t>
  </si>
  <si>
    <t>8</t>
  </si>
  <si>
    <t>1.49-9201-1-3/1</t>
  </si>
  <si>
    <t>Перевозка строительного мусора автосамосвалами грузоподъемностью до 10 т - добавляется на каждый последующий 1 км до 100 км</t>
  </si>
  <si>
    <t>СН-2012-2020.1. База. Сб.49-9201-1-3/1</t>
  </si>
  <si>
    <t>)*26</t>
  </si>
  <si>
    <t>9</t>
  </si>
  <si>
    <t>21.25-0-5</t>
  </si>
  <si>
    <t>Стоимость приемки отходов строительства и сноса (боя кирпичной кладки, бетонных и железобетонных изделий, отходов бетона и железобетона, асфальтобетона в кусковой форме) для переработки дробильными комплексами</t>
  </si>
  <si>
    <t>СН-2012-2020.21. База. Р.25, поз.5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</si>
  <si>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</si>
  <si>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</si>
  <si>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</si>
  <si>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</si>
  <si>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</si>
  <si>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</si>
  <si>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</si>
  <si>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</si>
  <si>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</si>
  <si>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</si>
  <si>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</si>
  <si>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</si>
  <si>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</si>
  <si>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</si>
  <si>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</si>
  <si>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</si>
  <si>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</si>
  <si>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</si>
  <si>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</si>
  <si>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</si>
  <si>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</si>
  <si>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</si>
  <si>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</si>
  <si>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</si>
  <si>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</si>
  <si>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</si>
  <si>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</si>
  <si>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</si>
  <si>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</si>
  <si>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</si>
  <si>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</si>
  <si>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</si>
  <si>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</si>
  <si>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</si>
  <si>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</si>
  <si>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</si>
  <si>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</si>
  <si>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</si>
  <si>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</si>
  <si>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</si>
  <si>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</si>
  <si>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</si>
  <si>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</si>
  <si>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</si>
  <si>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</si>
  <si>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</si>
  <si>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</si>
  <si>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</si>
  <si>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</si>
  <si>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</si>
  <si>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</si>
  <si>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</si>
  <si>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Новый подраздел</t>
  </si>
  <si>
    <t>Установка бортового камня</t>
  </si>
  <si>
    <t>10</t>
  </si>
  <si>
    <t>2.1-3303-1-1/1</t>
  </si>
  <si>
    <t>Устройство подстилающих и выравнивающих слоев оснований из песка</t>
  </si>
  <si>
    <t>СН-2012-2020.2. База. Сб.1-3303-1-1/1</t>
  </si>
  <si>
    <t>11</t>
  </si>
  <si>
    <t>2.1-3203-1-2/1</t>
  </si>
  <si>
    <t>Установка бортовых камней бетонных марки БР 100.30.15 при других видах покрытий</t>
  </si>
  <si>
    <t>СН-2012-2020.2. База. Сб.1-3203-1-2/1</t>
  </si>
  <si>
    <t>12</t>
  </si>
  <si>
    <t>2.1-3103-19-4/1</t>
  </si>
  <si>
    <t>Устройство асфальтобетонных покрытий дорожек и тротуаров двухслойных, верхний слой из песчаной асфальтобетонной смеси толщиной 3 см /5 см</t>
  </si>
  <si>
    <t>СН-2012-2020.2. База. Сб.1-3103-19-4/1</t>
  </si>
  <si>
    <t>12,1</t>
  </si>
  <si>
    <t>21.3-3-34</t>
  </si>
  <si>
    <t>Смеси асфальтобетонные дорожные горячие песчаные, тип Д, марка III</t>
  </si>
  <si>
    <t>СН-2012-2020.21. База. Р.3, о.3, поз.34</t>
  </si>
  <si>
    <t>12,2</t>
  </si>
  <si>
    <t>21.3-3-18</t>
  </si>
  <si>
    <t>Смеси асфальтобетонные дорожные горячие мелкозернистые, марка I, тип Б</t>
  </si>
  <si>
    <t>СН-2012-2020.21. База. Р.3, о.3, поз.18</t>
  </si>
  <si>
    <t>Устройство бетонной плитки тротуара</t>
  </si>
  <si>
    <t>13</t>
  </si>
  <si>
    <t>2.1-3103-17-1/1</t>
  </si>
  <si>
    <t>Устройство покрытий тротуаров из бетонной плитки типа "Брусчатка" рядовым или паркетным мощением</t>
  </si>
  <si>
    <t>СН-2012-2020.2. База. Сб.1-3103-17-1/1</t>
  </si>
  <si>
    <t>13,1</t>
  </si>
  <si>
    <t>21.5-3-7</t>
  </si>
  <si>
    <t>Брусчатка бетонная прямая, марка 1ПБ 20.10.7, цвет серый</t>
  </si>
  <si>
    <t>м2</t>
  </si>
  <si>
    <t>СН-2012-2020.21. База. Р.5, о.3, поз.7</t>
  </si>
  <si>
    <t>14</t>
  </si>
  <si>
    <t>14,1</t>
  </si>
  <si>
    <t>14,2</t>
  </si>
  <si>
    <t>Прочие работы</t>
  </si>
  <si>
    <t>15</t>
  </si>
  <si>
    <t>2.1-3203-12-3/2</t>
  </si>
  <si>
    <t>Нанесение поперечной линии дорожной разметки термопластиком со светоотражательными шариками</t>
  </si>
  <si>
    <t>СН-2012-2020.2. База. Сб.1-3203-12-3/2</t>
  </si>
  <si>
    <t>Автомобильные дороги, раздел 32</t>
  </si>
  <si>
    <t>16</t>
  </si>
  <si>
    <t>2.1-3203-8-1/1</t>
  </si>
  <si>
    <t>Установка дорожных знаков на металлических стойках (без стоимости щита дорожного знака) /демонтаж</t>
  </si>
  <si>
    <t>100 шт.</t>
  </si>
  <si>
    <t>СН-2012-2020.2. База. Сб.1-3203-8-1/1</t>
  </si>
  <si>
    <t>=0</t>
  </si>
  <si>
    <t>)*0,2</t>
  </si>
  <si>
    <t>17</t>
  </si>
  <si>
    <t>Установка дорожных знаков на металлических стойках (без стоимости щита дорожного знака)</t>
  </si>
  <si>
    <t>17,1</t>
  </si>
  <si>
    <t>21.7-13-35</t>
  </si>
  <si>
    <t>Стойки из оцинкованной стали, диаметр 76 мм, длина 3 м</t>
  </si>
  <si>
    <t>шт.</t>
  </si>
  <si>
    <t>СН-2012-2020.21. База. Р.7, о.13, поз.35</t>
  </si>
  <si>
    <t>17,2</t>
  </si>
  <si>
    <t>21.1-11-14</t>
  </si>
  <si>
    <t>Болты строительные с гайками оцинкованные (10х100мм)</t>
  </si>
  <si>
    <t>СН-2012-2020.21. База. Р.1, о.11, поз.14</t>
  </si>
  <si>
    <t>17,3</t>
  </si>
  <si>
    <t>21.7-13-36</t>
  </si>
  <si>
    <t>Хомуты из оцинкованной стали, диаметр 76 мм</t>
  </si>
  <si>
    <t>СН-2012-2020.21. База. Р.7, о.13, поз.36</t>
  </si>
  <si>
    <t>17,4</t>
  </si>
  <si>
    <t>21.7-13-2</t>
  </si>
  <si>
    <t>Знаки дорожные из оцинкованной стали со световой индикацией "Объезд препятствия" (на светодиодах) 2-го типоразмера / применит</t>
  </si>
  <si>
    <t>СН-2012-2020.21. База. Р.7, о.13, поз.2</t>
  </si>
  <si>
    <t>Ладожская 13</t>
  </si>
  <si>
    <t>18</t>
  </si>
  <si>
    <t>19</t>
  </si>
  <si>
    <t>20</t>
  </si>
  <si>
    <t>21</t>
  </si>
  <si>
    <t>22</t>
  </si>
  <si>
    <t>23</t>
  </si>
  <si>
    <t>24</t>
  </si>
  <si>
    <t>25</t>
  </si>
  <si>
    <t>Устройство бортового камня</t>
  </si>
  <si>
    <t>26</t>
  </si>
  <si>
    <t>27</t>
  </si>
  <si>
    <t>28</t>
  </si>
  <si>
    <t>28,1</t>
  </si>
  <si>
    <t>28,2</t>
  </si>
  <si>
    <t>Устройство тротуара</t>
  </si>
  <si>
    <t>29</t>
  </si>
  <si>
    <t>29,1</t>
  </si>
  <si>
    <t>29,2</t>
  </si>
  <si>
    <t>30</t>
  </si>
  <si>
    <t>Подкопаевский переулок, д.9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</si>
  <si>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</si>
  <si>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</si>
  <si>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</si>
  <si>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</si>
  <si>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</si>
  <si>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</si>
  <si>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</si>
  <si>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</si>
  <si>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</si>
  <si>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</si>
  <si>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2.1-3203-1-4/1</t>
  </si>
  <si>
    <t>Установка бортовых камней природных при других видах покрытий (без стоимости камней)</t>
  </si>
  <si>
    <t>СН-2012-2020.2. База. Сб.1-3203-1-4/1</t>
  </si>
  <si>
    <t>41</t>
  </si>
  <si>
    <t>41,1</t>
  </si>
  <si>
    <t>41,2</t>
  </si>
  <si>
    <t>Устройство тротаура</t>
  </si>
  <si>
    <t>42</t>
  </si>
  <si>
    <t>42,1</t>
  </si>
  <si>
    <t>42,2</t>
  </si>
  <si>
    <t>43</t>
  </si>
  <si>
    <t>44</t>
  </si>
  <si>
    <t>2.1-3203-15-2/1</t>
  </si>
  <si>
    <t>Нанесение линий регулирования дорожного движения сложной конфигурации по трафаретам с использованием разметочных машин, краска белая</t>
  </si>
  <si>
    <t>СН-2012-2020.2. База. Сб.1-3203-15-2/1</t>
  </si>
  <si>
    <t>45</t>
  </si>
  <si>
    <t>Поправка: СН-2012 О.П. п.22  Наименование: Демонтаж</t>
  </si>
  <si>
    <t>)*0</t>
  </si>
  <si>
    <t>Поправка: СН-2012 О.П. п.22</t>
  </si>
  <si>
    <t>46</t>
  </si>
  <si>
    <t>46,1</t>
  </si>
  <si>
    <t>46,2</t>
  </si>
  <si>
    <t>46,3</t>
  </si>
  <si>
    <t>46,4</t>
  </si>
  <si>
    <t>Спартаковский переулок</t>
  </si>
  <si>
    <t>47</t>
  </si>
  <si>
    <t>48</t>
  </si>
  <si>
    <t>49</t>
  </si>
  <si>
    <t>50</t>
  </si>
  <si>
    <t>51</t>
  </si>
  <si>
    <t>52</t>
  </si>
  <si>
    <t>53</t>
  </si>
  <si>
    <t>54</t>
  </si>
  <si>
    <t>Устройство бетонного борта</t>
  </si>
  <si>
    <t>55</t>
  </si>
  <si>
    <t>56</t>
  </si>
  <si>
    <t>57</t>
  </si>
  <si>
    <t>57,1</t>
  </si>
  <si>
    <t>57,2</t>
  </si>
  <si>
    <t>Устройство а/б покрытия тротуара</t>
  </si>
  <si>
    <t>58</t>
  </si>
  <si>
    <t>58,1</t>
  </si>
  <si>
    <t>58,2</t>
  </si>
  <si>
    <t>Колодец на тротуаре</t>
  </si>
  <si>
    <t>59</t>
  </si>
  <si>
    <t>2.12-3101-10-1/1</t>
  </si>
  <si>
    <t>Ремонт смотровых и водоприемных колодцев диаметром 0,7 м при глубине ремонта до 1 м (без стоимости асфальта, смеси бетонной и железобетонных изделий)</t>
  </si>
  <si>
    <t>м3</t>
  </si>
  <si>
    <t>СН-2012-2020.2. База. Сб.12-3101-10-1/1</t>
  </si>
  <si>
    <t>59,1</t>
  </si>
  <si>
    <t>21.3-3-5</t>
  </si>
  <si>
    <t>Асфальт литой для покрытий, на вяжущем "БИТРЭК", марка ЛV</t>
  </si>
  <si>
    <t>СН-2012-2020.21. База. Р.3, о.3, поз.5</t>
  </si>
  <si>
    <t>59,2</t>
  </si>
  <si>
    <t>21.3-2-28</t>
  </si>
  <si>
    <t>Смеси сухие бетонные быстротвердеющие</t>
  </si>
  <si>
    <t>кг</t>
  </si>
  <si>
    <t>СН-2012-2020.21. База. Р.3, о.2, поз.28</t>
  </si>
  <si>
    <t>59,3</t>
  </si>
  <si>
    <t>21.5-3-49</t>
  </si>
  <si>
    <t>Кольца горловин колодцев, марка К-7-10</t>
  </si>
  <si>
    <t>СН-2012-2020.21. База. Р.5, о.3, поз.49</t>
  </si>
  <si>
    <t>60</t>
  </si>
  <si>
    <t>61</t>
  </si>
  <si>
    <t>62</t>
  </si>
  <si>
    <t>62,1</t>
  </si>
  <si>
    <t>62,2</t>
  </si>
  <si>
    <t>62,3</t>
  </si>
  <si>
    <t>62,4</t>
  </si>
  <si>
    <t>Большой Спасогленищевский пер.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</si>
  <si>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</si>
  <si>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</si>
  <si>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</si>
  <si>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</si>
  <si>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</si>
  <si>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</si>
  <si>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</si>
  <si>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</si>
  <si>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</si>
  <si>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</si>
  <si>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</si>
  <si>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</si>
  <si>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2.1-3303-1-2/1</t>
  </si>
  <si>
    <t>Устройство подстилающих и выравнивающих слоев оснований из щебня</t>
  </si>
  <si>
    <t>СН-2012-2020.2. База. Сб.1-3303-1-2/1</t>
  </si>
  <si>
    <t>75</t>
  </si>
  <si>
    <t>2.1-3103-15-1/2</t>
  </si>
  <si>
    <t>Устройство покрытий из гранитных малоразмерных плит на цементно-песчаной подушке толщиной 50 мм, смесь марки М200 (без стоимости гранитных плит)</t>
  </si>
  <si>
    <t>СН-2012-2020.2. База. Сб.1-3103-15-1/2</t>
  </si>
  <si>
    <t>75,1</t>
  </si>
  <si>
    <t>21.11-1-56</t>
  </si>
  <si>
    <t>Плиты облицовочные гранитные пиленые, толщина 10 мм, месторождение: Мансуровское</t>
  </si>
  <si>
    <t>СН-2012-2020.21. База. Р.11, о.1, поз.56</t>
  </si>
  <si>
    <t>76</t>
  </si>
  <si>
    <t>2.1-3103-16-1/1</t>
  </si>
  <si>
    <t>Резка гранитных и бетонных малоразмерных плит в построечных условиях</t>
  </si>
  <si>
    <t>СН-2012-2020.2. База. Сб.1-3103-16-1/1</t>
  </si>
  <si>
    <t>77</t>
  </si>
  <si>
    <t>78</t>
  </si>
  <si>
    <t>79</t>
  </si>
  <si>
    <t>79,1</t>
  </si>
  <si>
    <t>80</t>
  </si>
  <si>
    <t>81</t>
  </si>
  <si>
    <t>82</t>
  </si>
  <si>
    <t>82,1</t>
  </si>
  <si>
    <t>82,2</t>
  </si>
  <si>
    <t>82,3</t>
  </si>
  <si>
    <t>82,4</t>
  </si>
  <si>
    <t>Забелина</t>
  </si>
  <si>
    <t>83</t>
  </si>
  <si>
    <t>84</t>
  </si>
  <si>
    <t>85</t>
  </si>
  <si>
    <t>2.1-3105-10-1/1</t>
  </si>
  <si>
    <t>Устройство водоотводных лотков из сборного бетона на тротуарах при покрытиях бетонной плиткой/демонтаж</t>
  </si>
  <si>
    <t>СН-2012-2020.2. База. Сб.1-3105-10-1/1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</si>
  <si>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</si>
  <si>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</si>
  <si>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</si>
  <si>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</si>
  <si>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</si>
  <si>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</si>
  <si>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</si>
  <si>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</si>
  <si>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</si>
  <si>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</si>
  <si>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</si>
  <si>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96,1</t>
  </si>
  <si>
    <t>97</t>
  </si>
  <si>
    <t>98</t>
  </si>
  <si>
    <t>99</t>
  </si>
  <si>
    <t>100</t>
  </si>
  <si>
    <t>100,1</t>
  </si>
  <si>
    <t>101</t>
  </si>
  <si>
    <t>102</t>
  </si>
  <si>
    <t>Устройство водоотводных лотков из сборного бетона на тротуарах при покрытиях бетонной плиткой</t>
  </si>
  <si>
    <t>103</t>
  </si>
  <si>
    <t>104</t>
  </si>
  <si>
    <t>104,1</t>
  </si>
  <si>
    <t>104,2</t>
  </si>
  <si>
    <t>104,3</t>
  </si>
  <si>
    <t>104,4</t>
  </si>
  <si>
    <t>Старая Басманная, д.35</t>
  </si>
  <si>
    <t>Установка ограждений тротуара</t>
  </si>
  <si>
    <t>105</t>
  </si>
  <si>
    <t>2.1-3203-23-1/1</t>
  </si>
  <si>
    <t>Установка дорожных пешеходных ограждений высотой 1 м, шаг стоек 2 м, из оцинкованных трубчатых профилей</t>
  </si>
  <si>
    <t>СН-2012-2020.2. База. Сб.1-3203-23-1/1</t>
  </si>
  <si>
    <t>Лефортовский переулок</t>
  </si>
  <si>
    <t>106</t>
  </si>
  <si>
    <t>2.1-3203-25-2/1</t>
  </si>
  <si>
    <t>Установка искусственных дорожных неровностей - элементов средней части ИДН/ Демонтаж</t>
  </si>
  <si>
    <t>10 шт.</t>
  </si>
  <si>
    <t>СН-2012-2020.2. База. Сб.1-3203-25-2/1</t>
  </si>
  <si>
    <t>107</t>
  </si>
  <si>
    <t>2.1-3203-25-3/1</t>
  </si>
  <si>
    <t>Установка искусственных дорожных неровностей - элементов краевой части ИДН/Демонтаж</t>
  </si>
  <si>
    <t>СН-2012-2020.2. База. Сб.1-3203-25-3/1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</si>
  <si>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</si>
  <si>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</si>
  <si>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</si>
  <si>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</si>
  <si>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</si>
  <si>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</si>
  <si>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</si>
  <si>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</si>
  <si>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</si>
  <si>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</si>
  <si>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</si>
  <si>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</si>
  <si>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</si>
  <si>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120,1</t>
  </si>
  <si>
    <t>120,2</t>
  </si>
  <si>
    <t>121</t>
  </si>
  <si>
    <t>Установка искусственных дорожных неровностей - элементов краевой части ИДН</t>
  </si>
  <si>
    <t>Таганская площадь, д.88</t>
  </si>
  <si>
    <t>122</t>
  </si>
  <si>
    <t>1.50-3204-11-1/1</t>
  </si>
  <si>
    <t>Сверление сквозных отверстий в бетонных стенах и полах электроперфоратором, диаметр отверстия до 20 мм, глубина сверления 100 мм</t>
  </si>
  <si>
    <t>100 отверстий</t>
  </si>
  <si>
    <t>СН-2012-2020.1. База. Сб.50-3204-11-1/1</t>
  </si>
  <si>
    <t>123</t>
  </si>
  <si>
    <t>1.50-3204-11-2/1</t>
  </si>
  <si>
    <t>Добавлять на каждые 50 мм глубины сверления сверх 100 мм к поз. 50-3204-11-1</t>
  </si>
  <si>
    <t>СН-2012-2020.1. База. Сб.50-3204-11-2/1</t>
  </si>
  <si>
    <t>)*2</t>
  </si>
  <si>
    <t>124</t>
  </si>
  <si>
    <t>1.4-3103-6-6/1</t>
  </si>
  <si>
    <t>Укладка перемычек массой до 0,3 т</t>
  </si>
  <si>
    <t>СН-2012-2020.1. База. Сб.4-3103-6-6/1</t>
  </si>
  <si>
    <t>124,1</t>
  </si>
  <si>
    <t>21.5-1-4</t>
  </si>
  <si>
    <t>Перемычки железобетонные брусковые, марка 1ПБ, 2ПБ, 3ПБ, 5ПБ</t>
  </si>
  <si>
    <t>СН-2012-2020.21. База. Р.5, о.1, поз.4</t>
  </si>
  <si>
    <t>125</t>
  </si>
  <si>
    <t>Информационное письмо ДПР-20-3/1-61/18</t>
  </si>
  <si>
    <t>Столбик "Полусфера малая", высота 25 см Диаметр 50 см Вес 70 кг Материал: серый гладкий бетон</t>
  </si>
  <si>
    <t>Материалы</t>
  </si>
  <si>
    <t>Материалы, изделия и конструкции</t>
  </si>
  <si>
    <t>[850 / 1,2] +  2% Заг.скл</t>
  </si>
  <si>
    <t>Рубцовская набережная</t>
  </si>
  <si>
    <t>126</t>
  </si>
  <si>
    <t>127</t>
  </si>
  <si>
    <t>2.1-3104-1-2/1</t>
  </si>
  <si>
    <t>Разборка покрытий и оснований щебеночных</t>
  </si>
  <si>
    <t>СН-2012-2020.2. База. Сб.1-3104-1-2/1</t>
  </si>
  <si>
    <t>128</t>
  </si>
  <si>
    <t>129</t>
  </si>
  <si>
    <t>130</t>
  </si>
  <si>
    <t>131</t>
  </si>
  <si>
    <t>132</t>
  </si>
  <si>
    <t>133</t>
  </si>
  <si>
    <t>134</t>
  </si>
  <si>
    <t>135</t>
  </si>
  <si>
    <t>21.25-0-1</t>
  </si>
  <si>
    <t>Содержание свалки отходов строительства и сноса</t>
  </si>
  <si>
    <t>СН-2012-2020.21. База. Р.25, поз.1</t>
  </si>
  <si>
    <t>136</t>
  </si>
  <si>
    <t>2.49-3101-3-3/1</t>
  </si>
  <si>
    <t>Разработка грунта с погрузкой на автомобили-самосвалы экскаваторами с ковшом вместимостью 0,5 м3, группа грунтов 1-3</t>
  </si>
  <si>
    <t>СН-2012-2020.2. База. Сб.49-3101-3-3/1</t>
  </si>
  <si>
    <t>137</t>
  </si>
  <si>
    <t>1.1-3303-2-1/1</t>
  </si>
  <si>
    <t>Разработка грунта вручную в траншеях глубиной до 2 м без креплений с откосами группа грунтов 1-3</t>
  </si>
  <si>
    <t>СН-2012-2020.1. База. Сб.1-3303-2-1/1</t>
  </si>
  <si>
    <t>138</t>
  </si>
  <si>
    <t>Разработка грунта с погрузкой на автомобили-самосвалы экскаваторами с ковшом вместимостью 0,5 м3, группа грунтов 1-3/погрузка</t>
  </si>
  <si>
    <t>139</t>
  </si>
  <si>
    <t>1.1-3101-6-1/1</t>
  </si>
  <si>
    <t>Погрузка грунта вручную в автомобили-самосвалы с выгрузкой</t>
  </si>
  <si>
    <t>СН-2012-2020.1. База. Сб.1-3101-6-1/1</t>
  </si>
  <si>
    <t>140</t>
  </si>
  <si>
    <t>2.49-3401-1-1/1</t>
  </si>
  <si>
    <t>Перевозка грунта автосамосвалами грузоподъемностью до 10 т на расстояние 1 км</t>
  </si>
  <si>
    <t>СН-2012-2020.2. База. Сб.49-3401-1-1/1</t>
  </si>
  <si>
    <t>141</t>
  </si>
  <si>
    <t>2.49-3401-1-2/1</t>
  </si>
  <si>
    <t>Перевозка грунта автосамосвалами грузоподъемностью до 10 т - добавляется на каждый последующий 1 км до 100 км (к поз. 49-3401-1-1)</t>
  </si>
  <si>
    <t>СН-2012-2020.2. База. Сб.49-3401-1-2/1</t>
  </si>
  <si>
    <t>142</t>
  </si>
  <si>
    <t>21.25-0-2</t>
  </si>
  <si>
    <t>Размещение грунтов, полученных в результате производства земляных работ, не используемых для обратной засыпки: грунты незамусоренные экологически чистые</t>
  </si>
  <si>
    <t>СН-2012-2020.21. База. Р.25, поз.2</t>
  </si>
  <si>
    <t>143</t>
  </si>
  <si>
    <t>144</t>
  </si>
  <si>
    <t>Устройство парковки</t>
  </si>
  <si>
    <t>145</t>
  </si>
  <si>
    <t>146</t>
  </si>
  <si>
    <t>147</t>
  </si>
  <si>
    <t>Устройство асфальтобетонных покрытий дорожек и тротуаров двухслойных, верхний слой из песчаной асфальтобетонной смеси толщиной 3 см /10 см</t>
  </si>
  <si>
    <t>147,1</t>
  </si>
  <si>
    <t>147,2</t>
  </si>
  <si>
    <t>Устройство технического тротуара</t>
  </si>
  <si>
    <t>148</t>
  </si>
  <si>
    <t>149</t>
  </si>
  <si>
    <t>150</t>
  </si>
  <si>
    <t>150,1</t>
  </si>
  <si>
    <t>150,2</t>
  </si>
  <si>
    <t>Пересадка кустарника</t>
  </si>
  <si>
    <t>151</t>
  </si>
  <si>
    <t>СВОР</t>
  </si>
  <si>
    <t>2-х рядная живая изгородь</t>
  </si>
  <si>
    <t>м.п.</t>
  </si>
  <si>
    <t>152</t>
  </si>
  <si>
    <t>5.4-3103-16-10/1</t>
  </si>
  <si>
    <t>Подготовка стандартных посадочных мест механизированным способом для двухрядной живой изгороди с добавлением растительной земли до 100%</t>
  </si>
  <si>
    <t>10 м</t>
  </si>
  <si>
    <t>СН-2012-2020.5. База. Сб.4-3103-16-10/1</t>
  </si>
  <si>
    <t>153</t>
  </si>
  <si>
    <t>5.4-3103-16-20/1</t>
  </si>
  <si>
    <t>Подготовка стандартных посадочных мест вручную для двухрядной живой изгороди с добавлением растительной земли до 100%</t>
  </si>
  <si>
    <t>СН-2012-2020.5. База. Сб.4-3103-16-20/1</t>
  </si>
  <si>
    <t>154</t>
  </si>
  <si>
    <t>Разработка грунта с погрузкой на автомобили-самосвалы экскаваторами с ковшом вместимостью 0,5 м3, группа грунтов 1-3/ погрузка</t>
  </si>
  <si>
    <t>155</t>
  </si>
  <si>
    <t>156</t>
  </si>
  <si>
    <t>157</t>
  </si>
  <si>
    <t>158</t>
  </si>
  <si>
    <t>159</t>
  </si>
  <si>
    <t>5.4-3103-25-2/1</t>
  </si>
  <si>
    <t>Посадка кустарников с комом земли в живую изгородь - двухрядная (без стоимости кустарников)</t>
  </si>
  <si>
    <t>СН-2012-2020.5. База. Сб.4-3103-25-2/1</t>
  </si>
  <si>
    <t>Баум.1</t>
  </si>
  <si>
    <t>Баум.2</t>
  </si>
  <si>
    <t>Баум.3</t>
  </si>
  <si>
    <t>Баум.4</t>
  </si>
  <si>
    <t>Лад13.1</t>
  </si>
  <si>
    <t>Лад13.2</t>
  </si>
  <si>
    <t>Лад13.3</t>
  </si>
  <si>
    <t>Лад13.4</t>
  </si>
  <si>
    <t>Лад13.5</t>
  </si>
  <si>
    <t>Подкоп.1</t>
  </si>
  <si>
    <t>Подкоп.2</t>
  </si>
  <si>
    <t>Подкоп.3</t>
  </si>
  <si>
    <t>Спарт.1</t>
  </si>
  <si>
    <t>Спарт.2</t>
  </si>
  <si>
    <t>Спарт.3</t>
  </si>
  <si>
    <t>Спасогл.1</t>
  </si>
  <si>
    <t>Спасогл.2</t>
  </si>
  <si>
    <t>Спасогл.3</t>
  </si>
  <si>
    <t>Забел.1</t>
  </si>
  <si>
    <t>Забел.2</t>
  </si>
  <si>
    <t>Забел.3</t>
  </si>
  <si>
    <t>СтБасман.1</t>
  </si>
  <si>
    <t>Лефорт.1</t>
  </si>
  <si>
    <t>Лефорт.2</t>
  </si>
  <si>
    <t>Лефорт.3</t>
  </si>
  <si>
    <t>Лефорт.4</t>
  </si>
  <si>
    <t>Таган.1</t>
  </si>
  <si>
    <t>Рубц.1</t>
  </si>
  <si>
    <t>Рубц.2</t>
  </si>
  <si>
    <t>Рубц.3</t>
  </si>
  <si>
    <t>Рубц.4</t>
  </si>
  <si>
    <t>Рубц.5</t>
  </si>
  <si>
    <t>Рубц.6</t>
  </si>
  <si>
    <t>Итого</t>
  </si>
  <si>
    <t>Итого по смете</t>
  </si>
  <si>
    <t>НДС</t>
  </si>
  <si>
    <t>НДС,20%</t>
  </si>
  <si>
    <t>Итого с НДС</t>
  </si>
  <si>
    <t>Всего с НДС</t>
  </si>
  <si>
    <t>Уровень цен на 01.10.2019 г</t>
  </si>
  <si>
    <t>_OBSM_</t>
  </si>
  <si>
    <t>9999990008</t>
  </si>
  <si>
    <t>Трудозатраты рабочих</t>
  </si>
  <si>
    <t>чел.-ч.</t>
  </si>
  <si>
    <t>22.1-17-82</t>
  </si>
  <si>
    <t>СН-2012-2020.22. База. п.1-17-82 (177201)</t>
  </si>
  <si>
    <t>Виброплиты для уплотнения песка, гравия и бетона</t>
  </si>
  <si>
    <t>маш.-ч</t>
  </si>
  <si>
    <t>22.1-30-27</t>
  </si>
  <si>
    <t>СН-2012-2020.22. База. п.1-30-27 (306101)</t>
  </si>
  <si>
    <t>Пилы дисковые электрические для резки пиломатериалов</t>
  </si>
  <si>
    <t>21.1-12-11</t>
  </si>
  <si>
    <t>СН-2012-2020.21. База. Р.1, о.12, поз.11</t>
  </si>
  <si>
    <t>Песок для строительных работ, рядовой</t>
  </si>
  <si>
    <t>21.3-2-52</t>
  </si>
  <si>
    <t>СН-2012-2020.21. База. Р.3, о.2, поз.52</t>
  </si>
  <si>
    <t>Смеси сухие монтажно-кладочные цементно-песчаные: В12,5 (М150), F100, крупность заполнителя не более 3,5 мм</t>
  </si>
  <si>
    <t>21.7-3-11</t>
  </si>
  <si>
    <t>СН-2012-2020.21. База. Р.7, о.3, поз.11</t>
  </si>
  <si>
    <t>Диск отрезной с алмазным покрытием DC-D C1, диаметр 230 мм</t>
  </si>
  <si>
    <t>22.1-5-60</t>
  </si>
  <si>
    <t>СН-2012-2020.22. База. п.1-5-60 (057601)</t>
  </si>
  <si>
    <t>Маточные котлы, тип "Hofmann HK-1000"</t>
  </si>
  <si>
    <t>22.1-5-74</t>
  </si>
  <si>
    <t>СН-2012-2020.22. База. п.1-5-74 (057207)</t>
  </si>
  <si>
    <t>Машины разметочные, тип BMT-350С, для нанесения термопластика</t>
  </si>
  <si>
    <t>21.1-25-816</t>
  </si>
  <si>
    <t>СН-2012-2020.21. База. Р.1, о.25, поз.816</t>
  </si>
  <si>
    <t>Термопластики для разметки автомобильных дорог, марка "ТПКН", со светоотражательными шариками</t>
  </si>
  <si>
    <t>21.3-1-69</t>
  </si>
  <si>
    <t>СН-2012-2020.21. База. Р.3, о.1, поз.69</t>
  </si>
  <si>
    <t>Смеси бетонные, БСГ, тяжелого бетона на гранитном щебне, класс прочности: В15 (М200); П3, фракция 5-20, F50-100, W0-2</t>
  </si>
  <si>
    <t>21.3-2-15</t>
  </si>
  <si>
    <t>СН-2012-2020.21. База. Р.3, о.2, поз.15</t>
  </si>
  <si>
    <t>Растворы цементные, марка 100</t>
  </si>
  <si>
    <t>21.5-3-13</t>
  </si>
  <si>
    <t>СН-2012-2020.21. База. Р.5, о.3, поз.13</t>
  </si>
  <si>
    <t>Камни бетонные бортовые, марка БР 100.30.15</t>
  </si>
  <si>
    <t>22.1-10-5</t>
  </si>
  <si>
    <t>СН-2012-2020.22. База. п.1-10-5 (101002)</t>
  </si>
  <si>
    <t>Компрессоры с дизельным двигателем прицепные до 5 м3/мин</t>
  </si>
  <si>
    <t>22.1-30-54</t>
  </si>
  <si>
    <t>СН-2012-2020.22. База. п.1-30-54 (308901)</t>
  </si>
  <si>
    <t>Молотки отбойные</t>
  </si>
  <si>
    <t>22.1-5-48</t>
  </si>
  <si>
    <t>СН-2012-2020.22. База. п.1-5-48 (056003)</t>
  </si>
  <si>
    <t>Автогрейдеры, мощность 99-147 кВт (130-200 л.с.)</t>
  </si>
  <si>
    <t>22.1-1-5</t>
  </si>
  <si>
    <t>СН-2012-2020.22. База. п.1-1-5 (010109)</t>
  </si>
  <si>
    <t>Экскаваторы на гусеничном ходу гидравлические, объем ковша до 0,65 м3</t>
  </si>
  <si>
    <t>22.1-18-12</t>
  </si>
  <si>
    <t>СН-2012-2020.22. База. п.1-18-12 (184001)</t>
  </si>
  <si>
    <t>Автомобили-самосвалы, грузоподъемность до 7 т</t>
  </si>
  <si>
    <t>22.1-18-13</t>
  </si>
  <si>
    <t>СН-2012-2020.22. База. п.1-18-13 (184002)</t>
  </si>
  <si>
    <t>Автомобили-самосвалы, грузоподъемность до 10 т</t>
  </si>
  <si>
    <t>22.1-2-1</t>
  </si>
  <si>
    <t>СН-2012-2020.22. База. п.1-2-1 (020101)</t>
  </si>
  <si>
    <t>Тракторы на гусеничном ходу, мощность до 60 (81) кВт (л.с.)</t>
  </si>
  <si>
    <t>22.1-5-15</t>
  </si>
  <si>
    <t>СН-2012-2020.22. База. п.1-5-15 (050703)</t>
  </si>
  <si>
    <t>Катки прицепные пневмоколесные, масса до 50 т</t>
  </si>
  <si>
    <t>22.1-5-18</t>
  </si>
  <si>
    <t>СН-2012-2020.22. База. п.1-5-18 (050902)</t>
  </si>
  <si>
    <t>Поливомоечные машины, емкость цистерны более 5000 л</t>
  </si>
  <si>
    <t>22.1-5-7</t>
  </si>
  <si>
    <t>СН-2012-2020.22. База. п.1-5-7 (050301)</t>
  </si>
  <si>
    <t>Катки дорожные самоходные на пневмоколесном ходу, масса до 16 т</t>
  </si>
  <si>
    <t>21.1-12-10</t>
  </si>
  <si>
    <t>СН-2012-2020.21. База. Р.1, о.12, поз.10</t>
  </si>
  <si>
    <t>Песок для дорожных работ, рядовой</t>
  </si>
  <si>
    <t>21.1-25-13</t>
  </si>
  <si>
    <t>СН-2012-2020.21. База. Р.1, о.25, поз.13</t>
  </si>
  <si>
    <t>Вода</t>
  </si>
  <si>
    <t>22.1-5-54</t>
  </si>
  <si>
    <t>СН-2012-2020.22. База. п.1-5-54 (057203)</t>
  </si>
  <si>
    <t>Машины разметочные, тип "ДЗ-21"</t>
  </si>
  <si>
    <t>21.1-10-167</t>
  </si>
  <si>
    <t>СН-2012-2020.21. База. Р.1, о.10, поз.167</t>
  </si>
  <si>
    <t>Сталь листовая, оцинкованная, толщина 0,7-0,8 мм</t>
  </si>
  <si>
    <t>21.1-6-200</t>
  </si>
  <si>
    <t>СН-2012-2020.21. База. Р.1, о.6, поз.200</t>
  </si>
  <si>
    <t>Краска дорожная (эмаль) белая, марка "АК-505"</t>
  </si>
  <si>
    <t>22.1-10-7</t>
  </si>
  <si>
    <t>СН-2012-2020.22. База. п.1-10-7 (101004)</t>
  </si>
  <si>
    <t>Компрессоры с дизельным двигателем прицепные до 10 м3/мин</t>
  </si>
  <si>
    <t>22.1-17-193</t>
  </si>
  <si>
    <t>СН-2012-2020.22. База. п.1-17-193 (275201)</t>
  </si>
  <si>
    <t>Автомобили грузопассажирские с двухрядной кабиной, гидроманипулятором и гидропомпой, грузоподъемность до 2,7 т</t>
  </si>
  <si>
    <t>22.1-30-115</t>
  </si>
  <si>
    <t>СН-2012-2020.22. База. п.1-30-115 (301402)</t>
  </si>
  <si>
    <t>Вибротрамбовки бензиновые, мощность до 4 кВт</t>
  </si>
  <si>
    <t>22.1-5-107</t>
  </si>
  <si>
    <t>СН-2012-2020.22. База. п.1-5-107 (055221)</t>
  </si>
  <si>
    <t>Нарезчики швов в покрытиях из асфальтобетона, бетона, гидроизоляционных и других материалов, глубина реза до 120 мм</t>
  </si>
  <si>
    <t>22.1-5-66</t>
  </si>
  <si>
    <t>СН-2012-2020.22. База. п.1-5-66 (052801)</t>
  </si>
  <si>
    <t>Установки для перевозки литого асфальта типа "Кохер"</t>
  </si>
  <si>
    <t>22.1-1-43</t>
  </si>
  <si>
    <t>СН-2012-2020.22. База. п.1-1-43 (012102)</t>
  </si>
  <si>
    <t>Бульдозеры гусеничные, мощность до 59 кВт (80 л.с.)</t>
  </si>
  <si>
    <t>22.1-5-2</t>
  </si>
  <si>
    <t>СН-2012-2020.22. База. п.1-5-2 (050102)</t>
  </si>
  <si>
    <t>Катки самоходные вибрационные, масса до 8 т</t>
  </si>
  <si>
    <t>22.1-5-3</t>
  </si>
  <si>
    <t>СН-2012-2020.22. База. п.1-5-3 (050103)</t>
  </si>
  <si>
    <t>Катки самоходные вибрационные, масса более 8 т</t>
  </si>
  <si>
    <t>21.1-12-36</t>
  </si>
  <si>
    <t>СН-2012-2020.21. База. Р.1, о.12, поз.36</t>
  </si>
  <si>
    <t>Щебень из естественного камня для строительных работ, марка 1200-800, фракция 20-40 мм</t>
  </si>
  <si>
    <t>22.1-4-12</t>
  </si>
  <si>
    <t>СН-2012-2020.22. База. п.1-4-12 (040205)</t>
  </si>
  <si>
    <t>Погрузчики на автомобильном ходу, грузоподъемность до 5 т</t>
  </si>
  <si>
    <t>21.3-2-53</t>
  </si>
  <si>
    <t>СН-2012-2020.21. База. Р.3, о.2, поз.53</t>
  </si>
  <si>
    <t>Смеси сухие монтажно-кладочные цементно-песчаные: В15 (М200), F100, крупность заполнителя не более 3,5 мм</t>
  </si>
  <si>
    <t>22.1-30-75</t>
  </si>
  <si>
    <t>СН-2012-2020.22. База. п.1-30-75 (370001)</t>
  </si>
  <si>
    <t>Станки для резки плит</t>
  </si>
  <si>
    <t>21.7-3-8</t>
  </si>
  <si>
    <t>СН-2012-2020.21. База. Р.7, о.3, поз.8</t>
  </si>
  <si>
    <t>Диск отрезной с алмазным покрытием, диаметр 230 мм, высота сегмента 7 мм</t>
  </si>
  <si>
    <t>21.3-1-66</t>
  </si>
  <si>
    <t>СН-2012-2020.21. База. Р.3, о.1, поз.66</t>
  </si>
  <si>
    <t>Смеси бетонные, БСГ, тяжелого бетона на гранитном щебне фракция 5-20, класс прочности: В15 (М200); П1, F100, W2</t>
  </si>
  <si>
    <t>21.5-3-146</t>
  </si>
  <si>
    <t>СН-2012-2020.21. База. Р.5, о.3, поз.146</t>
  </si>
  <si>
    <t>Лотки бетонные с решеткой щелевой чугунной ВЧ, водоотводные для тротуаров, марка ЛВ-11.19.23Б</t>
  </si>
  <si>
    <t>компл.</t>
  </si>
  <si>
    <t>22.1-10-1</t>
  </si>
  <si>
    <t>СН-2012-2020.22. База. п.1-10-1 (100101)</t>
  </si>
  <si>
    <t>Компрессоры автомобильные, производительность до 5 м3/мин</t>
  </si>
  <si>
    <t>22.1-13-14</t>
  </si>
  <si>
    <t>СН-2012-2020.22. База. п.1-13-14 (136001)</t>
  </si>
  <si>
    <t>Установки для сварки ручной дуговой (постоянного тока)</t>
  </si>
  <si>
    <t>21.1-11-95</t>
  </si>
  <si>
    <t>СН-2012-2020.21. База. Р.1, о.11, поз.95</t>
  </si>
  <si>
    <t>Шайбы для болтов черные</t>
  </si>
  <si>
    <t>21.1-23-9</t>
  </si>
  <si>
    <t>СН-2012-2020.21. База. Р.1, о.23, поз.9</t>
  </si>
  <si>
    <t>Электроды, тип Э-42, 46, 50, диаметр 4 - 6 мм</t>
  </si>
  <si>
    <t>21.3-1-87</t>
  </si>
  <si>
    <t>СН-2012-2020.21. База. Р.3, о.1, поз.87</t>
  </si>
  <si>
    <t>Смеси бетонные, БСГ, тяжелого бетона на гранитном щебне, класс прочности: В25 (М350); П3, фракция 5-20, F150, W6</t>
  </si>
  <si>
    <t>21.7-13-6</t>
  </si>
  <si>
    <t>СН-2012-2020.21. База. Р.7, о.13, поз.6</t>
  </si>
  <si>
    <t>Ограждения дорожные стальные оцинкованные, марка ОРУД, высота 1,5 м</t>
  </si>
  <si>
    <t>м</t>
  </si>
  <si>
    <t>22.1-30-103</t>
  </si>
  <si>
    <t>СН-2012-2020.22. База. п.1-30-103 (304104)</t>
  </si>
  <si>
    <t>Перфораторы электрические, мощность до 800 Вт</t>
  </si>
  <si>
    <t>22.1-30-56</t>
  </si>
  <si>
    <t>СН-2012-2020.22. База. п.1-30-56 (309101)</t>
  </si>
  <si>
    <t>Шуруповерты</t>
  </si>
  <si>
    <t>21.1-25-751</t>
  </si>
  <si>
    <t>СН-2012-2020.21. База. Р.1, о.25, поз.751</t>
  </si>
  <si>
    <t>Клей полиуретановый двухкомпонентный</t>
  </si>
  <si>
    <t>21.1-25-947</t>
  </si>
  <si>
    <t>СН-2012-2020.21. База. Р.1, о.25, поз.947</t>
  </si>
  <si>
    <t>Элемент средней части искусственной дорожной неровности из резины, размеры 900х500х50 мм</t>
  </si>
  <si>
    <t>21.7-3-3</t>
  </si>
  <si>
    <t>СН-2012-2020.21. База. Р.7, о.3, поз.3</t>
  </si>
  <si>
    <t>Буры с победитовым наконечником, с хвостовиком SDS MAX, размеры 16х200 мм</t>
  </si>
  <si>
    <t>21.7-5-12</t>
  </si>
  <si>
    <t>СН-2012-2020.21. База. Р.7, о.5, поз.12</t>
  </si>
  <si>
    <t>Анкер-болт оцинкованный с пластиковой втулкой, для крепления искусственных дорожных неровностей, размеры 10х135 мм</t>
  </si>
  <si>
    <t>21.1-25-948</t>
  </si>
  <si>
    <t>СН-2012-2020.21. База. Р.1, о.25, поз.948</t>
  </si>
  <si>
    <t>Элемент краевой части искусственной дорожной неровности из резины, размеры 900х450х50 мм</t>
  </si>
  <si>
    <t>22.1-30-10</t>
  </si>
  <si>
    <t>СН-2012-2020.22. База. п.1-30-10 (304101)</t>
  </si>
  <si>
    <t>Перфораторы электрические, мощность до 500 Вт</t>
  </si>
  <si>
    <t>21.7-3-51</t>
  </si>
  <si>
    <t>СН-2012-2020.21. База. Р.7, о.3, поз.51</t>
  </si>
  <si>
    <t>Сверло победитовое, диаметр 12 мм, длина 550 мм</t>
  </si>
  <si>
    <t>22.1-1-4</t>
  </si>
  <si>
    <t>СН-2012-2020.22. База. п.1-1-4 (010105)</t>
  </si>
  <si>
    <t>Экскаваторы на гусеничном ходу гидравлические, объем ковша до 0,5 м3</t>
  </si>
  <si>
    <t>22.1-1-44</t>
  </si>
  <si>
    <t>СН-2012-2020.22. База. п.1-1-44 (012103)</t>
  </si>
  <si>
    <t>Бульдозеры гусеничные, мощность до 79 кВт (108 л.с.)</t>
  </si>
  <si>
    <t>22.1-1-33</t>
  </si>
  <si>
    <t>СН-2012-2020.22. База. п.1-1-33 (011101)</t>
  </si>
  <si>
    <t>Экскаваторы траншейные цепные на пневматическом ходу</t>
  </si>
  <si>
    <t>21.4-6-5</t>
  </si>
  <si>
    <t>СН-2012-2020.21. База. Р.4, о.6, поз.5</t>
  </si>
  <si>
    <t>Земля растительная</t>
  </si>
  <si>
    <t>21.1-1-3</t>
  </si>
  <si>
    <t>СН-2012-2020.21. База. Р.1, о.1, поз.3</t>
  </si>
  <si>
    <t>Битумы нефтяные, дорожные жидкие, марка МГ, СГ</t>
  </si>
  <si>
    <t>5846300000</t>
  </si>
  <si>
    <t>Брусчатка бетонная прямая</t>
  </si>
  <si>
    <t>22.1-9-1</t>
  </si>
  <si>
    <t>СН-2012-2020.22. База. п.1-9-1 (090101)</t>
  </si>
  <si>
    <t>Машины бурильно-крановые на базе трактора, глубина бурения до 5 м</t>
  </si>
  <si>
    <t>5216100000</t>
  </si>
  <si>
    <t>Щитки металлические</t>
  </si>
  <si>
    <t>5715120000</t>
  </si>
  <si>
    <t>Камни бортовые из горных пород</t>
  </si>
  <si>
    <t>5718210000</t>
  </si>
  <si>
    <t>Асфальт литой для укладки вручную</t>
  </si>
  <si>
    <t>5745201000</t>
  </si>
  <si>
    <t>5858010000</t>
  </si>
  <si>
    <t>Изделия железобетонные для водосточных и канализационных колодцев</t>
  </si>
  <si>
    <t>5714310000</t>
  </si>
  <si>
    <t>Гранитные малоразмерные плиты</t>
  </si>
  <si>
    <t>9796301000</t>
  </si>
  <si>
    <t>Кустарники декоративные с комом земли</t>
  </si>
  <si>
    <t>Поправка: СН-2012 О.П. п.22  Наименование: Демонтаж, разборка отдельных бетонных, железобетонных, металлических, деревянных, пластмассовых конструктивных элементов зданий и сооружений, внутренних и наружных инженерных систем и коммуникаций при отсутствии необходимых стоимостных нормативов в сборниках СН-2012</t>
  </si>
  <si>
    <t>"СОГЛАСОВАНО"</t>
  </si>
  <si>
    <t>"УТВЕРЖДАЮ"</t>
  </si>
  <si>
    <t>Форма № 1а (глава 1-5)</t>
  </si>
  <si>
    <t>"_____"________________ 2020 г.</t>
  </si>
  <si>
    <t>(локальный сметный расчет)</t>
  </si>
  <si>
    <t>(наименование работ и затрат, наименование объекта)</t>
  </si>
  <si>
    <t>Сметная стоимость</t>
  </si>
  <si>
    <t>тыс.руб</t>
  </si>
  <si>
    <t>Строительные работы</t>
  </si>
  <si>
    <t>Монтажные работы</t>
  </si>
  <si>
    <t>Оборудование</t>
  </si>
  <si>
    <t>Средства на оплату труда</t>
  </si>
  <si>
    <t>№№ п/п</t>
  </si>
  <si>
    <t>Шифр расценки и коды ресурсов</t>
  </si>
  <si>
    <t>Наименование работ и затрат</t>
  </si>
  <si>
    <t>Единица измерения</t>
  </si>
  <si>
    <t>Кол-во единиц</t>
  </si>
  <si>
    <t>Цена на ед. изм. руб.</t>
  </si>
  <si>
    <t>Попра-вочные коэфф.</t>
  </si>
  <si>
    <t>Коэфф. зимних удоро-жаний</t>
  </si>
  <si>
    <t>Коэфф. пересчета</t>
  </si>
  <si>
    <t>ВСЕГО затрат, руб.</t>
  </si>
  <si>
    <t>Справочно</t>
  </si>
  <si>
    <t>ЗТР, всего чел.-час</t>
  </si>
  <si>
    <t>Ст-ть ед. с начислен.</t>
  </si>
  <si>
    <t>Составлен(а) в уровне текущих (прогнозных) цен октябрь 2019 года</t>
  </si>
  <si>
    <t>ЗП</t>
  </si>
  <si>
    <t>НР от ЗП</t>
  </si>
  <si>
    <t>%</t>
  </si>
  <si>
    <t>СП от ЗП</t>
  </si>
  <si>
    <t>ЗТР</t>
  </si>
  <si>
    <t>чел-ч</t>
  </si>
  <si>
    <t>ЭМ</t>
  </si>
  <si>
    <t>в т.ч. ЗПМ</t>
  </si>
  <si>
    <t>НР и СП от ЗПМ</t>
  </si>
  <si>
    <t>МР</t>
  </si>
  <si>
    <r>
      <t>Столбик "Полусфера малая", высота 25 см Диаметр 50 см Вес 70 кг Материал: серый гладкий бетон</t>
    </r>
    <r>
      <rPr>
        <i/>
        <sz val="10"/>
        <rFont val="Arial"/>
        <family val="2"/>
        <charset val="204"/>
      </rPr>
      <t xml:space="preserve">
Базисная стоимость: 722,50 = [850 / 1,2] +  2% Заг.скл</t>
    </r>
  </si>
  <si>
    <t xml:space="preserve">Составил   </t>
  </si>
  <si>
    <t>[должность,подпись(инициалы,фамилия)]</t>
  </si>
  <si>
    <t xml:space="preserve">Проверил   </t>
  </si>
  <si>
    <t>TYPE</t>
  </si>
  <si>
    <t>LINK</t>
  </si>
  <si>
    <t>RABMAT_EX</t>
  </si>
  <si>
    <t>TIP_RAB</t>
  </si>
  <si>
    <t>TYPE_TRUD</t>
  </si>
  <si>
    <t>TAB</t>
  </si>
  <si>
    <t>NAME</t>
  </si>
  <si>
    <t>EDIZM</t>
  </si>
  <si>
    <t>KOLL</t>
  </si>
  <si>
    <t>UCH</t>
  </si>
  <si>
    <t>PRICE_B</t>
  </si>
  <si>
    <t>PRICE_ED</t>
  </si>
  <si>
    <t>STOIM_B</t>
  </si>
  <si>
    <t>PRICE_C</t>
  </si>
  <si>
    <t>STOIM_C</t>
  </si>
  <si>
    <t>ZPM_B</t>
  </si>
  <si>
    <t>ZPM_ED</t>
  </si>
  <si>
    <t>STOIM_ZPM_B</t>
  </si>
  <si>
    <t>ZPM_C</t>
  </si>
  <si>
    <t>STOIM_ZPM_C</t>
  </si>
  <si>
    <t>CRC_GR_RES</t>
  </si>
  <si>
    <t>CRC_B</t>
  </si>
  <si>
    <t>CRC_C</t>
  </si>
  <si>
    <t>BuildingFinished</t>
  </si>
  <si>
    <t>Trud</t>
  </si>
  <si>
    <t>Mash</t>
  </si>
  <si>
    <t>Mat</t>
  </si>
  <si>
    <t>MatZak</t>
  </si>
  <si>
    <t>Oborud</t>
  </si>
  <si>
    <t>OborudZak</t>
  </si>
  <si>
    <t>ZeroStoim</t>
  </si>
  <si>
    <t>NegativeKoll</t>
  </si>
  <si>
    <t>ReUnionKollResurcy</t>
  </si>
  <si>
    <t>Ресурсная ведомость на</t>
  </si>
  <si>
    <t>Обоснование</t>
  </si>
  <si>
    <t>Наименование</t>
  </si>
  <si>
    <t>Объем</t>
  </si>
  <si>
    <t>Текущая</t>
  </si>
  <si>
    <t>цена</t>
  </si>
  <si>
    <t>стоимость</t>
  </si>
  <si>
    <t xml:space="preserve">Материальные ресурсы </t>
  </si>
  <si>
    <t xml:space="preserve">Итого материальные ресурсы </t>
  </si>
  <si>
    <t>Локальные мероприятия 2020г. (Таганский)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</si>
</sst>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"/>
    <numFmt numFmtId="165" formatCode="#,##0.00####;[Red]\-\ #,##0.00####"/>
    <numFmt numFmtId="166" formatCode="#,##0.00;[Red]\-\ #,##0.00"/>
  </numFmts>
  <fonts count="19" x14ac:knownFonts="1">
    <font>
      <sz val="10"/>
      <name val="Arial"/>
      <charset val="204"/>
    </font>
    <font>
      <b/>
      <sz val="10"/>
      <color indexed="12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b/>
      <sz val="10"/>
      <color indexed="14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i/>
      <sz val="11"/>
      <name val="Arial"/>
      <family val="2"/>
      <charset val="204"/>
    </font>
    <font>
      <sz val="13"/>
      <name val="Arial"/>
      <family val="2"/>
      <charset val="204"/>
    </font>
    <font>
      <b/>
      <sz val="11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Alignment="1"/>
    <xf numFmtId="0" fontId="10" fillId="0" borderId="0" xfId="0" applyFont="1" applyAlignment="1"/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wrapText="1"/>
    </xf>
    <xf numFmtId="164" fontId="10" fillId="0" borderId="0" xfId="0" applyNumberFormat="1" applyFont="1"/>
    <xf numFmtId="1" fontId="10" fillId="0" borderId="0" xfId="0" applyNumberFormat="1" applyFont="1"/>
    <xf numFmtId="0" fontId="15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0" fontId="8" fillId="0" borderId="0" xfId="0" applyFont="1" applyAlignment="1">
      <alignment wrapText="1"/>
    </xf>
    <xf numFmtId="166" fontId="0" fillId="0" borderId="0" xfId="0" applyNumberFormat="1"/>
    <xf numFmtId="0" fontId="0" fillId="0" borderId="6" xfId="0" applyBorder="1"/>
    <xf numFmtId="166" fontId="17" fillId="0" borderId="6" xfId="0" applyNumberFormat="1" applyFont="1" applyBorder="1" applyAlignment="1">
      <alignment horizontal="right"/>
    </xf>
    <xf numFmtId="166" fontId="15" fillId="0" borderId="0" xfId="0" applyNumberFormat="1" applyFont="1" applyAlignment="1">
      <alignment horizontal="right"/>
    </xf>
    <xf numFmtId="0" fontId="17" fillId="0" borderId="0" xfId="0" applyFont="1"/>
    <xf numFmtId="0" fontId="10" fillId="0" borderId="0" xfId="0" quotePrefix="1" applyFont="1" applyAlignment="1">
      <alignment horizontal="right" wrapText="1"/>
    </xf>
    <xf numFmtId="0" fontId="10" fillId="0" borderId="1" xfId="0" applyFont="1" applyBorder="1"/>
    <xf numFmtId="49" fontId="10" fillId="0" borderId="3" xfId="0" applyNumberFormat="1" applyFont="1" applyBorder="1" applyAlignment="1">
      <alignment horizontal="left" vertical="top" wrapText="1"/>
    </xf>
    <xf numFmtId="0" fontId="10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right" wrapText="1"/>
    </xf>
    <xf numFmtId="166" fontId="10" fillId="0" borderId="3" xfId="0" applyNumberFormat="1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6" fontId="10" fillId="0" borderId="0" xfId="0" applyNumberFormat="1" applyFont="1" applyAlignment="1">
      <alignment horizontal="right"/>
    </xf>
    <xf numFmtId="0" fontId="14" fillId="0" borderId="1" xfId="0" applyFont="1" applyBorder="1" applyAlignment="1">
      <alignment horizontal="center" wrapText="1"/>
    </xf>
    <xf numFmtId="0" fontId="0" fillId="0" borderId="0" xfId="0" applyAlignment="1"/>
    <xf numFmtId="0" fontId="10" fillId="0" borderId="0" xfId="0" applyFont="1" applyAlignment="1">
      <alignment horizontal="left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166" fontId="17" fillId="0" borderId="6" xfId="0" applyNumberFormat="1" applyFont="1" applyBorder="1" applyAlignment="1">
      <alignment horizontal="right"/>
    </xf>
    <xf numFmtId="166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wrapText="1"/>
    </xf>
    <xf numFmtId="0" fontId="10" fillId="0" borderId="0" xfId="0" applyFont="1" applyAlignment="1">
      <alignment horizontal="right" vertical="center"/>
    </xf>
    <xf numFmtId="0" fontId="9" fillId="0" borderId="5" xfId="0" applyFont="1" applyBorder="1" applyAlignment="1">
      <alignment horizontal="center"/>
    </xf>
    <xf numFmtId="0" fontId="17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right"/>
    </xf>
    <xf numFmtId="166" fontId="17" fillId="0" borderId="3" xfId="0" applyNumberFormat="1" applyFont="1" applyBorder="1" applyAlignment="1">
      <alignment horizontal="right"/>
    </xf>
    <xf numFmtId="0" fontId="11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8"/>
  <sheetViews>
    <sheetView tabSelected="1" zoomScaleNormal="100" workbookViewId="0">
      <selection activeCell="A67" sqref="A67:XFD350"/>
    </sheetView>
  </sheetViews>
  <sheetFormatPr defaultRowHeight="12.75" x14ac:dyDescent="0.2"/>
  <cols>
    <col min="1" max="1" width="5.7109375" customWidth="1"/>
    <col min="2" max="2" width="11.7109375" customWidth="1"/>
    <col min="3" max="3" width="40.7109375" customWidth="1"/>
    <col min="4" max="6" width="11.7109375" customWidth="1"/>
    <col min="7" max="7" width="12.7109375" customWidth="1"/>
    <col min="9" max="11" width="12.7109375" customWidth="1"/>
    <col min="15" max="36" width="0" hidden="1" customWidth="1"/>
  </cols>
  <sheetData>
    <row r="1" spans="1:11" x14ac:dyDescent="0.2">
      <c r="A1" s="8" t="str">
        <f>CONCATENATE(Source!B1, "     СН-2012 (© ОАО МЦЦС 'Мосстройцены', ", "2020", ")")</f>
        <v>Smeta.RU  (495) 974-1589     СН-2012 (© ОАО МЦЦС 'Мосстройцены', 2020)</v>
      </c>
    </row>
    <row r="2" spans="1:11" ht="14.25" x14ac:dyDescent="0.2">
      <c r="A2" s="9"/>
      <c r="B2" s="9"/>
      <c r="C2" s="9"/>
      <c r="D2" s="9"/>
      <c r="E2" s="9"/>
      <c r="F2" s="9"/>
      <c r="G2" s="9"/>
      <c r="H2" s="9"/>
      <c r="I2" s="9"/>
      <c r="J2" s="39" t="s">
        <v>748</v>
      </c>
      <c r="K2" s="39"/>
    </row>
    <row r="3" spans="1:11" ht="16.5" x14ac:dyDescent="0.25">
      <c r="A3" s="11"/>
      <c r="B3" s="44" t="s">
        <v>746</v>
      </c>
      <c r="C3" s="44"/>
      <c r="D3" s="44"/>
      <c r="E3" s="44"/>
      <c r="F3" s="10"/>
      <c r="G3" s="44" t="s">
        <v>747</v>
      </c>
      <c r="H3" s="44"/>
      <c r="I3" s="44"/>
      <c r="J3" s="44"/>
      <c r="K3" s="44"/>
    </row>
    <row r="4" spans="1:11" ht="14.25" x14ac:dyDescent="0.2">
      <c r="A4" s="10"/>
      <c r="B4" s="45"/>
      <c r="C4" s="45"/>
      <c r="D4" s="45"/>
      <c r="E4" s="45"/>
      <c r="F4" s="10"/>
      <c r="G4" s="45"/>
      <c r="H4" s="45"/>
      <c r="I4" s="45"/>
      <c r="J4" s="45"/>
      <c r="K4" s="45"/>
    </row>
    <row r="5" spans="1:11" ht="14.25" x14ac:dyDescent="0.2">
      <c r="A5" s="12"/>
      <c r="B5" s="12"/>
      <c r="C5" s="13"/>
      <c r="D5" s="13"/>
      <c r="E5" s="13"/>
      <c r="F5" s="10"/>
      <c r="G5" s="14"/>
      <c r="H5" s="13"/>
      <c r="I5" s="13"/>
      <c r="J5" s="13"/>
      <c r="K5" s="14"/>
    </row>
    <row r="6" spans="1:11" ht="14.25" x14ac:dyDescent="0.2">
      <c r="A6" s="14"/>
      <c r="B6" s="45" t="str">
        <f>CONCATENATE("______________________ ", IF(Source!AL12&lt;&gt;"", Source!AL12, ""))</f>
        <v xml:space="preserve">______________________ </v>
      </c>
      <c r="C6" s="45"/>
      <c r="D6" s="45"/>
      <c r="E6" s="45"/>
      <c r="F6" s="10"/>
      <c r="G6" s="45" t="str">
        <f>CONCATENATE("______________________ ", IF(Source!AH12&lt;&gt;"", Source!AH12, ""))</f>
        <v xml:space="preserve">______________________ </v>
      </c>
      <c r="H6" s="45"/>
      <c r="I6" s="45"/>
      <c r="J6" s="45"/>
      <c r="K6" s="45"/>
    </row>
    <row r="7" spans="1:11" ht="14.25" x14ac:dyDescent="0.2">
      <c r="A7" s="15"/>
      <c r="B7" s="38" t="s">
        <v>749</v>
      </c>
      <c r="C7" s="38"/>
      <c r="D7" s="38"/>
      <c r="E7" s="38"/>
      <c r="F7" s="10"/>
      <c r="G7" s="38" t="s">
        <v>749</v>
      </c>
      <c r="H7" s="38"/>
      <c r="I7" s="38"/>
      <c r="J7" s="38"/>
      <c r="K7" s="38"/>
    </row>
    <row r="9" spans="1:11" ht="14.25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5.75" x14ac:dyDescent="0.25">
      <c r="A10" s="40" t="str">
        <f>CONCATENATE( "ЛОКАЛЬНАЯ СМЕТА № ",IF(Source!F20&lt;&gt;"Новая локальная смета", Source!F20, ""))</f>
        <v xml:space="preserve">ЛОКАЛЬНАЯ СМЕТА № 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x14ac:dyDescent="0.2">
      <c r="A11" s="42" t="s">
        <v>750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ht="14.25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8" x14ac:dyDescent="0.25">
      <c r="A13" s="43" t="str">
        <f>IF(Source!G20&lt;&gt;"Новая локальная смета", Source!G20, "")</f>
        <v>Басманный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 ht="14.25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8" x14ac:dyDescent="0.25">
      <c r="A15" s="47" t="str">
        <f>IF(Source!G12&lt;&gt;"Новый объект", Source!G12, "")</f>
        <v>Локальные мероприятия 2020г. (Таганский)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2" t="s">
        <v>751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1" ht="14.25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4.25" x14ac:dyDescent="0.2">
      <c r="A18" s="49" t="str">
        <f>CONCATENATE( "Основание: чертежи № ", Source!J20)</f>
        <v xml:space="preserve">Основание: чертежи № 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1" ht="14.25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4.25" x14ac:dyDescent="0.2">
      <c r="A20" s="10"/>
      <c r="B20" s="10"/>
      <c r="C20" s="10"/>
      <c r="D20" s="10"/>
      <c r="E20" s="10"/>
      <c r="F20" s="45" t="s">
        <v>752</v>
      </c>
      <c r="G20" s="45"/>
      <c r="H20" s="45"/>
      <c r="I20" s="46">
        <f>(Source!F1783/1000)</f>
        <v>5.5607199999999999</v>
      </c>
      <c r="J20" s="39"/>
      <c r="K20" s="10" t="s">
        <v>753</v>
      </c>
    </row>
    <row r="21" spans="1:11" ht="14.25" hidden="1" x14ac:dyDescent="0.2">
      <c r="A21" s="10"/>
      <c r="B21" s="10"/>
      <c r="C21" s="10"/>
      <c r="D21" s="10"/>
      <c r="E21" s="10"/>
      <c r="F21" s="45" t="s">
        <v>754</v>
      </c>
      <c r="G21" s="45"/>
      <c r="H21" s="45"/>
      <c r="I21" s="46">
        <f>(Source!F1773)/1000</f>
        <v>4.335</v>
      </c>
      <c r="J21" s="39"/>
      <c r="K21" s="10" t="s">
        <v>753</v>
      </c>
    </row>
    <row r="22" spans="1:11" ht="14.25" hidden="1" x14ac:dyDescent="0.2">
      <c r="A22" s="10"/>
      <c r="B22" s="10"/>
      <c r="C22" s="10"/>
      <c r="D22" s="10"/>
      <c r="E22" s="10"/>
      <c r="F22" s="45" t="s">
        <v>755</v>
      </c>
      <c r="G22" s="45"/>
      <c r="H22" s="45"/>
      <c r="I22" s="46">
        <f>(Source!F1774)/1000</f>
        <v>0</v>
      </c>
      <c r="J22" s="39"/>
      <c r="K22" s="10" t="s">
        <v>753</v>
      </c>
    </row>
    <row r="23" spans="1:11" ht="14.25" hidden="1" x14ac:dyDescent="0.2">
      <c r="A23" s="10"/>
      <c r="B23" s="10"/>
      <c r="C23" s="10"/>
      <c r="D23" s="10"/>
      <c r="E23" s="10"/>
      <c r="F23" s="45" t="s">
        <v>756</v>
      </c>
      <c r="G23" s="45"/>
      <c r="H23" s="45"/>
      <c r="I23" s="46">
        <f>(Source!F1765)/1000</f>
        <v>0</v>
      </c>
      <c r="J23" s="39"/>
      <c r="K23" s="10" t="s">
        <v>753</v>
      </c>
    </row>
    <row r="24" spans="1:11" ht="14.25" hidden="1" x14ac:dyDescent="0.2">
      <c r="A24" s="10"/>
      <c r="B24" s="10"/>
      <c r="C24" s="10"/>
      <c r="D24" s="10"/>
      <c r="E24" s="10"/>
      <c r="F24" s="45" t="s">
        <v>153</v>
      </c>
      <c r="G24" s="45"/>
      <c r="H24" s="45"/>
      <c r="I24" s="46">
        <f>(Source!F1775+Source!F1776)/1000</f>
        <v>1.2257199999999999</v>
      </c>
      <c r="J24" s="39"/>
      <c r="K24" s="10" t="s">
        <v>753</v>
      </c>
    </row>
    <row r="25" spans="1:11" ht="14.25" x14ac:dyDescent="0.2">
      <c r="A25" s="10"/>
      <c r="B25" s="10"/>
      <c r="C25" s="10"/>
      <c r="D25" s="10"/>
      <c r="E25" s="10"/>
      <c r="F25" s="45" t="s">
        <v>757</v>
      </c>
      <c r="G25" s="45"/>
      <c r="H25" s="45"/>
      <c r="I25" s="46">
        <f>(Source!F1771+ Source!F1770)/1000</f>
        <v>0.36349000000000004</v>
      </c>
      <c r="J25" s="39"/>
      <c r="K25" s="10" t="s">
        <v>753</v>
      </c>
    </row>
    <row r="26" spans="1:11" ht="14.25" x14ac:dyDescent="0.2">
      <c r="A26" s="10" t="s">
        <v>771</v>
      </c>
      <c r="B26" s="10"/>
      <c r="C26" s="10"/>
      <c r="D26" s="16"/>
      <c r="E26" s="17"/>
      <c r="F26" s="10"/>
      <c r="G26" s="10"/>
      <c r="H26" s="10"/>
      <c r="I26" s="10"/>
      <c r="J26" s="10"/>
      <c r="K26" s="10"/>
    </row>
    <row r="27" spans="1:11" ht="14.25" x14ac:dyDescent="0.2">
      <c r="A27" s="50" t="s">
        <v>758</v>
      </c>
      <c r="B27" s="50" t="s">
        <v>759</v>
      </c>
      <c r="C27" s="50" t="s">
        <v>760</v>
      </c>
      <c r="D27" s="50" t="s">
        <v>761</v>
      </c>
      <c r="E27" s="50" t="s">
        <v>762</v>
      </c>
      <c r="F27" s="50" t="s">
        <v>763</v>
      </c>
      <c r="G27" s="50" t="s">
        <v>764</v>
      </c>
      <c r="H27" s="50" t="s">
        <v>765</v>
      </c>
      <c r="I27" s="50" t="s">
        <v>766</v>
      </c>
      <c r="J27" s="50" t="s">
        <v>767</v>
      </c>
      <c r="K27" s="18" t="s">
        <v>768</v>
      </c>
    </row>
    <row r="28" spans="1:11" ht="28.5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19" t="s">
        <v>769</v>
      </c>
    </row>
    <row r="29" spans="1:11" ht="28.5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19" t="s">
        <v>770</v>
      </c>
    </row>
    <row r="30" spans="1:11" ht="14.25" x14ac:dyDescent="0.2">
      <c r="A30" s="19">
        <v>1</v>
      </c>
      <c r="B30" s="19">
        <v>2</v>
      </c>
      <c r="C30" s="19">
        <v>3</v>
      </c>
      <c r="D30" s="19">
        <v>4</v>
      </c>
      <c r="E30" s="19">
        <v>5</v>
      </c>
      <c r="F30" s="19">
        <v>6</v>
      </c>
      <c r="G30" s="19">
        <v>7</v>
      </c>
      <c r="H30" s="19">
        <v>8</v>
      </c>
      <c r="I30" s="19">
        <v>9</v>
      </c>
      <c r="J30" s="19">
        <v>10</v>
      </c>
      <c r="K30" s="19">
        <v>11</v>
      </c>
    </row>
    <row r="32" spans="1:11" ht="16.5" x14ac:dyDescent="0.25">
      <c r="A32" s="52" t="str">
        <f>CONCATENATE("Раздел: ",IF(Source!G1476&lt;&gt;"Новый раздел", Source!G1476, ""))</f>
        <v>Раздел: Таганская площадь, д.88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</row>
    <row r="33" spans="1:22" ht="71.25" x14ac:dyDescent="0.2">
      <c r="A33" s="20" t="str">
        <f>Source!E1480</f>
        <v>122</v>
      </c>
      <c r="B33" s="21" t="str">
        <f>Source!F1480</f>
        <v>1.50-3204-11-1/1</v>
      </c>
      <c r="C33" s="21" t="str">
        <f>Source!G1480</f>
        <v>Сверление сквозных отверстий в бетонных стенах и полах электроперфоратором, диаметр отверстия до 20 мм, глубина сверления 100 мм</v>
      </c>
      <c r="D33" s="22" t="str">
        <f>Source!H1480</f>
        <v>100 отверстий</v>
      </c>
      <c r="E33" s="9">
        <f>Source!I1480</f>
        <v>0.06</v>
      </c>
      <c r="F33" s="24"/>
      <c r="G33" s="23"/>
      <c r="H33" s="9"/>
      <c r="I33" s="9"/>
      <c r="J33" s="25"/>
      <c r="K33" s="25"/>
      <c r="Q33">
        <f>ROUND((Source!BZ1480/100)*ROUND((Source!AF1480*Source!AV1480)*Source!I1480, 2), 2)</f>
        <v>68.739999999999995</v>
      </c>
      <c r="R33">
        <f>Source!X1480</f>
        <v>68.739999999999995</v>
      </c>
      <c r="S33">
        <f>ROUND((Source!CA1480/100)*ROUND((Source!AF1480*Source!AV1480)*Source!I1480, 2), 2)</f>
        <v>9.82</v>
      </c>
      <c r="T33">
        <f>Source!Y1480</f>
        <v>9.82</v>
      </c>
      <c r="U33">
        <f>ROUND((175/100)*ROUND((Source!AE1480*Source!AV1480)*Source!I1480, 2), 2)</f>
        <v>0.02</v>
      </c>
      <c r="V33">
        <f>ROUND((108/100)*ROUND(Source!CS1480*Source!I1480, 2), 2)</f>
        <v>0.01</v>
      </c>
    </row>
    <row r="34" spans="1:22" x14ac:dyDescent="0.2">
      <c r="C34" s="26" t="str">
        <f>"Объем: "&amp;Source!I1480&amp;"="&amp;Source!F1811&amp;"/"&amp;"100"</f>
        <v>Объем: 0,06=6/100</v>
      </c>
    </row>
    <row r="35" spans="1:22" ht="14.25" x14ac:dyDescent="0.2">
      <c r="A35" s="20"/>
      <c r="B35" s="21"/>
      <c r="C35" s="21" t="s">
        <v>772</v>
      </c>
      <c r="D35" s="22"/>
      <c r="E35" s="9"/>
      <c r="F35" s="24">
        <f>Source!AO1480</f>
        <v>1636.59</v>
      </c>
      <c r="G35" s="23" t="str">
        <f>Source!DG1480</f>
        <v/>
      </c>
      <c r="H35" s="9">
        <f>Source!AV1480</f>
        <v>1</v>
      </c>
      <c r="I35" s="9">
        <f>IF(Source!BA1480&lt;&gt; 0, Source!BA1480, 1)</f>
        <v>1</v>
      </c>
      <c r="J35" s="25">
        <f>Source!S1480</f>
        <v>98.2</v>
      </c>
      <c r="K35" s="25"/>
    </row>
    <row r="36" spans="1:22" ht="14.25" x14ac:dyDescent="0.2">
      <c r="A36" s="20"/>
      <c r="B36" s="21"/>
      <c r="C36" s="21" t="s">
        <v>778</v>
      </c>
      <c r="D36" s="22"/>
      <c r="E36" s="9"/>
      <c r="F36" s="24">
        <f>Source!AM1480</f>
        <v>26.01</v>
      </c>
      <c r="G36" s="23" t="str">
        <f>Source!DE1480</f>
        <v/>
      </c>
      <c r="H36" s="9">
        <f>Source!AV1480</f>
        <v>1</v>
      </c>
      <c r="I36" s="9">
        <f>IF(Source!BB1480&lt;&gt; 0, Source!BB1480, 1)</f>
        <v>1</v>
      </c>
      <c r="J36" s="25">
        <f>Source!Q1480</f>
        <v>1.56</v>
      </c>
      <c r="K36" s="25"/>
    </row>
    <row r="37" spans="1:22" ht="14.25" x14ac:dyDescent="0.2">
      <c r="A37" s="20"/>
      <c r="B37" s="21"/>
      <c r="C37" s="21" t="s">
        <v>779</v>
      </c>
      <c r="D37" s="22"/>
      <c r="E37" s="9"/>
      <c r="F37" s="24">
        <f>Source!AN1480</f>
        <v>0.09</v>
      </c>
      <c r="G37" s="23" t="str">
        <f>Source!DF1480</f>
        <v/>
      </c>
      <c r="H37" s="9">
        <f>Source!AV1480</f>
        <v>1</v>
      </c>
      <c r="I37" s="9">
        <f>IF(Source!BS1480&lt;&gt; 0, Source!BS1480, 1)</f>
        <v>1</v>
      </c>
      <c r="J37" s="30">
        <f>Source!R1480</f>
        <v>0.01</v>
      </c>
      <c r="K37" s="25"/>
    </row>
    <row r="38" spans="1:22" ht="14.25" x14ac:dyDescent="0.2">
      <c r="A38" s="20"/>
      <c r="B38" s="21"/>
      <c r="C38" s="21" t="s">
        <v>781</v>
      </c>
      <c r="D38" s="22"/>
      <c r="E38" s="9"/>
      <c r="F38" s="24">
        <f>Source!AL1480</f>
        <v>8731.2000000000007</v>
      </c>
      <c r="G38" s="23" t="str">
        <f>Source!DD1480</f>
        <v/>
      </c>
      <c r="H38" s="9">
        <f>Source!AW1480</f>
        <v>1</v>
      </c>
      <c r="I38" s="9">
        <f>IF(Source!BC1480&lt;&gt; 0, Source!BC1480, 1)</f>
        <v>1</v>
      </c>
      <c r="J38" s="25">
        <f>Source!P1480</f>
        <v>523.87</v>
      </c>
      <c r="K38" s="25"/>
    </row>
    <row r="39" spans="1:22" ht="14.25" x14ac:dyDescent="0.2">
      <c r="A39" s="20"/>
      <c r="B39" s="21"/>
      <c r="C39" s="21" t="s">
        <v>773</v>
      </c>
      <c r="D39" s="22" t="s">
        <v>774</v>
      </c>
      <c r="E39" s="9">
        <f>Source!AT1480</f>
        <v>70</v>
      </c>
      <c r="F39" s="24"/>
      <c r="G39" s="23"/>
      <c r="H39" s="9"/>
      <c r="I39" s="9"/>
      <c r="J39" s="25">
        <f>SUM(R33:R38)</f>
        <v>68.739999999999995</v>
      </c>
      <c r="K39" s="25"/>
    </row>
    <row r="40" spans="1:22" ht="14.25" x14ac:dyDescent="0.2">
      <c r="A40" s="20"/>
      <c r="B40" s="21"/>
      <c r="C40" s="21" t="s">
        <v>775</v>
      </c>
      <c r="D40" s="22" t="s">
        <v>774</v>
      </c>
      <c r="E40" s="9">
        <f>Source!AU1480</f>
        <v>10</v>
      </c>
      <c r="F40" s="24"/>
      <c r="G40" s="23"/>
      <c r="H40" s="9"/>
      <c r="I40" s="9"/>
      <c r="J40" s="25">
        <f>SUM(T33:T39)</f>
        <v>9.82</v>
      </c>
      <c r="K40" s="25"/>
    </row>
    <row r="41" spans="1:22" ht="14.25" x14ac:dyDescent="0.2">
      <c r="A41" s="20"/>
      <c r="B41" s="21"/>
      <c r="C41" s="21" t="s">
        <v>780</v>
      </c>
      <c r="D41" s="22" t="s">
        <v>774</v>
      </c>
      <c r="E41" s="9">
        <f>108</f>
        <v>108</v>
      </c>
      <c r="F41" s="24"/>
      <c r="G41" s="23"/>
      <c r="H41" s="9"/>
      <c r="I41" s="9"/>
      <c r="J41" s="25">
        <f>SUM(V33:V40)</f>
        <v>0.01</v>
      </c>
      <c r="K41" s="25"/>
    </row>
    <row r="42" spans="1:22" ht="14.25" x14ac:dyDescent="0.2">
      <c r="A42" s="20"/>
      <c r="B42" s="21"/>
      <c r="C42" s="21" t="s">
        <v>776</v>
      </c>
      <c r="D42" s="22" t="s">
        <v>777</v>
      </c>
      <c r="E42" s="9">
        <f>Source!AQ1480</f>
        <v>8.5</v>
      </c>
      <c r="F42" s="24"/>
      <c r="G42" s="23" t="str">
        <f>Source!DI1480</f>
        <v/>
      </c>
      <c r="H42" s="9">
        <f>Source!AV1480</f>
        <v>1</v>
      </c>
      <c r="I42" s="9"/>
      <c r="J42" s="25"/>
      <c r="K42" s="25">
        <f>Source!U1480</f>
        <v>0.51</v>
      </c>
    </row>
    <row r="43" spans="1:22" ht="15" x14ac:dyDescent="0.25">
      <c r="A43" s="28"/>
      <c r="B43" s="28"/>
      <c r="C43" s="28"/>
      <c r="D43" s="28"/>
      <c r="E43" s="28"/>
      <c r="F43" s="28"/>
      <c r="G43" s="28"/>
      <c r="H43" s="28"/>
      <c r="I43" s="53">
        <f>J35+J36+J38+J39+J40+J41</f>
        <v>702.2</v>
      </c>
      <c r="J43" s="53"/>
      <c r="K43" s="29">
        <f>IF(Source!I1480&lt;&gt;0, ROUND(I43/Source!I1480, 2), 0)</f>
        <v>11703.33</v>
      </c>
      <c r="P43" s="27">
        <f>I43</f>
        <v>702.2</v>
      </c>
    </row>
    <row r="44" spans="1:22" ht="42.75" x14ac:dyDescent="0.2">
      <c r="A44" s="20" t="str">
        <f>Source!E1481</f>
        <v>123</v>
      </c>
      <c r="B44" s="21" t="str">
        <f>Source!F1481</f>
        <v>1.50-3204-11-2/1</v>
      </c>
      <c r="C44" s="21" t="str">
        <f>Source!G1481</f>
        <v>Добавлять на каждые 50 мм глубины сверления сверх 100 мм к поз. 50-3204-11-1</v>
      </c>
      <c r="D44" s="22" t="str">
        <f>Source!H1481</f>
        <v>100 отверстий</v>
      </c>
      <c r="E44" s="9">
        <f>Source!I1481</f>
        <v>0.06</v>
      </c>
      <c r="F44" s="24"/>
      <c r="G44" s="23"/>
      <c r="H44" s="9"/>
      <c r="I44" s="9"/>
      <c r="J44" s="25"/>
      <c r="K44" s="25"/>
      <c r="Q44">
        <f>ROUND((Source!BZ1481/100)*ROUND((Source!AF1481*Source!AV1481)*Source!I1481, 2), 2)</f>
        <v>42.05</v>
      </c>
      <c r="R44">
        <f>Source!X1481</f>
        <v>42.05</v>
      </c>
      <c r="S44">
        <f>ROUND((Source!CA1481/100)*ROUND((Source!AF1481*Source!AV1481)*Source!I1481, 2), 2)</f>
        <v>6.01</v>
      </c>
      <c r="T44">
        <f>Source!Y1481</f>
        <v>6.01</v>
      </c>
      <c r="U44">
        <f>ROUND((175/100)*ROUND((Source!AE1481*Source!AV1481)*Source!I1481, 2), 2)</f>
        <v>0</v>
      </c>
      <c r="V44">
        <f>ROUND((108/100)*ROUND(Source!CS1481*Source!I1481, 2), 2)</f>
        <v>0</v>
      </c>
    </row>
    <row r="45" spans="1:22" x14ac:dyDescent="0.2">
      <c r="C45" s="26" t="str">
        <f>"Объем: "&amp;Source!I1481&amp;"=("&amp;Source!F1811&amp;")/"&amp;"100"</f>
        <v>Объем: 0,06=(6)/100</v>
      </c>
    </row>
    <row r="46" spans="1:22" ht="14.25" x14ac:dyDescent="0.2">
      <c r="A46" s="20"/>
      <c r="B46" s="21"/>
      <c r="C46" s="21" t="s">
        <v>772</v>
      </c>
      <c r="D46" s="22"/>
      <c r="E46" s="9"/>
      <c r="F46" s="24">
        <f>Source!AO1481</f>
        <v>500.6</v>
      </c>
      <c r="G46" s="23" t="str">
        <f>Source!DG1481</f>
        <v>)*2</v>
      </c>
      <c r="H46" s="9">
        <f>Source!AV1481</f>
        <v>1</v>
      </c>
      <c r="I46" s="9">
        <f>IF(Source!BA1481&lt;&gt; 0, Source!BA1481, 1)</f>
        <v>1</v>
      </c>
      <c r="J46" s="25">
        <f>Source!S1481</f>
        <v>60.07</v>
      </c>
      <c r="K46" s="25"/>
    </row>
    <row r="47" spans="1:22" ht="14.25" x14ac:dyDescent="0.2">
      <c r="A47" s="20"/>
      <c r="B47" s="21"/>
      <c r="C47" s="21" t="s">
        <v>778</v>
      </c>
      <c r="D47" s="22"/>
      <c r="E47" s="9"/>
      <c r="F47" s="24">
        <f>Source!AM1481</f>
        <v>7.96</v>
      </c>
      <c r="G47" s="23" t="str">
        <f>Source!DE1481</f>
        <v>)*2</v>
      </c>
      <c r="H47" s="9">
        <f>Source!AV1481</f>
        <v>1</v>
      </c>
      <c r="I47" s="9">
        <f>IF(Source!BB1481&lt;&gt; 0, Source!BB1481, 1)</f>
        <v>1</v>
      </c>
      <c r="J47" s="25">
        <f>Source!Q1481</f>
        <v>0.96</v>
      </c>
      <c r="K47" s="25"/>
    </row>
    <row r="48" spans="1:22" ht="14.25" x14ac:dyDescent="0.2">
      <c r="A48" s="20"/>
      <c r="B48" s="21"/>
      <c r="C48" s="21" t="s">
        <v>773</v>
      </c>
      <c r="D48" s="22" t="s">
        <v>774</v>
      </c>
      <c r="E48" s="9">
        <f>Source!AT1481</f>
        <v>70</v>
      </c>
      <c r="F48" s="24"/>
      <c r="G48" s="23"/>
      <c r="H48" s="9"/>
      <c r="I48" s="9"/>
      <c r="J48" s="25">
        <f>SUM(R44:R47)</f>
        <v>42.05</v>
      </c>
      <c r="K48" s="25"/>
    </row>
    <row r="49" spans="1:22" ht="14.25" x14ac:dyDescent="0.2">
      <c r="A49" s="20"/>
      <c r="B49" s="21"/>
      <c r="C49" s="21" t="s">
        <v>775</v>
      </c>
      <c r="D49" s="22" t="s">
        <v>774</v>
      </c>
      <c r="E49" s="9">
        <f>Source!AU1481</f>
        <v>10</v>
      </c>
      <c r="F49" s="24"/>
      <c r="G49" s="23"/>
      <c r="H49" s="9"/>
      <c r="I49" s="9"/>
      <c r="J49" s="25">
        <f>SUM(T44:T48)</f>
        <v>6.01</v>
      </c>
      <c r="K49" s="25"/>
    </row>
    <row r="50" spans="1:22" ht="14.25" x14ac:dyDescent="0.2">
      <c r="A50" s="20"/>
      <c r="B50" s="21"/>
      <c r="C50" s="21" t="s">
        <v>776</v>
      </c>
      <c r="D50" s="22" t="s">
        <v>777</v>
      </c>
      <c r="E50" s="9">
        <f>Source!AQ1481</f>
        <v>2.6</v>
      </c>
      <c r="F50" s="24"/>
      <c r="G50" s="23" t="str">
        <f>Source!DI1481</f>
        <v>)*2</v>
      </c>
      <c r="H50" s="9">
        <f>Source!AV1481</f>
        <v>1</v>
      </c>
      <c r="I50" s="9"/>
      <c r="J50" s="25"/>
      <c r="K50" s="25">
        <f>Source!U1481</f>
        <v>0.312</v>
      </c>
    </row>
    <row r="51" spans="1:22" ht="15" x14ac:dyDescent="0.25">
      <c r="A51" s="28"/>
      <c r="B51" s="28"/>
      <c r="C51" s="28"/>
      <c r="D51" s="28"/>
      <c r="E51" s="28"/>
      <c r="F51" s="28"/>
      <c r="G51" s="28"/>
      <c r="H51" s="28"/>
      <c r="I51" s="53">
        <f>J46+J47+J48+J49</f>
        <v>109.09</v>
      </c>
      <c r="J51" s="53"/>
      <c r="K51" s="29">
        <f>IF(Source!I1481&lt;&gt;0, ROUND(I51/Source!I1481, 2), 0)</f>
        <v>1818.17</v>
      </c>
      <c r="P51" s="27">
        <f>I51</f>
        <v>109.09</v>
      </c>
    </row>
    <row r="52" spans="1:22" ht="28.5" x14ac:dyDescent="0.2">
      <c r="A52" s="20" t="str">
        <f>Source!E1482</f>
        <v>124</v>
      </c>
      <c r="B52" s="21" t="str">
        <f>Source!F1482</f>
        <v>1.4-3103-6-6/1</v>
      </c>
      <c r="C52" s="21" t="str">
        <f>Source!G1482</f>
        <v>Укладка перемычек массой до 0,3 т</v>
      </c>
      <c r="D52" s="22" t="str">
        <f>Source!H1482</f>
        <v>100 шт.</v>
      </c>
      <c r="E52" s="9">
        <f>Source!I1482</f>
        <v>0.06</v>
      </c>
      <c r="F52" s="24"/>
      <c r="G52" s="23"/>
      <c r="H52" s="9"/>
      <c r="I52" s="9"/>
      <c r="J52" s="25"/>
      <c r="K52" s="25"/>
      <c r="Q52">
        <f>ROUND((Source!BZ1482/100)*ROUND((Source!AF1482*Source!AV1482)*Source!I1482, 2), 2)</f>
        <v>143.65</v>
      </c>
      <c r="R52">
        <f>Source!X1482</f>
        <v>143.65</v>
      </c>
      <c r="S52">
        <f>ROUND((Source!CA1482/100)*ROUND((Source!AF1482*Source!AV1482)*Source!I1482, 2), 2)</f>
        <v>20.52</v>
      </c>
      <c r="T52">
        <f>Source!Y1482</f>
        <v>20.52</v>
      </c>
      <c r="U52">
        <f>ROUND((175/100)*ROUND((Source!AE1482*Source!AV1482)*Source!I1482, 2), 2)</f>
        <v>0</v>
      </c>
      <c r="V52">
        <f>ROUND((108/100)*ROUND(Source!CS1482*Source!I1482, 2), 2)</f>
        <v>0</v>
      </c>
    </row>
    <row r="53" spans="1:22" x14ac:dyDescent="0.2">
      <c r="C53" s="26" t="str">
        <f>"Объем: "&amp;Source!I1482&amp;"=("&amp;Source!F1811&amp;")/"&amp;"100"</f>
        <v>Объем: 0,06=(6)/100</v>
      </c>
    </row>
    <row r="54" spans="1:22" ht="14.25" x14ac:dyDescent="0.2">
      <c r="A54" s="20"/>
      <c r="B54" s="21"/>
      <c r="C54" s="21" t="s">
        <v>772</v>
      </c>
      <c r="D54" s="22"/>
      <c r="E54" s="9"/>
      <c r="F54" s="24">
        <f>Source!AO1482</f>
        <v>3420.17</v>
      </c>
      <c r="G54" s="23" t="str">
        <f>Source!DG1482</f>
        <v/>
      </c>
      <c r="H54" s="9">
        <f>Source!AV1482</f>
        <v>1</v>
      </c>
      <c r="I54" s="9">
        <f>IF(Source!BA1482&lt;&gt; 0, Source!BA1482, 1)</f>
        <v>1</v>
      </c>
      <c r="J54" s="25">
        <f>Source!S1482</f>
        <v>205.21</v>
      </c>
      <c r="K54" s="25"/>
    </row>
    <row r="55" spans="1:22" ht="14.25" x14ac:dyDescent="0.2">
      <c r="A55" s="20"/>
      <c r="B55" s="21"/>
      <c r="C55" s="21" t="s">
        <v>781</v>
      </c>
      <c r="D55" s="22"/>
      <c r="E55" s="9"/>
      <c r="F55" s="24">
        <f>Source!AL1482</f>
        <v>122333.05</v>
      </c>
      <c r="G55" s="23" t="str">
        <f>Source!DD1482</f>
        <v/>
      </c>
      <c r="H55" s="9">
        <f>Source!AW1482</f>
        <v>1</v>
      </c>
      <c r="I55" s="9">
        <f>IF(Source!BC1482&lt;&gt; 0, Source!BC1482, 1)</f>
        <v>1</v>
      </c>
      <c r="J55" s="25">
        <f>Source!P1482</f>
        <v>7339.98</v>
      </c>
      <c r="K55" s="25"/>
    </row>
    <row r="56" spans="1:22" ht="28.5" x14ac:dyDescent="0.2">
      <c r="A56" s="20" t="str">
        <f>Source!E1483</f>
        <v>124,1</v>
      </c>
      <c r="B56" s="21" t="str">
        <f>Source!F1483</f>
        <v>21.5-1-4</v>
      </c>
      <c r="C56" s="21" t="str">
        <f>Source!G1483</f>
        <v>Перемычки железобетонные брусковые, марка 1ПБ, 2ПБ, 3ПБ, 5ПБ</v>
      </c>
      <c r="D56" s="22" t="str">
        <f>Source!H1483</f>
        <v>м3</v>
      </c>
      <c r="E56" s="9">
        <f>Source!I1483</f>
        <v>-0.51600000000000001</v>
      </c>
      <c r="F56" s="24">
        <f>Source!AK1483</f>
        <v>14137.46</v>
      </c>
      <c r="G56" s="32" t="s">
        <v>3</v>
      </c>
      <c r="H56" s="9">
        <f>Source!AW1483</f>
        <v>1</v>
      </c>
      <c r="I56" s="9">
        <f>IF(Source!BC1483&lt;&gt; 0, Source!BC1483, 1)</f>
        <v>1</v>
      </c>
      <c r="J56" s="25">
        <f>Source!O1483</f>
        <v>-7294.93</v>
      </c>
      <c r="K56" s="25"/>
      <c r="Q56">
        <f>ROUND((Source!BZ1483/100)*ROUND((Source!AF1483*Source!AV1483)*Source!I1483, 2), 2)</f>
        <v>0</v>
      </c>
      <c r="R56">
        <f>Source!X1483</f>
        <v>0</v>
      </c>
      <c r="S56">
        <f>ROUND((Source!CA1483/100)*ROUND((Source!AF1483*Source!AV1483)*Source!I1483, 2), 2)</f>
        <v>0</v>
      </c>
      <c r="T56">
        <f>Source!Y1483</f>
        <v>0</v>
      </c>
      <c r="U56">
        <f>ROUND((175/100)*ROUND((Source!AE1483*Source!AV1483)*Source!I1483, 2), 2)</f>
        <v>0</v>
      </c>
      <c r="V56">
        <f>ROUND((108/100)*ROUND(Source!CS1483*Source!I1483, 2), 2)</f>
        <v>0</v>
      </c>
    </row>
    <row r="57" spans="1:22" ht="14.25" x14ac:dyDescent="0.2">
      <c r="A57" s="20"/>
      <c r="B57" s="21"/>
      <c r="C57" s="21" t="s">
        <v>773</v>
      </c>
      <c r="D57" s="22" t="s">
        <v>774</v>
      </c>
      <c r="E57" s="9">
        <f>Source!AT1482</f>
        <v>70</v>
      </c>
      <c r="F57" s="24"/>
      <c r="G57" s="23"/>
      <c r="H57" s="9"/>
      <c r="I57" s="9"/>
      <c r="J57" s="25">
        <f>SUM(R52:R56)</f>
        <v>143.65</v>
      </c>
      <c r="K57" s="25"/>
    </row>
    <row r="58" spans="1:22" ht="14.25" x14ac:dyDescent="0.2">
      <c r="A58" s="20"/>
      <c r="B58" s="21"/>
      <c r="C58" s="21" t="s">
        <v>775</v>
      </c>
      <c r="D58" s="22" t="s">
        <v>774</v>
      </c>
      <c r="E58" s="9">
        <f>Source!AU1482</f>
        <v>10</v>
      </c>
      <c r="F58" s="24"/>
      <c r="G58" s="23"/>
      <c r="H58" s="9"/>
      <c r="I58" s="9"/>
      <c r="J58" s="25">
        <f>SUM(T52:T57)</f>
        <v>20.52</v>
      </c>
      <c r="K58" s="25"/>
    </row>
    <row r="59" spans="1:22" ht="14.25" x14ac:dyDescent="0.2">
      <c r="A59" s="20"/>
      <c r="B59" s="21"/>
      <c r="C59" s="21" t="s">
        <v>776</v>
      </c>
      <c r="D59" s="22" t="s">
        <v>777</v>
      </c>
      <c r="E59" s="9">
        <f>Source!AQ1482</f>
        <v>17.02</v>
      </c>
      <c r="F59" s="24"/>
      <c r="G59" s="23" t="str">
        <f>Source!DI1482</f>
        <v/>
      </c>
      <c r="H59" s="9">
        <f>Source!AV1482</f>
        <v>1</v>
      </c>
      <c r="I59" s="9"/>
      <c r="J59" s="25"/>
      <c r="K59" s="25">
        <f>Source!U1482</f>
        <v>1.0211999999999999</v>
      </c>
    </row>
    <row r="60" spans="1:22" ht="15" x14ac:dyDescent="0.25">
      <c r="A60" s="28"/>
      <c r="B60" s="28"/>
      <c r="C60" s="28"/>
      <c r="D60" s="28"/>
      <c r="E60" s="28"/>
      <c r="F60" s="28"/>
      <c r="G60" s="28"/>
      <c r="H60" s="28"/>
      <c r="I60" s="53">
        <f>J54+J55+J57+J58+SUM(J56:J56)</f>
        <v>414.42999999999938</v>
      </c>
      <c r="J60" s="53"/>
      <c r="K60" s="29">
        <f>IF(Source!I1482&lt;&gt;0, ROUND(I60/Source!I1482, 2), 0)</f>
        <v>6907.17</v>
      </c>
      <c r="P60" s="27">
        <f>I60</f>
        <v>414.42999999999938</v>
      </c>
    </row>
    <row r="61" spans="1:22" ht="71.25" x14ac:dyDescent="0.2">
      <c r="A61" s="20" t="str">
        <f>Source!E1484</f>
        <v>125</v>
      </c>
      <c r="B61" s="21" t="str">
        <f>Source!F1484</f>
        <v>Информационное письмо ДПР-20-3/1-61/18</v>
      </c>
      <c r="C61" s="21" t="s">
        <v>782</v>
      </c>
      <c r="D61" s="22" t="str">
        <f>Source!H1484</f>
        <v>шт.</v>
      </c>
      <c r="E61" s="9">
        <f>Source!I1484</f>
        <v>6</v>
      </c>
      <c r="F61" s="24">
        <f>Source!AL1484</f>
        <v>722.5</v>
      </c>
      <c r="G61" s="23" t="str">
        <f>Source!DD1484</f>
        <v/>
      </c>
      <c r="H61" s="9">
        <f>Source!AW1484</f>
        <v>1</v>
      </c>
      <c r="I61" s="9">
        <f>IF(Source!BC1484&lt;&gt; 0, Source!BC1484, 1)</f>
        <v>1</v>
      </c>
      <c r="J61" s="25">
        <f>Source!P1484</f>
        <v>4335</v>
      </c>
      <c r="K61" s="25"/>
      <c r="Q61">
        <f>ROUND((Source!BZ1484/100)*ROUND((Source!AF1484*Source!AV1484)*Source!I1484, 2), 2)</f>
        <v>0</v>
      </c>
      <c r="R61">
        <f>Source!X1484</f>
        <v>0</v>
      </c>
      <c r="S61">
        <f>ROUND((Source!CA1484/100)*ROUND((Source!AF1484*Source!AV1484)*Source!I1484, 2), 2)</f>
        <v>0</v>
      </c>
      <c r="T61">
        <f>Source!Y1484</f>
        <v>0</v>
      </c>
      <c r="U61">
        <f>ROUND((175/100)*ROUND((Source!AE1484*Source!AV1484)*Source!I1484, 2), 2)</f>
        <v>0</v>
      </c>
      <c r="V61">
        <f>ROUND((108/100)*ROUND(Source!CS1484*Source!I1484, 2), 2)</f>
        <v>0</v>
      </c>
    </row>
    <row r="62" spans="1:22" ht="15" x14ac:dyDescent="0.25">
      <c r="A62" s="28"/>
      <c r="B62" s="28"/>
      <c r="C62" s="28"/>
      <c r="D62" s="28"/>
      <c r="E62" s="28"/>
      <c r="F62" s="28"/>
      <c r="G62" s="28"/>
      <c r="H62" s="28"/>
      <c r="I62" s="53">
        <f>J61</f>
        <v>4335</v>
      </c>
      <c r="J62" s="53"/>
      <c r="K62" s="29">
        <f>IF(Source!I1484&lt;&gt;0, ROUND(I62/Source!I1484, 2), 0)</f>
        <v>722.5</v>
      </c>
      <c r="P62" s="27">
        <f>I62</f>
        <v>4335</v>
      </c>
    </row>
    <row r="64" spans="1:22" ht="15" x14ac:dyDescent="0.25">
      <c r="A64" s="56" t="str">
        <f>CONCATENATE("Итого по разделу: ",IF(Source!G1486&lt;&gt;"Новый раздел", Source!G1486, ""))</f>
        <v>Итого по разделу: Таганская площадь, д.88</v>
      </c>
      <c r="B64" s="56"/>
      <c r="C64" s="56"/>
      <c r="D64" s="56"/>
      <c r="E64" s="56"/>
      <c r="F64" s="56"/>
      <c r="G64" s="56"/>
      <c r="H64" s="56"/>
      <c r="I64" s="54">
        <f>SUM(P32:P63)</f>
        <v>5560.7199999999993</v>
      </c>
      <c r="J64" s="55"/>
      <c r="K64" s="31"/>
    </row>
    <row r="68" spans="1:11" ht="15" x14ac:dyDescent="0.25">
      <c r="A68" s="56" t="str">
        <f>CONCATENATE("Итого по смете: ",IF(Source!G1819&lt;&gt;"Новый объект", Source!G1819, ""))</f>
        <v>Итого по смете: Локальные мероприятия 2020г. (Таганский)</v>
      </c>
      <c r="B68" s="56"/>
      <c r="C68" s="56"/>
      <c r="D68" s="56"/>
      <c r="E68" s="56"/>
      <c r="F68" s="56"/>
      <c r="G68" s="56"/>
      <c r="H68" s="56"/>
      <c r="I68" s="54">
        <f>SUM(P1:P67)</f>
        <v>5560.7199999999993</v>
      </c>
      <c r="J68" s="55"/>
      <c r="K68" s="31"/>
    </row>
    <row r="69" spans="1:11" ht="14.25" x14ac:dyDescent="0.2">
      <c r="C69" s="49" t="str">
        <f>Source!H1847</f>
        <v>Итого по смете</v>
      </c>
      <c r="D69" s="49"/>
      <c r="E69" s="49"/>
      <c r="F69" s="49"/>
      <c r="G69" s="49"/>
      <c r="H69" s="49"/>
      <c r="I69" s="46">
        <f>IF(Source!F1847=0, "", Source!F1847)</f>
        <v>5560.72</v>
      </c>
      <c r="J69" s="46"/>
    </row>
    <row r="70" spans="1:11" ht="14.25" x14ac:dyDescent="0.2">
      <c r="C70" s="49" t="str">
        <f>Source!H1848</f>
        <v>НДС,20%</v>
      </c>
      <c r="D70" s="49"/>
      <c r="E70" s="49"/>
      <c r="F70" s="49"/>
      <c r="G70" s="49"/>
      <c r="H70" s="49"/>
      <c r="I70" s="46">
        <f>IF(Source!F1848=0, "", Source!F1848)</f>
        <v>1112.1400000000001</v>
      </c>
      <c r="J70" s="46"/>
    </row>
    <row r="71" spans="1:11" ht="14.25" x14ac:dyDescent="0.2">
      <c r="C71" s="49" t="str">
        <f>Source!H1849</f>
        <v>Всего с НДС</v>
      </c>
      <c r="D71" s="49"/>
      <c r="E71" s="49"/>
      <c r="F71" s="49"/>
      <c r="G71" s="49"/>
      <c r="H71" s="49"/>
      <c r="I71" s="46">
        <f>IF(Source!F1849=0, "", Source!F1849)</f>
        <v>6672.86</v>
      </c>
      <c r="J71" s="46"/>
    </row>
    <row r="74" spans="1:11" ht="14.25" x14ac:dyDescent="0.2">
      <c r="A74" s="57" t="s">
        <v>783</v>
      </c>
      <c r="B74" s="57"/>
      <c r="C74" s="33" t="str">
        <f>IF(Source!AC12&lt;&gt;"", Source!AC12," ")</f>
        <v xml:space="preserve"> </v>
      </c>
      <c r="D74" s="33"/>
      <c r="E74" s="33"/>
      <c r="F74" s="33"/>
      <c r="G74" s="33"/>
      <c r="H74" s="10" t="str">
        <f>IF(Source!AB12&lt;&gt;"", Source!AB12," ")</f>
        <v xml:space="preserve"> </v>
      </c>
      <c r="I74" s="10"/>
      <c r="J74" s="10"/>
      <c r="K74" s="10"/>
    </row>
    <row r="75" spans="1:11" ht="14.25" x14ac:dyDescent="0.2">
      <c r="A75" s="10"/>
      <c r="B75" s="10"/>
      <c r="C75" s="58" t="s">
        <v>784</v>
      </c>
      <c r="D75" s="58"/>
      <c r="E75" s="58"/>
      <c r="F75" s="58"/>
      <c r="G75" s="58"/>
      <c r="H75" s="10"/>
      <c r="I75" s="10"/>
      <c r="J75" s="10"/>
      <c r="K75" s="10"/>
    </row>
    <row r="76" spans="1:11" ht="14.25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4.25" x14ac:dyDescent="0.2">
      <c r="A77" s="57" t="s">
        <v>785</v>
      </c>
      <c r="B77" s="57"/>
      <c r="C77" s="33" t="str">
        <f>IF(Source!AE12&lt;&gt;"", Source!AE12," ")</f>
        <v xml:space="preserve"> </v>
      </c>
      <c r="D77" s="33"/>
      <c r="E77" s="33"/>
      <c r="F77" s="33"/>
      <c r="G77" s="33"/>
      <c r="H77" s="10" t="str">
        <f>IF(Source!AD12&lt;&gt;"", Source!AD12," ")</f>
        <v xml:space="preserve"> </v>
      </c>
      <c r="I77" s="10"/>
      <c r="J77" s="10"/>
      <c r="K77" s="10"/>
    </row>
    <row r="78" spans="1:11" ht="14.25" x14ac:dyDescent="0.2">
      <c r="A78" s="10"/>
      <c r="B78" s="10"/>
      <c r="C78" s="58" t="s">
        <v>784</v>
      </c>
      <c r="D78" s="58"/>
      <c r="E78" s="58"/>
      <c r="F78" s="58"/>
      <c r="G78" s="58"/>
      <c r="H78" s="10"/>
      <c r="I78" s="10"/>
      <c r="J78" s="10"/>
      <c r="K78" s="10"/>
    </row>
  </sheetData>
  <mergeCells count="56">
    <mergeCell ref="C71:H71"/>
    <mergeCell ref="I71:J71"/>
    <mergeCell ref="A74:B74"/>
    <mergeCell ref="C75:G75"/>
    <mergeCell ref="A77:B77"/>
    <mergeCell ref="C78:G78"/>
    <mergeCell ref="I68:J68"/>
    <mergeCell ref="A68:H68"/>
    <mergeCell ref="C69:H69"/>
    <mergeCell ref="I69:J69"/>
    <mergeCell ref="C70:H70"/>
    <mergeCell ref="I70:J70"/>
    <mergeCell ref="A32:K32"/>
    <mergeCell ref="I43:J43"/>
    <mergeCell ref="I51:J51"/>
    <mergeCell ref="I60:J60"/>
    <mergeCell ref="I62:J62"/>
    <mergeCell ref="I64:J64"/>
    <mergeCell ref="A64:H64"/>
    <mergeCell ref="I27:I29"/>
    <mergeCell ref="J27:J29"/>
    <mergeCell ref="F25:H25"/>
    <mergeCell ref="I25:J25"/>
    <mergeCell ref="A27:A29"/>
    <mergeCell ref="B27:B29"/>
    <mergeCell ref="C27:C29"/>
    <mergeCell ref="D27:D29"/>
    <mergeCell ref="E27:E29"/>
    <mergeCell ref="F27:F29"/>
    <mergeCell ref="G27:G29"/>
    <mergeCell ref="H27:H29"/>
    <mergeCell ref="F22:H22"/>
    <mergeCell ref="I22:J22"/>
    <mergeCell ref="F23:H23"/>
    <mergeCell ref="I23:J23"/>
    <mergeCell ref="F24:H24"/>
    <mergeCell ref="I24:J24"/>
    <mergeCell ref="A15:K15"/>
    <mergeCell ref="A16:K16"/>
    <mergeCell ref="A18:K18"/>
    <mergeCell ref="F20:H20"/>
    <mergeCell ref="I20:J20"/>
    <mergeCell ref="F21:H21"/>
    <mergeCell ref="I21:J21"/>
    <mergeCell ref="B7:E7"/>
    <mergeCell ref="G7:K7"/>
    <mergeCell ref="J2:K2"/>
    <mergeCell ref="A10:K10"/>
    <mergeCell ref="A11:K11"/>
    <mergeCell ref="A13:K13"/>
    <mergeCell ref="B3:E3"/>
    <mergeCell ref="G3:K3"/>
    <mergeCell ref="B4:E4"/>
    <mergeCell ref="G4:K4"/>
    <mergeCell ref="B6:E6"/>
    <mergeCell ref="G6:K6"/>
  </mergeCells>
  <pageMargins left="0.4" right="0.2" top="0.2" bottom="0.4" header="0.2" footer="0.2"/>
  <pageSetup paperSize="9" scale="65" fitToHeight="0" orientation="portrait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92"/>
  <sheetViews>
    <sheetView workbookViewId="0"/>
  </sheetViews>
  <sheetFormatPr defaultRowHeight="12.75" x14ac:dyDescent="0.2"/>
  <sheetData>
    <row r="1" spans="1:23" x14ac:dyDescent="0.2">
      <c r="A1" t="s">
        <v>809</v>
      </c>
      <c r="B1" t="s">
        <v>810</v>
      </c>
      <c r="C1" t="s">
        <v>811</v>
      </c>
      <c r="D1" t="s">
        <v>812</v>
      </c>
      <c r="E1" t="s">
        <v>813</v>
      </c>
      <c r="F1" t="s">
        <v>814</v>
      </c>
      <c r="G1" t="s">
        <v>815</v>
      </c>
      <c r="H1" t="s">
        <v>816</v>
      </c>
      <c r="I1" t="s">
        <v>817</v>
      </c>
      <c r="J1" t="s">
        <v>818</v>
      </c>
    </row>
    <row r="2" spans="1:23" x14ac:dyDescent="0.2">
      <c r="A2">
        <v>1</v>
      </c>
      <c r="B2">
        <v>0</v>
      </c>
      <c r="C2">
        <v>0</v>
      </c>
      <c r="D2">
        <v>1</v>
      </c>
      <c r="E2">
        <v>1</v>
      </c>
      <c r="F2">
        <v>1</v>
      </c>
      <c r="G2">
        <v>1</v>
      </c>
      <c r="H2">
        <v>0</v>
      </c>
      <c r="I2">
        <v>1</v>
      </c>
      <c r="J2">
        <v>1</v>
      </c>
    </row>
    <row r="4" spans="1:23" x14ac:dyDescent="0.2">
      <c r="A4" t="s">
        <v>786</v>
      </c>
      <c r="B4" t="s">
        <v>787</v>
      </c>
      <c r="C4" t="s">
        <v>788</v>
      </c>
      <c r="D4" t="s">
        <v>789</v>
      </c>
      <c r="E4" t="s">
        <v>790</v>
      </c>
      <c r="F4" t="s">
        <v>791</v>
      </c>
      <c r="G4" t="s">
        <v>792</v>
      </c>
      <c r="H4" t="s">
        <v>793</v>
      </c>
      <c r="I4" t="s">
        <v>794</v>
      </c>
      <c r="J4" t="s">
        <v>795</v>
      </c>
      <c r="K4" t="s">
        <v>796</v>
      </c>
      <c r="L4" t="s">
        <v>797</v>
      </c>
      <c r="M4" t="s">
        <v>798</v>
      </c>
      <c r="N4" t="s">
        <v>799</v>
      </c>
      <c r="O4" t="s">
        <v>800</v>
      </c>
      <c r="P4" t="s">
        <v>801</v>
      </c>
      <c r="Q4" t="s">
        <v>802</v>
      </c>
      <c r="R4" t="s">
        <v>803</v>
      </c>
      <c r="S4" t="s">
        <v>804</v>
      </c>
      <c r="T4" t="s">
        <v>805</v>
      </c>
      <c r="U4" t="s">
        <v>806</v>
      </c>
      <c r="V4" t="s">
        <v>807</v>
      </c>
      <c r="W4" t="s">
        <v>808</v>
      </c>
    </row>
    <row r="6" spans="1:23" x14ac:dyDescent="0.2">
      <c r="A6">
        <f>Source!A20</f>
        <v>3</v>
      </c>
      <c r="B6">
        <v>20</v>
      </c>
      <c r="G6" t="str">
        <f>Source!G20</f>
        <v>Басманный</v>
      </c>
    </row>
    <row r="7" spans="1:23" x14ac:dyDescent="0.2">
      <c r="A7">
        <f>Source!A24</f>
        <v>4</v>
      </c>
      <c r="B7">
        <v>24</v>
      </c>
      <c r="G7" t="str">
        <f>Source!G24</f>
        <v>Бауманская ул., 58/25, корп. 12, стр.2</v>
      </c>
    </row>
    <row r="8" spans="1:23" x14ac:dyDescent="0.2">
      <c r="A8">
        <f>Source!A28</f>
        <v>5</v>
      </c>
      <c r="B8">
        <v>28</v>
      </c>
      <c r="G8" t="str">
        <f>Source!G28</f>
        <v>Подготовительные работы</v>
      </c>
    </row>
    <row r="9" spans="1:23" x14ac:dyDescent="0.2">
      <c r="A9">
        <f>Source!A41</f>
        <v>17</v>
      </c>
      <c r="C9">
        <v>3</v>
      </c>
      <c r="D9">
        <f>Source!BI41</f>
        <v>4</v>
      </c>
      <c r="E9">
        <f>Source!FS41</f>
        <v>0</v>
      </c>
      <c r="F9" t="str">
        <f>Source!F41</f>
        <v>21.25-0-5</v>
      </c>
      <c r="G9" t="str">
        <f>Source!G41</f>
        <v>Стоимость приемки отходов строительства и сноса (боя кирпичной кладки, бетонных и железобетонных изделий, отходов бетона и железобетона, асфальтобетона в кусковой форме) для переработки дробильными комплексами</v>
      </c>
      <c r="H9" t="str">
        <f>Source!H41</f>
        <v>т</v>
      </c>
      <c r="I9">
        <f>Source!I41</f>
        <v>0</v>
      </c>
      <c r="J9">
        <v>1</v>
      </c>
      <c r="K9">
        <f>Source!AC41</f>
        <v>150.61000000000001</v>
      </c>
      <c r="M9">
        <f>ROUND(K9*I9, 2)</f>
        <v>0</v>
      </c>
      <c r="N9">
        <f>Source!AC41*IF(Source!BC41&lt;&gt; 0, Source!BC41, 1)</f>
        <v>150.61000000000001</v>
      </c>
      <c r="O9">
        <f>ROUND(N9*I9, 2)</f>
        <v>0</v>
      </c>
      <c r="P9">
        <f>Source!AE41</f>
        <v>0</v>
      </c>
      <c r="R9">
        <f>ROUND(P9*I9, 2)</f>
        <v>0</v>
      </c>
      <c r="S9">
        <f>Source!AE41*IF(Source!BS41&lt;&gt; 0, Source!BS41, 1)</f>
        <v>0</v>
      </c>
      <c r="T9">
        <f>ROUND(S9*I9, 2)</f>
        <v>0</v>
      </c>
      <c r="U9">
        <f>Source!GF41</f>
        <v>74636012</v>
      </c>
      <c r="V9">
        <v>2103506109</v>
      </c>
      <c r="W9">
        <v>2103506109</v>
      </c>
    </row>
    <row r="10" spans="1:23" x14ac:dyDescent="0.2">
      <c r="A10">
        <f>Source!A72</f>
        <v>5</v>
      </c>
      <c r="B10">
        <v>72</v>
      </c>
      <c r="G10" t="str">
        <f>Source!G72</f>
        <v>Установка бортового камня</v>
      </c>
    </row>
    <row r="11" spans="1:23" x14ac:dyDescent="0.2">
      <c r="A11">
        <f>Source!A80</f>
        <v>18</v>
      </c>
      <c r="C11">
        <v>3</v>
      </c>
      <c r="D11">
        <f>Source!BI80</f>
        <v>4</v>
      </c>
      <c r="E11">
        <f>Source!FS80</f>
        <v>0</v>
      </c>
      <c r="F11" t="str">
        <f>Source!F80</f>
        <v>21.3-3-18</v>
      </c>
      <c r="G11" t="str">
        <f>Source!G80</f>
        <v>Смеси асфальтобетонные дорожные горячие мелкозернистые, марка I, тип Б</v>
      </c>
      <c r="H11" t="str">
        <f>Source!H80</f>
        <v>т</v>
      </c>
      <c r="I11">
        <f>Source!I80</f>
        <v>0</v>
      </c>
      <c r="J11">
        <v>1</v>
      </c>
      <c r="K11">
        <f>Source!AC80</f>
        <v>2727.65</v>
      </c>
      <c r="M11">
        <f>ROUND(K11*I11, 2)</f>
        <v>0</v>
      </c>
      <c r="N11">
        <f>Source!AC80*IF(Source!BC80&lt;&gt; 0, Source!BC80, 1)</f>
        <v>2727.65</v>
      </c>
      <c r="O11">
        <f>ROUND(N11*I11, 2)</f>
        <v>0</v>
      </c>
      <c r="P11">
        <f>Source!AE80</f>
        <v>0</v>
      </c>
      <c r="R11">
        <f>ROUND(P11*I11, 2)</f>
        <v>0</v>
      </c>
      <c r="S11">
        <f>Source!AE80*IF(Source!BS80&lt;&gt; 0, Source!BS80, 1)</f>
        <v>0</v>
      </c>
      <c r="T11">
        <f>ROUND(S11*I11, 2)</f>
        <v>0</v>
      </c>
      <c r="U11">
        <f>Source!GF80</f>
        <v>1866054802</v>
      </c>
      <c r="V11">
        <v>-1429341007</v>
      </c>
      <c r="W11">
        <v>-1429341007</v>
      </c>
    </row>
    <row r="12" spans="1:23" x14ac:dyDescent="0.2">
      <c r="A12">
        <f>Source!A111</f>
        <v>5</v>
      </c>
      <c r="B12">
        <v>111</v>
      </c>
      <c r="G12" t="str">
        <f>Source!G111</f>
        <v>Устройство бетонной плитки тротуара</v>
      </c>
    </row>
    <row r="13" spans="1:23" x14ac:dyDescent="0.2">
      <c r="A13">
        <f>Source!A115</f>
        <v>17</v>
      </c>
      <c r="C13">
        <v>3</v>
      </c>
      <c r="D13">
        <v>0</v>
      </c>
      <c r="E13">
        <f>SmtRes!AV10</f>
        <v>0</v>
      </c>
      <c r="F13" t="str">
        <f>SmtRes!I10</f>
        <v>21.7-3-11</v>
      </c>
      <c r="G13" t="str">
        <f>SmtRes!K10</f>
        <v>Диск отрезной с алмазным покрытием DC-D C1, диаметр 230 мм</v>
      </c>
      <c r="H13" t="str">
        <f>SmtRes!O10</f>
        <v>шт.</v>
      </c>
      <c r="I13">
        <f>SmtRes!Y10*Source!I115</f>
        <v>0</v>
      </c>
      <c r="J13">
        <f>SmtRes!AO10</f>
        <v>1</v>
      </c>
      <c r="K13">
        <f>SmtRes!AE10</f>
        <v>4170.97</v>
      </c>
      <c r="L13">
        <f>SmtRes!DB10</f>
        <v>6256.46</v>
      </c>
      <c r="M13">
        <f>ROUND(ROUND(L13*Source!I115, 6)*1, 2)</f>
        <v>0</v>
      </c>
      <c r="N13">
        <f>SmtRes!AA10</f>
        <v>4170.97</v>
      </c>
      <c r="O13">
        <f>ROUND(ROUND(L13*Source!I115, 6)*SmtRes!DA10, 2)</f>
        <v>0</v>
      </c>
      <c r="P13">
        <f>SmtRes!AG10</f>
        <v>0</v>
      </c>
      <c r="Q13">
        <f>SmtRes!DC10</f>
        <v>0</v>
      </c>
      <c r="R13">
        <f>ROUND(ROUND(Q13*Source!I115, 6)*1, 2)</f>
        <v>0</v>
      </c>
      <c r="S13">
        <f>SmtRes!AC10</f>
        <v>0</v>
      </c>
      <c r="T13">
        <f>ROUND(ROUND(Q13*Source!I115, 6)*SmtRes!AK10, 2)</f>
        <v>0</v>
      </c>
      <c r="U13">
        <f>SmtRes!X10</f>
        <v>279842953</v>
      </c>
      <c r="V13">
        <v>-1014290184</v>
      </c>
      <c r="W13">
        <v>-1014290184</v>
      </c>
    </row>
    <row r="14" spans="1:23" x14ac:dyDescent="0.2">
      <c r="A14">
        <f>Source!A115</f>
        <v>17</v>
      </c>
      <c r="C14">
        <v>3</v>
      </c>
      <c r="D14">
        <v>0</v>
      </c>
      <c r="E14">
        <f>SmtRes!AV8</f>
        <v>0</v>
      </c>
      <c r="F14" t="str">
        <f>SmtRes!I8</f>
        <v>21.3-2-52</v>
      </c>
      <c r="G14" t="str">
        <f>SmtRes!K8</f>
        <v>Смеси сухие монтажно-кладочные цементно-песчаные: В12,5 (М150), F100, крупность заполнителя не более 3,5 мм</v>
      </c>
      <c r="H14" t="str">
        <f>SmtRes!O8</f>
        <v>т</v>
      </c>
      <c r="I14">
        <f>SmtRes!Y8*Source!I115</f>
        <v>0</v>
      </c>
      <c r="J14">
        <f>SmtRes!AO8</f>
        <v>1</v>
      </c>
      <c r="K14">
        <f>SmtRes!AE8</f>
        <v>3130.47</v>
      </c>
      <c r="L14">
        <f>SmtRes!DB8</f>
        <v>26702.91</v>
      </c>
      <c r="M14">
        <f>ROUND(ROUND(L14*Source!I115, 6)*1, 2)</f>
        <v>0</v>
      </c>
      <c r="N14">
        <f>SmtRes!AA8</f>
        <v>3130.47</v>
      </c>
      <c r="O14">
        <f>ROUND(ROUND(L14*Source!I115, 6)*SmtRes!DA8, 2)</f>
        <v>0</v>
      </c>
      <c r="P14">
        <f>SmtRes!AG8</f>
        <v>0</v>
      </c>
      <c r="Q14">
        <f>SmtRes!DC8</f>
        <v>0</v>
      </c>
      <c r="R14">
        <f>ROUND(ROUND(Q14*Source!I115, 6)*1, 2)</f>
        <v>0</v>
      </c>
      <c r="S14">
        <f>SmtRes!AC8</f>
        <v>0</v>
      </c>
      <c r="T14">
        <f>ROUND(ROUND(Q14*Source!I115, 6)*SmtRes!AK8, 2)</f>
        <v>0</v>
      </c>
      <c r="U14">
        <f>SmtRes!X8</f>
        <v>454607026</v>
      </c>
      <c r="V14">
        <v>-779812357</v>
      </c>
      <c r="W14">
        <v>-779812357</v>
      </c>
    </row>
    <row r="15" spans="1:23" x14ac:dyDescent="0.2">
      <c r="A15">
        <f>Source!A115</f>
        <v>17</v>
      </c>
      <c r="C15">
        <v>3</v>
      </c>
      <c r="D15">
        <v>0</v>
      </c>
      <c r="E15">
        <f>SmtRes!AV7</f>
        <v>0</v>
      </c>
      <c r="F15" t="str">
        <f>SmtRes!I7</f>
        <v>21.1-12-11</v>
      </c>
      <c r="G15" t="str">
        <f>SmtRes!K7</f>
        <v>Песок для строительных работ, рядовой</v>
      </c>
      <c r="H15" t="str">
        <f>SmtRes!O7</f>
        <v>м3</v>
      </c>
      <c r="I15">
        <f>SmtRes!Y7*Source!I115</f>
        <v>0</v>
      </c>
      <c r="J15">
        <f>SmtRes!AO7</f>
        <v>1</v>
      </c>
      <c r="K15">
        <f>SmtRes!AE7</f>
        <v>590.78</v>
      </c>
      <c r="L15">
        <f>SmtRes!DB7</f>
        <v>124.06</v>
      </c>
      <c r="M15">
        <f>ROUND(ROUND(L15*Source!I115, 6)*1, 2)</f>
        <v>0</v>
      </c>
      <c r="N15">
        <f>SmtRes!AA7</f>
        <v>590.78</v>
      </c>
      <c r="O15">
        <f>ROUND(ROUND(L15*Source!I115, 6)*SmtRes!DA7, 2)</f>
        <v>0</v>
      </c>
      <c r="P15">
        <f>SmtRes!AG7</f>
        <v>0</v>
      </c>
      <c r="Q15">
        <f>SmtRes!DC7</f>
        <v>0</v>
      </c>
      <c r="R15">
        <f>ROUND(ROUND(Q15*Source!I115, 6)*1, 2)</f>
        <v>0</v>
      </c>
      <c r="S15">
        <f>SmtRes!AC7</f>
        <v>0</v>
      </c>
      <c r="T15">
        <f>ROUND(ROUND(Q15*Source!I115, 6)*SmtRes!AK7, 2)</f>
        <v>0</v>
      </c>
      <c r="U15">
        <f>SmtRes!X7</f>
        <v>-1105380202</v>
      </c>
      <c r="V15">
        <v>-941256357</v>
      </c>
      <c r="W15">
        <v>-941256357</v>
      </c>
    </row>
    <row r="16" spans="1:23" x14ac:dyDescent="0.2">
      <c r="A16">
        <f>Source!A116</f>
        <v>18</v>
      </c>
      <c r="C16">
        <v>3</v>
      </c>
      <c r="D16">
        <f>Source!BI116</f>
        <v>4</v>
      </c>
      <c r="E16">
        <f>Source!FS116</f>
        <v>0</v>
      </c>
      <c r="F16" t="str">
        <f>Source!F116</f>
        <v>21.5-3-7</v>
      </c>
      <c r="G16" t="str">
        <f>Source!G116</f>
        <v>Брусчатка бетонная прямая, марка 1ПБ 20.10.7, цвет серый</v>
      </c>
      <c r="H16" t="str">
        <f>Source!H116</f>
        <v>м2</v>
      </c>
      <c r="I16">
        <f>Source!I116</f>
        <v>0</v>
      </c>
      <c r="J16">
        <v>1</v>
      </c>
      <c r="K16">
        <f>Source!AC116</f>
        <v>638.41</v>
      </c>
      <c r="M16">
        <f>ROUND(K16*I16, 2)</f>
        <v>0</v>
      </c>
      <c r="N16">
        <f>Source!AC116*IF(Source!BC116&lt;&gt; 0, Source!BC116, 1)</f>
        <v>638.41</v>
      </c>
      <c r="O16">
        <f>ROUND(N16*I16, 2)</f>
        <v>0</v>
      </c>
      <c r="P16">
        <f>Source!AE116</f>
        <v>0</v>
      </c>
      <c r="R16">
        <f>ROUND(P16*I16, 2)</f>
        <v>0</v>
      </c>
      <c r="S16">
        <f>Source!AE116*IF(Source!BS116&lt;&gt; 0, Source!BS116, 1)</f>
        <v>0</v>
      </c>
      <c r="T16">
        <f>ROUND(S16*I16, 2)</f>
        <v>0</v>
      </c>
      <c r="U16">
        <f>Source!GF116</f>
        <v>-1764480636</v>
      </c>
      <c r="V16">
        <v>-647053908</v>
      </c>
      <c r="W16">
        <v>-647053908</v>
      </c>
    </row>
    <row r="17" spans="1:23" x14ac:dyDescent="0.2">
      <c r="A17">
        <f>Source!A119</f>
        <v>18</v>
      </c>
      <c r="C17">
        <v>3</v>
      </c>
      <c r="D17">
        <f>Source!BI119</f>
        <v>4</v>
      </c>
      <c r="E17">
        <f>Source!FS119</f>
        <v>0</v>
      </c>
      <c r="F17" t="str">
        <f>Source!F119</f>
        <v>21.3-3-34</v>
      </c>
      <c r="G17" t="str">
        <f>Source!G119</f>
        <v>Смеси асфальтобетонные дорожные горячие песчаные, тип Д, марка III</v>
      </c>
      <c r="H17" t="str">
        <f>Source!H119</f>
        <v>т</v>
      </c>
      <c r="I17">
        <f>Source!I119</f>
        <v>0</v>
      </c>
      <c r="J17">
        <v>1</v>
      </c>
      <c r="K17">
        <f>Source!AC119</f>
        <v>2628.2</v>
      </c>
      <c r="M17">
        <f>ROUND(K17*I17, 2)</f>
        <v>0</v>
      </c>
      <c r="N17">
        <f>Source!AC119*IF(Source!BC119&lt;&gt; 0, Source!BC119, 1)</f>
        <v>2628.2</v>
      </c>
      <c r="O17">
        <f>ROUND(N17*I17, 2)</f>
        <v>0</v>
      </c>
      <c r="P17">
        <f>Source!AE119</f>
        <v>0</v>
      </c>
      <c r="R17">
        <f>ROUND(P17*I17, 2)</f>
        <v>0</v>
      </c>
      <c r="S17">
        <f>Source!AE119*IF(Source!BS119&lt;&gt; 0, Source!BS119, 1)</f>
        <v>0</v>
      </c>
      <c r="T17">
        <f>ROUND(S17*I17, 2)</f>
        <v>0</v>
      </c>
      <c r="U17">
        <f>Source!GF119</f>
        <v>1680765387</v>
      </c>
      <c r="V17">
        <v>1196389568</v>
      </c>
      <c r="W17">
        <v>1196389568</v>
      </c>
    </row>
    <row r="18" spans="1:23" x14ac:dyDescent="0.2">
      <c r="A18">
        <f>Source!A150</f>
        <v>5</v>
      </c>
      <c r="B18">
        <v>150</v>
      </c>
      <c r="G18" t="str">
        <f>Source!G150</f>
        <v>Прочие работы</v>
      </c>
    </row>
    <row r="19" spans="1:23" x14ac:dyDescent="0.2">
      <c r="A19">
        <f>Source!A154</f>
        <v>17</v>
      </c>
      <c r="C19">
        <v>3</v>
      </c>
      <c r="D19">
        <v>0</v>
      </c>
      <c r="E19">
        <f>SmtRes!AV16</f>
        <v>0</v>
      </c>
      <c r="F19" t="str">
        <f>SmtRes!I16</f>
        <v>21.1-25-816</v>
      </c>
      <c r="G19" t="str">
        <f>SmtRes!K16</f>
        <v>Термопластики для разметки автомобильных дорог, марка "ТПКН", со светоотражательными шариками</v>
      </c>
      <c r="H19" t="str">
        <f>SmtRes!O16</f>
        <v>кг</v>
      </c>
      <c r="I19">
        <f>SmtRes!Y16*Source!I154</f>
        <v>0</v>
      </c>
      <c r="J19">
        <f>SmtRes!AO16</f>
        <v>1</v>
      </c>
      <c r="K19">
        <f>SmtRes!AE16</f>
        <v>75.94</v>
      </c>
      <c r="L19">
        <f>SmtRes!DB16</f>
        <v>621.95000000000005</v>
      </c>
      <c r="M19">
        <f>ROUND(ROUND(L19*Source!I154, 6)*1, 2)</f>
        <v>0</v>
      </c>
      <c r="N19">
        <f>SmtRes!AA16</f>
        <v>75.94</v>
      </c>
      <c r="O19">
        <f>ROUND(ROUND(L19*Source!I154, 6)*SmtRes!DA16, 2)</f>
        <v>0</v>
      </c>
      <c r="P19">
        <f>SmtRes!AG16</f>
        <v>0</v>
      </c>
      <c r="Q19">
        <f>SmtRes!DC16</f>
        <v>0</v>
      </c>
      <c r="R19">
        <f>ROUND(ROUND(Q19*Source!I154, 6)*1, 2)</f>
        <v>0</v>
      </c>
      <c r="S19">
        <f>SmtRes!AC16</f>
        <v>0</v>
      </c>
      <c r="T19">
        <f>ROUND(ROUND(Q19*Source!I154, 6)*SmtRes!AK16, 2)</f>
        <v>0</v>
      </c>
      <c r="U19">
        <f>SmtRes!X16</f>
        <v>-1877411388</v>
      </c>
      <c r="V19">
        <v>-118080268</v>
      </c>
      <c r="W19">
        <v>-118080268</v>
      </c>
    </row>
    <row r="20" spans="1:23" x14ac:dyDescent="0.2">
      <c r="A20">
        <f>Source!A159</f>
        <v>18</v>
      </c>
      <c r="C20">
        <v>3</v>
      </c>
      <c r="D20">
        <f>Source!BI159</f>
        <v>4</v>
      </c>
      <c r="E20">
        <f>Source!FS159</f>
        <v>0</v>
      </c>
      <c r="F20" t="str">
        <f>Source!F159</f>
        <v>21.7-13-36</v>
      </c>
      <c r="G20" t="str">
        <f>Source!G159</f>
        <v>Хомуты из оцинкованной стали, диаметр 76 мм</v>
      </c>
      <c r="H20" t="str">
        <f>Source!H159</f>
        <v>шт.</v>
      </c>
      <c r="I20">
        <f>Source!I159</f>
        <v>0</v>
      </c>
      <c r="J20">
        <v>1</v>
      </c>
      <c r="K20">
        <f>Source!AC159</f>
        <v>127.19</v>
      </c>
      <c r="M20">
        <f>ROUND(K20*I20, 2)</f>
        <v>0</v>
      </c>
      <c r="N20">
        <f>Source!AC159*IF(Source!BC159&lt;&gt; 0, Source!BC159, 1)</f>
        <v>127.19</v>
      </c>
      <c r="O20">
        <f>ROUND(N20*I20, 2)</f>
        <v>0</v>
      </c>
      <c r="P20">
        <f>Source!AE159</f>
        <v>0</v>
      </c>
      <c r="R20">
        <f>ROUND(P20*I20, 2)</f>
        <v>0</v>
      </c>
      <c r="S20">
        <f>Source!AE159*IF(Source!BS159&lt;&gt; 0, Source!BS159, 1)</f>
        <v>0</v>
      </c>
      <c r="T20">
        <f>ROUND(S20*I20, 2)</f>
        <v>0</v>
      </c>
      <c r="U20">
        <f>Source!GF159</f>
        <v>-1327641858</v>
      </c>
      <c r="V20">
        <v>-1559080858</v>
      </c>
      <c r="W20">
        <v>-1559080858</v>
      </c>
    </row>
    <row r="21" spans="1:23" x14ac:dyDescent="0.2">
      <c r="A21">
        <f>Source!A160</f>
        <v>18</v>
      </c>
      <c r="C21">
        <v>3</v>
      </c>
      <c r="D21">
        <f>Source!BI160</f>
        <v>4</v>
      </c>
      <c r="E21">
        <f>Source!FS160</f>
        <v>0</v>
      </c>
      <c r="F21" t="str">
        <f>Source!F160</f>
        <v>21.7-13-2</v>
      </c>
      <c r="G21" t="str">
        <f>Source!G160</f>
        <v>Знаки дорожные из оцинкованной стали со световой индикацией "Объезд препятствия" (на светодиодах) 2-го типоразмера / применит</v>
      </c>
      <c r="H21" t="str">
        <f>Source!H160</f>
        <v>шт.</v>
      </c>
      <c r="I21">
        <f>Source!I160</f>
        <v>0</v>
      </c>
      <c r="J21">
        <v>1</v>
      </c>
      <c r="K21">
        <f>Source!AC160</f>
        <v>5774.67</v>
      </c>
      <c r="M21">
        <f>ROUND(K21*I21, 2)</f>
        <v>0</v>
      </c>
      <c r="N21">
        <f>Source!AC160*IF(Source!BC160&lt;&gt; 0, Source!BC160, 1)</f>
        <v>5774.67</v>
      </c>
      <c r="O21">
        <f>ROUND(N21*I21, 2)</f>
        <v>0</v>
      </c>
      <c r="P21">
        <f>Source!AE160</f>
        <v>0</v>
      </c>
      <c r="R21">
        <f>ROUND(P21*I21, 2)</f>
        <v>0</v>
      </c>
      <c r="S21">
        <f>Source!AE160*IF(Source!BS160&lt;&gt; 0, Source!BS160, 1)</f>
        <v>0</v>
      </c>
      <c r="T21">
        <f>ROUND(S21*I21, 2)</f>
        <v>0</v>
      </c>
      <c r="U21">
        <f>Source!GF160</f>
        <v>-1687728925</v>
      </c>
      <c r="V21">
        <v>1269431686</v>
      </c>
      <c r="W21">
        <v>1269431686</v>
      </c>
    </row>
    <row r="22" spans="1:23" x14ac:dyDescent="0.2">
      <c r="A22">
        <f>Source!A220</f>
        <v>4</v>
      </c>
      <c r="B22">
        <v>220</v>
      </c>
      <c r="G22" t="str">
        <f>Source!G220</f>
        <v>Ладожская 13</v>
      </c>
    </row>
    <row r="23" spans="1:23" x14ac:dyDescent="0.2">
      <c r="A23">
        <f>Source!A224</f>
        <v>5</v>
      </c>
      <c r="B23">
        <v>224</v>
      </c>
      <c r="G23" t="str">
        <f>Source!G224</f>
        <v>Подготовительные работы</v>
      </c>
    </row>
    <row r="24" spans="1:23" x14ac:dyDescent="0.2">
      <c r="A24">
        <f>Source!A235</f>
        <v>17</v>
      </c>
      <c r="C24">
        <v>3</v>
      </c>
      <c r="D24">
        <f>Source!BI235</f>
        <v>4</v>
      </c>
      <c r="E24">
        <f>Source!FS235</f>
        <v>0</v>
      </c>
      <c r="F24" t="str">
        <f>Source!F235</f>
        <v>21.25-0-5</v>
      </c>
      <c r="G24" t="str">
        <f>Source!G235</f>
        <v>Стоимость приемки отходов строительства и сноса (боя кирпичной кладки, бетонных и железобетонных изделий, отходов бетона и железобетона, асфальтобетона в кусковой форме) для переработки дробильными комплексами</v>
      </c>
      <c r="H24" t="str">
        <f>Source!H235</f>
        <v>т</v>
      </c>
      <c r="I24">
        <f>Source!I235</f>
        <v>0</v>
      </c>
      <c r="J24">
        <v>1</v>
      </c>
      <c r="K24">
        <f>Source!AC235</f>
        <v>150.61000000000001</v>
      </c>
      <c r="M24">
        <f>ROUND(K24*I24, 2)</f>
        <v>0</v>
      </c>
      <c r="N24">
        <f>Source!AC235*IF(Source!BC235&lt;&gt; 0, Source!BC235, 1)</f>
        <v>150.61000000000001</v>
      </c>
      <c r="O24">
        <f>ROUND(N24*I24, 2)</f>
        <v>0</v>
      </c>
      <c r="P24">
        <f>Source!AE235</f>
        <v>0</v>
      </c>
      <c r="R24">
        <f>ROUND(P24*I24, 2)</f>
        <v>0</v>
      </c>
      <c r="S24">
        <f>Source!AE235*IF(Source!BS235&lt;&gt; 0, Source!BS235, 1)</f>
        <v>0</v>
      </c>
      <c r="T24">
        <f>ROUND(S24*I24, 2)</f>
        <v>0</v>
      </c>
      <c r="U24">
        <f>Source!GF235</f>
        <v>74636012</v>
      </c>
      <c r="V24">
        <v>2103506109</v>
      </c>
      <c r="W24">
        <v>2103506109</v>
      </c>
    </row>
    <row r="25" spans="1:23" x14ac:dyDescent="0.2">
      <c r="A25">
        <f>Source!A266</f>
        <v>5</v>
      </c>
      <c r="B25">
        <v>266</v>
      </c>
      <c r="G25" t="str">
        <f>Source!G266</f>
        <v>Устройство бортового камня</v>
      </c>
    </row>
    <row r="26" spans="1:23" x14ac:dyDescent="0.2">
      <c r="A26">
        <f>Source!A271</f>
        <v>17</v>
      </c>
      <c r="C26">
        <v>3</v>
      </c>
      <c r="D26">
        <v>0</v>
      </c>
      <c r="E26">
        <f>SmtRes!AV24</f>
        <v>0</v>
      </c>
      <c r="F26" t="str">
        <f>SmtRes!I24</f>
        <v>21.5-3-13</v>
      </c>
      <c r="G26" t="str">
        <f>SmtRes!K24</f>
        <v>Камни бетонные бортовые, марка БР 100.30.15</v>
      </c>
      <c r="H26" t="str">
        <f>SmtRes!O24</f>
        <v>м3</v>
      </c>
      <c r="I26">
        <f>SmtRes!Y24*Source!I271</f>
        <v>0</v>
      </c>
      <c r="J26">
        <f>SmtRes!AO24</f>
        <v>1</v>
      </c>
      <c r="K26">
        <f>SmtRes!AE24</f>
        <v>6544.04</v>
      </c>
      <c r="L26">
        <f>SmtRes!DB24</f>
        <v>28139.37</v>
      </c>
      <c r="M26">
        <f>ROUND(ROUND(L26*Source!I271, 6)*1, 2)</f>
        <v>0</v>
      </c>
      <c r="N26">
        <f>SmtRes!AA24</f>
        <v>6544.04</v>
      </c>
      <c r="O26">
        <f>ROUND(ROUND(L26*Source!I271, 6)*SmtRes!DA24, 2)</f>
        <v>0</v>
      </c>
      <c r="P26">
        <f>SmtRes!AG24</f>
        <v>0</v>
      </c>
      <c r="Q26">
        <f>SmtRes!DC24</f>
        <v>0</v>
      </c>
      <c r="R26">
        <f>ROUND(ROUND(Q26*Source!I271, 6)*1, 2)</f>
        <v>0</v>
      </c>
      <c r="S26">
        <f>SmtRes!AC24</f>
        <v>0</v>
      </c>
      <c r="T26">
        <f>ROUND(ROUND(Q26*Source!I271, 6)*SmtRes!AK24, 2)</f>
        <v>0</v>
      </c>
      <c r="U26">
        <f>SmtRes!X24</f>
        <v>1588202194</v>
      </c>
      <c r="V26">
        <v>1338619623</v>
      </c>
      <c r="W26">
        <v>1338619623</v>
      </c>
    </row>
    <row r="27" spans="1:23" x14ac:dyDescent="0.2">
      <c r="A27">
        <f>Source!A271</f>
        <v>17</v>
      </c>
      <c r="C27">
        <v>3</v>
      </c>
      <c r="D27">
        <v>0</v>
      </c>
      <c r="E27">
        <f>SmtRes!AV23</f>
        <v>0</v>
      </c>
      <c r="F27" t="str">
        <f>SmtRes!I23</f>
        <v>21.3-2-15</v>
      </c>
      <c r="G27" t="str">
        <f>SmtRes!K23</f>
        <v>Растворы цементные, марка 100</v>
      </c>
      <c r="H27" t="str">
        <f>SmtRes!O23</f>
        <v>м3</v>
      </c>
      <c r="I27">
        <f>SmtRes!Y23*Source!I271</f>
        <v>0</v>
      </c>
      <c r="J27">
        <f>SmtRes!AO23</f>
        <v>1</v>
      </c>
      <c r="K27">
        <f>SmtRes!AE23</f>
        <v>3003.56</v>
      </c>
      <c r="L27">
        <f>SmtRes!DB23</f>
        <v>180.21</v>
      </c>
      <c r="M27">
        <f>ROUND(ROUND(L27*Source!I271, 6)*1, 2)</f>
        <v>0</v>
      </c>
      <c r="N27">
        <f>SmtRes!AA23</f>
        <v>3003.56</v>
      </c>
      <c r="O27">
        <f>ROUND(ROUND(L27*Source!I271, 6)*SmtRes!DA23, 2)</f>
        <v>0</v>
      </c>
      <c r="P27">
        <f>SmtRes!AG23</f>
        <v>0</v>
      </c>
      <c r="Q27">
        <f>SmtRes!DC23</f>
        <v>0</v>
      </c>
      <c r="R27">
        <f>ROUND(ROUND(Q27*Source!I271, 6)*1, 2)</f>
        <v>0</v>
      </c>
      <c r="S27">
        <f>SmtRes!AC23</f>
        <v>0</v>
      </c>
      <c r="T27">
        <f>ROUND(ROUND(Q27*Source!I271, 6)*SmtRes!AK23, 2)</f>
        <v>0</v>
      </c>
      <c r="U27">
        <f>SmtRes!X23</f>
        <v>1273343709</v>
      </c>
      <c r="V27">
        <v>-2095150757</v>
      </c>
      <c r="W27">
        <v>-2095150757</v>
      </c>
    </row>
    <row r="28" spans="1:23" x14ac:dyDescent="0.2">
      <c r="A28">
        <f>Source!A271</f>
        <v>17</v>
      </c>
      <c r="C28">
        <v>3</v>
      </c>
      <c r="D28">
        <v>0</v>
      </c>
      <c r="E28">
        <f>SmtRes!AV22</f>
        <v>0</v>
      </c>
      <c r="F28" t="str">
        <f>SmtRes!I22</f>
        <v>21.3-1-69</v>
      </c>
      <c r="G28" t="str">
        <f>SmtRes!K22</f>
        <v>Смеси бетонные, БСГ, тяжелого бетона на гранитном щебне, класс прочности: В15 (М200); П3, фракция 5-20, F50-100, W0-2</v>
      </c>
      <c r="H28" t="str">
        <f>SmtRes!O22</f>
        <v>м3</v>
      </c>
      <c r="I28">
        <f>SmtRes!Y22*Source!I271</f>
        <v>0</v>
      </c>
      <c r="J28">
        <f>SmtRes!AO22</f>
        <v>1</v>
      </c>
      <c r="K28">
        <f>SmtRes!AE22</f>
        <v>3869.68</v>
      </c>
      <c r="L28">
        <f>SmtRes!DB22</f>
        <v>22831.11</v>
      </c>
      <c r="M28">
        <f>ROUND(ROUND(L28*Source!I271, 6)*1, 2)</f>
        <v>0</v>
      </c>
      <c r="N28">
        <f>SmtRes!AA22</f>
        <v>3869.68</v>
      </c>
      <c r="O28">
        <f>ROUND(ROUND(L28*Source!I271, 6)*SmtRes!DA22, 2)</f>
        <v>0</v>
      </c>
      <c r="P28">
        <f>SmtRes!AG22</f>
        <v>0</v>
      </c>
      <c r="Q28">
        <f>SmtRes!DC22</f>
        <v>0</v>
      </c>
      <c r="R28">
        <f>ROUND(ROUND(Q28*Source!I271, 6)*1, 2)</f>
        <v>0</v>
      </c>
      <c r="S28">
        <f>SmtRes!AC22</f>
        <v>0</v>
      </c>
      <c r="T28">
        <f>ROUND(ROUND(Q28*Source!I271, 6)*SmtRes!AK22, 2)</f>
        <v>0</v>
      </c>
      <c r="U28">
        <f>SmtRes!X22</f>
        <v>1637047911</v>
      </c>
      <c r="V28">
        <v>904341613</v>
      </c>
      <c r="W28">
        <v>904341613</v>
      </c>
    </row>
    <row r="29" spans="1:23" x14ac:dyDescent="0.2">
      <c r="A29">
        <f>Source!A274</f>
        <v>18</v>
      </c>
      <c r="C29">
        <v>3</v>
      </c>
      <c r="D29">
        <f>Source!BI274</f>
        <v>4</v>
      </c>
      <c r="E29">
        <f>Source!FS274</f>
        <v>0</v>
      </c>
      <c r="F29" t="str">
        <f>Source!F274</f>
        <v>21.3-3-18</v>
      </c>
      <c r="G29" t="str">
        <f>Source!G274</f>
        <v>Смеси асфальтобетонные дорожные горячие мелкозернистые, марка I, тип Б</v>
      </c>
      <c r="H29" t="str">
        <f>Source!H274</f>
        <v>т</v>
      </c>
      <c r="I29">
        <f>Source!I274</f>
        <v>0</v>
      </c>
      <c r="J29">
        <v>1</v>
      </c>
      <c r="K29">
        <f>Source!AC274</f>
        <v>2727.65</v>
      </c>
      <c r="M29">
        <f>ROUND(K29*I29, 2)</f>
        <v>0</v>
      </c>
      <c r="N29">
        <f>Source!AC274*IF(Source!BC274&lt;&gt; 0, Source!BC274, 1)</f>
        <v>2727.65</v>
      </c>
      <c r="O29">
        <f>ROUND(N29*I29, 2)</f>
        <v>0</v>
      </c>
      <c r="P29">
        <f>Source!AE274</f>
        <v>0</v>
      </c>
      <c r="R29">
        <f>ROUND(P29*I29, 2)</f>
        <v>0</v>
      </c>
      <c r="S29">
        <f>Source!AE274*IF(Source!BS274&lt;&gt; 0, Source!BS274, 1)</f>
        <v>0</v>
      </c>
      <c r="T29">
        <f>ROUND(S29*I29, 2)</f>
        <v>0</v>
      </c>
      <c r="U29">
        <f>Source!GF274</f>
        <v>1866054802</v>
      </c>
      <c r="V29">
        <v>-1429341007</v>
      </c>
      <c r="W29">
        <v>-1429341007</v>
      </c>
    </row>
    <row r="30" spans="1:23" x14ac:dyDescent="0.2">
      <c r="A30">
        <f>Source!A305</f>
        <v>5</v>
      </c>
      <c r="B30">
        <v>305</v>
      </c>
      <c r="G30" t="str">
        <f>Source!G305</f>
        <v>Устройство тротуара</v>
      </c>
    </row>
    <row r="31" spans="1:23" x14ac:dyDescent="0.2">
      <c r="A31">
        <f>Source!A311</f>
        <v>18</v>
      </c>
      <c r="C31">
        <v>3</v>
      </c>
      <c r="D31">
        <f>Source!BI311</f>
        <v>4</v>
      </c>
      <c r="E31">
        <f>Source!FS311</f>
        <v>0</v>
      </c>
      <c r="F31" t="str">
        <f>Source!F311</f>
        <v>21.3-3-34</v>
      </c>
      <c r="G31" t="str">
        <f>Source!G311</f>
        <v>Смеси асфальтобетонные дорожные горячие песчаные, тип Д, марка III</v>
      </c>
      <c r="H31" t="str">
        <f>Source!H311</f>
        <v>т</v>
      </c>
      <c r="I31">
        <f>Source!I311</f>
        <v>0</v>
      </c>
      <c r="J31">
        <v>1</v>
      </c>
      <c r="K31">
        <f>Source!AC311</f>
        <v>2628.2</v>
      </c>
      <c r="M31">
        <f>ROUND(K31*I31, 2)</f>
        <v>0</v>
      </c>
      <c r="N31">
        <f>Source!AC311*IF(Source!BC311&lt;&gt; 0, Source!BC311, 1)</f>
        <v>2628.2</v>
      </c>
      <c r="O31">
        <f>ROUND(N31*I31, 2)</f>
        <v>0</v>
      </c>
      <c r="P31">
        <f>Source!AE311</f>
        <v>0</v>
      </c>
      <c r="R31">
        <f>ROUND(P31*I31, 2)</f>
        <v>0</v>
      </c>
      <c r="S31">
        <f>Source!AE311*IF(Source!BS311&lt;&gt; 0, Source!BS311, 1)</f>
        <v>0</v>
      </c>
      <c r="T31">
        <f>ROUND(S31*I31, 2)</f>
        <v>0</v>
      </c>
      <c r="U31">
        <f>Source!GF311</f>
        <v>1680765387</v>
      </c>
      <c r="V31">
        <v>1196389568</v>
      </c>
      <c r="W31">
        <v>1196389568</v>
      </c>
    </row>
    <row r="32" spans="1:23" x14ac:dyDescent="0.2">
      <c r="A32">
        <f>Source!A342</f>
        <v>5</v>
      </c>
      <c r="B32">
        <v>342</v>
      </c>
      <c r="G32" t="str">
        <f>Source!G342</f>
        <v>Прочие работы</v>
      </c>
    </row>
    <row r="33" spans="1:23" x14ac:dyDescent="0.2">
      <c r="A33">
        <f>Source!A346</f>
        <v>17</v>
      </c>
      <c r="C33">
        <v>3</v>
      </c>
      <c r="D33">
        <v>0</v>
      </c>
      <c r="E33">
        <f>SmtRes!AV32</f>
        <v>0</v>
      </c>
      <c r="F33" t="str">
        <f>SmtRes!I32</f>
        <v>21.1-25-816</v>
      </c>
      <c r="G33" t="str">
        <f>SmtRes!K32</f>
        <v>Термопластики для разметки автомобильных дорог, марка "ТПКН", со светоотражательными шариками</v>
      </c>
      <c r="H33" t="str">
        <f>SmtRes!O32</f>
        <v>кг</v>
      </c>
      <c r="I33">
        <f>SmtRes!Y32*Source!I346</f>
        <v>0</v>
      </c>
      <c r="J33">
        <f>SmtRes!AO32</f>
        <v>1</v>
      </c>
      <c r="K33">
        <f>SmtRes!AE32</f>
        <v>75.94</v>
      </c>
      <c r="L33">
        <f>SmtRes!DB32</f>
        <v>621.95000000000005</v>
      </c>
      <c r="M33">
        <f>ROUND(ROUND(L33*Source!I346, 6)*1, 2)</f>
        <v>0</v>
      </c>
      <c r="N33">
        <f>SmtRes!AA32</f>
        <v>75.94</v>
      </c>
      <c r="O33">
        <f>ROUND(ROUND(L33*Source!I346, 6)*SmtRes!DA32, 2)</f>
        <v>0</v>
      </c>
      <c r="P33">
        <f>SmtRes!AG32</f>
        <v>0</v>
      </c>
      <c r="Q33">
        <f>SmtRes!DC32</f>
        <v>0</v>
      </c>
      <c r="R33">
        <f>ROUND(ROUND(Q33*Source!I346, 6)*1, 2)</f>
        <v>0</v>
      </c>
      <c r="S33">
        <f>SmtRes!AC32</f>
        <v>0</v>
      </c>
      <c r="T33">
        <f>ROUND(ROUND(Q33*Source!I346, 6)*SmtRes!AK32, 2)</f>
        <v>0</v>
      </c>
      <c r="U33">
        <f>SmtRes!X32</f>
        <v>-1877411388</v>
      </c>
      <c r="V33">
        <v>-118080268</v>
      </c>
      <c r="W33">
        <v>-118080268</v>
      </c>
    </row>
    <row r="34" spans="1:23" x14ac:dyDescent="0.2">
      <c r="A34">
        <f>Source!A406</f>
        <v>4</v>
      </c>
      <c r="B34">
        <v>406</v>
      </c>
      <c r="G34" t="str">
        <f>Source!G406</f>
        <v>Подкопаевский переулок, д.9</v>
      </c>
    </row>
    <row r="35" spans="1:23" x14ac:dyDescent="0.2">
      <c r="A35">
        <f>Source!A410</f>
        <v>5</v>
      </c>
      <c r="B35">
        <v>410</v>
      </c>
      <c r="G35" t="str">
        <f>Source!G410</f>
        <v>Подготовительные работы</v>
      </c>
    </row>
    <row r="36" spans="1:23" x14ac:dyDescent="0.2">
      <c r="A36">
        <f>Source!A421</f>
        <v>17</v>
      </c>
      <c r="C36">
        <v>3</v>
      </c>
      <c r="D36">
        <f>Source!BI421</f>
        <v>4</v>
      </c>
      <c r="E36">
        <f>Source!FS421</f>
        <v>0</v>
      </c>
      <c r="F36" t="str">
        <f>Source!F421</f>
        <v>21.25-0-5</v>
      </c>
      <c r="G36" t="str">
        <f>Source!G421</f>
        <v>Стоимость приемки отходов строительства и сноса (боя кирпичной кладки, бетонных и железобетонных изделий, отходов бетона и железобетона, асфальтобетона в кусковой форме) для переработки дробильными комплексами</v>
      </c>
      <c r="H36" t="str">
        <f>Source!H421</f>
        <v>т</v>
      </c>
      <c r="I36">
        <f>Source!I421</f>
        <v>0</v>
      </c>
      <c r="J36">
        <v>1</v>
      </c>
      <c r="K36">
        <f>Source!AC421</f>
        <v>150.61000000000001</v>
      </c>
      <c r="M36">
        <f>ROUND(K36*I36, 2)</f>
        <v>0</v>
      </c>
      <c r="N36">
        <f>Source!AC421*IF(Source!BC421&lt;&gt; 0, Source!BC421, 1)</f>
        <v>150.61000000000001</v>
      </c>
      <c r="O36">
        <f>ROUND(N36*I36, 2)</f>
        <v>0</v>
      </c>
      <c r="P36">
        <f>Source!AE421</f>
        <v>0</v>
      </c>
      <c r="R36">
        <f>ROUND(P36*I36, 2)</f>
        <v>0</v>
      </c>
      <c r="S36">
        <f>Source!AE421*IF(Source!BS421&lt;&gt; 0, Source!BS421, 1)</f>
        <v>0</v>
      </c>
      <c r="T36">
        <f>ROUND(S36*I36, 2)</f>
        <v>0</v>
      </c>
      <c r="U36">
        <f>Source!GF421</f>
        <v>74636012</v>
      </c>
      <c r="V36">
        <v>2103506109</v>
      </c>
      <c r="W36">
        <v>2103506109</v>
      </c>
    </row>
    <row r="37" spans="1:23" x14ac:dyDescent="0.2">
      <c r="A37">
        <f>Source!A452</f>
        <v>5</v>
      </c>
      <c r="B37">
        <v>452</v>
      </c>
      <c r="G37" t="str">
        <f>Source!G452</f>
        <v>Устройство бортового камня</v>
      </c>
    </row>
    <row r="38" spans="1:23" x14ac:dyDescent="0.2">
      <c r="A38">
        <f>Source!A456</f>
        <v>17</v>
      </c>
      <c r="C38">
        <v>3</v>
      </c>
      <c r="D38">
        <v>0</v>
      </c>
      <c r="E38">
        <f>SmtRes!AV54</f>
        <v>0</v>
      </c>
      <c r="F38" t="str">
        <f>SmtRes!I54</f>
        <v>21.1-25-13</v>
      </c>
      <c r="G38" t="str">
        <f>SmtRes!K54</f>
        <v>Вода</v>
      </c>
      <c r="H38" t="str">
        <f>SmtRes!O54</f>
        <v>м3</v>
      </c>
      <c r="I38">
        <f>SmtRes!Y54*Source!I456</f>
        <v>0</v>
      </c>
      <c r="J38">
        <f>SmtRes!AO54</f>
        <v>1</v>
      </c>
      <c r="K38">
        <f>SmtRes!AE54</f>
        <v>33.729999999999997</v>
      </c>
      <c r="L38">
        <f>SmtRes!DB54</f>
        <v>168.65</v>
      </c>
      <c r="M38">
        <f>ROUND(ROUND(L38*Source!I456, 6)*1, 2)</f>
        <v>0</v>
      </c>
      <c r="N38">
        <f>SmtRes!AA54</f>
        <v>33.729999999999997</v>
      </c>
      <c r="O38">
        <f>ROUND(ROUND(L38*Source!I456, 6)*SmtRes!DA54, 2)</f>
        <v>0</v>
      </c>
      <c r="P38">
        <f>SmtRes!AG54</f>
        <v>0</v>
      </c>
      <c r="Q38">
        <f>SmtRes!DC54</f>
        <v>0</v>
      </c>
      <c r="R38">
        <f>ROUND(ROUND(Q38*Source!I456, 6)*1, 2)</f>
        <v>0</v>
      </c>
      <c r="S38">
        <f>SmtRes!AC54</f>
        <v>0</v>
      </c>
      <c r="T38">
        <f>ROUND(ROUND(Q38*Source!I456, 6)*SmtRes!AK54, 2)</f>
        <v>0</v>
      </c>
      <c r="U38">
        <f>SmtRes!X54</f>
        <v>924487879</v>
      </c>
      <c r="V38">
        <v>254213091</v>
      </c>
      <c r="W38">
        <v>254213091</v>
      </c>
    </row>
    <row r="39" spans="1:23" x14ac:dyDescent="0.2">
      <c r="A39">
        <f>Source!A456</f>
        <v>17</v>
      </c>
      <c r="C39">
        <v>3</v>
      </c>
      <c r="D39">
        <v>0</v>
      </c>
      <c r="E39">
        <f>SmtRes!AV53</f>
        <v>0</v>
      </c>
      <c r="F39" t="str">
        <f>SmtRes!I53</f>
        <v>21.1-12-10</v>
      </c>
      <c r="G39" t="str">
        <f>SmtRes!K53</f>
        <v>Песок для дорожных работ, рядовой</v>
      </c>
      <c r="H39" t="str">
        <f>SmtRes!O53</f>
        <v>м3</v>
      </c>
      <c r="I39">
        <f>SmtRes!Y53*Source!I456</f>
        <v>0</v>
      </c>
      <c r="J39">
        <f>SmtRes!AO53</f>
        <v>1</v>
      </c>
      <c r="K39">
        <f>SmtRes!AE53</f>
        <v>590.78</v>
      </c>
      <c r="L39">
        <f>SmtRes!DB53</f>
        <v>64985.8</v>
      </c>
      <c r="M39">
        <f>ROUND(ROUND(L39*Source!I456, 6)*1, 2)</f>
        <v>0</v>
      </c>
      <c r="N39">
        <f>SmtRes!AA53</f>
        <v>590.78</v>
      </c>
      <c r="O39">
        <f>ROUND(ROUND(L39*Source!I456, 6)*SmtRes!DA53, 2)</f>
        <v>0</v>
      </c>
      <c r="P39">
        <f>SmtRes!AG53</f>
        <v>0</v>
      </c>
      <c r="Q39">
        <f>SmtRes!DC53</f>
        <v>0</v>
      </c>
      <c r="R39">
        <f>ROUND(ROUND(Q39*Source!I456, 6)*1, 2)</f>
        <v>0</v>
      </c>
      <c r="S39">
        <f>SmtRes!AC53</f>
        <v>0</v>
      </c>
      <c r="T39">
        <f>ROUND(ROUND(Q39*Source!I456, 6)*SmtRes!AK53, 2)</f>
        <v>0</v>
      </c>
      <c r="U39">
        <f>SmtRes!X53</f>
        <v>-284110059</v>
      </c>
      <c r="V39">
        <v>599229460</v>
      </c>
      <c r="W39">
        <v>599229460</v>
      </c>
    </row>
    <row r="40" spans="1:23" x14ac:dyDescent="0.2">
      <c r="A40">
        <f>Source!A457</f>
        <v>17</v>
      </c>
      <c r="C40">
        <v>3</v>
      </c>
      <c r="D40">
        <v>0</v>
      </c>
      <c r="E40">
        <f>SmtRes!AV57</f>
        <v>0</v>
      </c>
      <c r="F40" t="str">
        <f>SmtRes!I57</f>
        <v>21.3-2-15</v>
      </c>
      <c r="G40" t="str">
        <f>SmtRes!K57</f>
        <v>Растворы цементные, марка 100</v>
      </c>
      <c r="H40" t="str">
        <f>SmtRes!O57</f>
        <v>м3</v>
      </c>
      <c r="I40">
        <f>SmtRes!Y57*Source!I457</f>
        <v>0</v>
      </c>
      <c r="J40">
        <f>SmtRes!AO57</f>
        <v>1</v>
      </c>
      <c r="K40">
        <f>SmtRes!AE57</f>
        <v>3003.56</v>
      </c>
      <c r="L40">
        <f>SmtRes!DB57</f>
        <v>180.21</v>
      </c>
      <c r="M40">
        <f>ROUND(ROUND(L40*Source!I457, 6)*1, 2)</f>
        <v>0</v>
      </c>
      <c r="N40">
        <f>SmtRes!AA57</f>
        <v>3003.56</v>
      </c>
      <c r="O40">
        <f>ROUND(ROUND(L40*Source!I457, 6)*SmtRes!DA57, 2)</f>
        <v>0</v>
      </c>
      <c r="P40">
        <f>SmtRes!AG57</f>
        <v>0</v>
      </c>
      <c r="Q40">
        <f>SmtRes!DC57</f>
        <v>0</v>
      </c>
      <c r="R40">
        <f>ROUND(ROUND(Q40*Source!I457, 6)*1, 2)</f>
        <v>0</v>
      </c>
      <c r="S40">
        <f>SmtRes!AC57</f>
        <v>0</v>
      </c>
      <c r="T40">
        <f>ROUND(ROUND(Q40*Source!I457, 6)*SmtRes!AK57, 2)</f>
        <v>0</v>
      </c>
      <c r="U40">
        <f>SmtRes!X57</f>
        <v>1273343709</v>
      </c>
      <c r="V40">
        <v>-2095150757</v>
      </c>
      <c r="W40">
        <v>-2095150757</v>
      </c>
    </row>
    <row r="41" spans="1:23" x14ac:dyDescent="0.2">
      <c r="A41">
        <f>Source!A457</f>
        <v>17</v>
      </c>
      <c r="C41">
        <v>3</v>
      </c>
      <c r="D41">
        <v>0</v>
      </c>
      <c r="E41">
        <f>SmtRes!AV56</f>
        <v>0</v>
      </c>
      <c r="F41" t="str">
        <f>SmtRes!I56</f>
        <v>21.3-1-69</v>
      </c>
      <c r="G41" t="str">
        <f>SmtRes!K56</f>
        <v>Смеси бетонные, БСГ, тяжелого бетона на гранитном щебне, класс прочности: В15 (М200); П3, фракция 5-20, F50-100, W0-2</v>
      </c>
      <c r="H41" t="str">
        <f>SmtRes!O56</f>
        <v>м3</v>
      </c>
      <c r="I41">
        <f>SmtRes!Y56*Source!I457</f>
        <v>0</v>
      </c>
      <c r="J41">
        <f>SmtRes!AO56</f>
        <v>1</v>
      </c>
      <c r="K41">
        <f>SmtRes!AE56</f>
        <v>3869.68</v>
      </c>
      <c r="L41">
        <f>SmtRes!DB56</f>
        <v>22831.11</v>
      </c>
      <c r="M41">
        <f>ROUND(ROUND(L41*Source!I457, 6)*1, 2)</f>
        <v>0</v>
      </c>
      <c r="N41">
        <f>SmtRes!AA56</f>
        <v>3869.68</v>
      </c>
      <c r="O41">
        <f>ROUND(ROUND(L41*Source!I457, 6)*SmtRes!DA56, 2)</f>
        <v>0</v>
      </c>
      <c r="P41">
        <f>SmtRes!AG56</f>
        <v>0</v>
      </c>
      <c r="Q41">
        <f>SmtRes!DC56</f>
        <v>0</v>
      </c>
      <c r="R41">
        <f>ROUND(ROUND(Q41*Source!I457, 6)*1, 2)</f>
        <v>0</v>
      </c>
      <c r="S41">
        <f>SmtRes!AC56</f>
        <v>0</v>
      </c>
      <c r="T41">
        <f>ROUND(ROUND(Q41*Source!I457, 6)*SmtRes!AK56, 2)</f>
        <v>0</v>
      </c>
      <c r="U41">
        <f>SmtRes!X56</f>
        <v>1637047911</v>
      </c>
      <c r="V41">
        <v>904341613</v>
      </c>
      <c r="W41">
        <v>904341613</v>
      </c>
    </row>
    <row r="42" spans="1:23" x14ac:dyDescent="0.2">
      <c r="A42">
        <f>Source!A460</f>
        <v>18</v>
      </c>
      <c r="C42">
        <v>3</v>
      </c>
      <c r="D42">
        <f>Source!BI460</f>
        <v>4</v>
      </c>
      <c r="E42">
        <f>Source!FS460</f>
        <v>0</v>
      </c>
      <c r="F42" t="str">
        <f>Source!F460</f>
        <v>21.3-3-18</v>
      </c>
      <c r="G42" t="str">
        <f>Source!G460</f>
        <v>Смеси асфальтобетонные дорожные горячие мелкозернистые, марка I, тип Б</v>
      </c>
      <c r="H42" t="str">
        <f>Source!H460</f>
        <v>т</v>
      </c>
      <c r="I42">
        <f>Source!I460</f>
        <v>0</v>
      </c>
      <c r="J42">
        <v>1</v>
      </c>
      <c r="K42">
        <f>Source!AC460</f>
        <v>2727.65</v>
      </c>
      <c r="M42">
        <f>ROUND(K42*I42, 2)</f>
        <v>0</v>
      </c>
      <c r="N42">
        <f>Source!AC460*IF(Source!BC460&lt;&gt; 0, Source!BC460, 1)</f>
        <v>2727.65</v>
      </c>
      <c r="O42">
        <f>ROUND(N42*I42, 2)</f>
        <v>0</v>
      </c>
      <c r="P42">
        <f>Source!AE460</f>
        <v>0</v>
      </c>
      <c r="R42">
        <f>ROUND(P42*I42, 2)</f>
        <v>0</v>
      </c>
      <c r="S42">
        <f>Source!AE460*IF(Source!BS460&lt;&gt; 0, Source!BS460, 1)</f>
        <v>0</v>
      </c>
      <c r="T42">
        <f>ROUND(S42*I42, 2)</f>
        <v>0</v>
      </c>
      <c r="U42">
        <f>Source!GF460</f>
        <v>1866054802</v>
      </c>
      <c r="V42">
        <v>-1429341007</v>
      </c>
      <c r="W42">
        <v>-1429341007</v>
      </c>
    </row>
    <row r="43" spans="1:23" x14ac:dyDescent="0.2">
      <c r="A43">
        <f>Source!A491</f>
        <v>5</v>
      </c>
      <c r="B43">
        <v>491</v>
      </c>
      <c r="G43" t="str">
        <f>Source!G491</f>
        <v>Устройство тротаура</v>
      </c>
    </row>
    <row r="44" spans="1:23" x14ac:dyDescent="0.2">
      <c r="A44">
        <f>Source!A497</f>
        <v>18</v>
      </c>
      <c r="C44">
        <v>3</v>
      </c>
      <c r="D44">
        <f>Source!BI497</f>
        <v>4</v>
      </c>
      <c r="E44">
        <f>Source!FS497</f>
        <v>0</v>
      </c>
      <c r="F44" t="str">
        <f>Source!F497</f>
        <v>21.3-3-34</v>
      </c>
      <c r="G44" t="str">
        <f>Source!G497</f>
        <v>Смеси асфальтобетонные дорожные горячие песчаные, тип Д, марка III</v>
      </c>
      <c r="H44" t="str">
        <f>Source!H497</f>
        <v>т</v>
      </c>
      <c r="I44">
        <f>Source!I497</f>
        <v>0</v>
      </c>
      <c r="J44">
        <v>1</v>
      </c>
      <c r="K44">
        <f>Source!AC497</f>
        <v>2628.2</v>
      </c>
      <c r="M44">
        <f>ROUND(K44*I44, 2)</f>
        <v>0</v>
      </c>
      <c r="N44">
        <f>Source!AC497*IF(Source!BC497&lt;&gt; 0, Source!BC497, 1)</f>
        <v>2628.2</v>
      </c>
      <c r="O44">
        <f>ROUND(N44*I44, 2)</f>
        <v>0</v>
      </c>
      <c r="P44">
        <f>Source!AE497</f>
        <v>0</v>
      </c>
      <c r="R44">
        <f>ROUND(P44*I44, 2)</f>
        <v>0</v>
      </c>
      <c r="S44">
        <f>Source!AE497*IF(Source!BS497&lt;&gt; 0, Source!BS497, 1)</f>
        <v>0</v>
      </c>
      <c r="T44">
        <f>ROUND(S44*I44, 2)</f>
        <v>0</v>
      </c>
      <c r="U44">
        <f>Source!GF497</f>
        <v>1680765387</v>
      </c>
      <c r="V44">
        <v>1196389568</v>
      </c>
      <c r="W44">
        <v>1196389568</v>
      </c>
    </row>
    <row r="45" spans="1:23" x14ac:dyDescent="0.2">
      <c r="A45">
        <f>Source!A528</f>
        <v>5</v>
      </c>
      <c r="B45">
        <v>528</v>
      </c>
      <c r="G45" t="str">
        <f>Source!G528</f>
        <v>Прочие работы</v>
      </c>
    </row>
    <row r="46" spans="1:23" x14ac:dyDescent="0.2">
      <c r="A46">
        <f>Source!A532</f>
        <v>17</v>
      </c>
      <c r="C46">
        <v>3</v>
      </c>
      <c r="D46">
        <v>0</v>
      </c>
      <c r="E46">
        <f>SmtRes!AV65</f>
        <v>0</v>
      </c>
      <c r="F46" t="str">
        <f>SmtRes!I65</f>
        <v>21.1-25-816</v>
      </c>
      <c r="G46" t="str">
        <f>SmtRes!K65</f>
        <v>Термопластики для разметки автомобильных дорог, марка "ТПКН", со светоотражательными шариками</v>
      </c>
      <c r="H46" t="str">
        <f>SmtRes!O65</f>
        <v>кг</v>
      </c>
      <c r="I46">
        <f>SmtRes!Y65*Source!I532</f>
        <v>0</v>
      </c>
      <c r="J46">
        <f>SmtRes!AO65</f>
        <v>1</v>
      </c>
      <c r="K46">
        <f>SmtRes!AE65</f>
        <v>75.94</v>
      </c>
      <c r="L46">
        <f>SmtRes!DB65</f>
        <v>621.95000000000005</v>
      </c>
      <c r="M46">
        <f>ROUND(ROUND(L46*Source!I532, 6)*1, 2)</f>
        <v>0</v>
      </c>
      <c r="N46">
        <f>SmtRes!AA65</f>
        <v>75.94</v>
      </c>
      <c r="O46">
        <f>ROUND(ROUND(L46*Source!I532, 6)*SmtRes!DA65, 2)</f>
        <v>0</v>
      </c>
      <c r="P46">
        <f>SmtRes!AG65</f>
        <v>0</v>
      </c>
      <c r="Q46">
        <f>SmtRes!DC65</f>
        <v>0</v>
      </c>
      <c r="R46">
        <f>ROUND(ROUND(Q46*Source!I532, 6)*1, 2)</f>
        <v>0</v>
      </c>
      <c r="S46">
        <f>SmtRes!AC65</f>
        <v>0</v>
      </c>
      <c r="T46">
        <f>ROUND(ROUND(Q46*Source!I532, 6)*SmtRes!AK65, 2)</f>
        <v>0</v>
      </c>
      <c r="U46">
        <f>SmtRes!X65</f>
        <v>-1877411388</v>
      </c>
      <c r="V46">
        <v>-118080268</v>
      </c>
      <c r="W46">
        <v>-118080268</v>
      </c>
    </row>
    <row r="47" spans="1:23" x14ac:dyDescent="0.2">
      <c r="A47">
        <f>Source!A533</f>
        <v>17</v>
      </c>
      <c r="C47">
        <v>3</v>
      </c>
      <c r="D47">
        <v>0</v>
      </c>
      <c r="E47">
        <f>SmtRes!AV69</f>
        <v>0</v>
      </c>
      <c r="F47" t="str">
        <f>SmtRes!I69</f>
        <v>21.1-6-200</v>
      </c>
      <c r="G47" t="str">
        <f>SmtRes!K69</f>
        <v>Краска дорожная (эмаль) белая, марка "АК-505"</v>
      </c>
      <c r="H47" t="str">
        <f>SmtRes!O69</f>
        <v>т</v>
      </c>
      <c r="I47">
        <f>SmtRes!Y69*Source!I533</f>
        <v>0</v>
      </c>
      <c r="J47">
        <f>SmtRes!AO69</f>
        <v>1</v>
      </c>
      <c r="K47">
        <f>SmtRes!AE69</f>
        <v>80455.460000000006</v>
      </c>
      <c r="L47">
        <f>SmtRes!DB69</f>
        <v>44.25</v>
      </c>
      <c r="M47">
        <f>ROUND(ROUND(L47*Source!I533, 6)*1, 2)</f>
        <v>0</v>
      </c>
      <c r="N47">
        <f>SmtRes!AA69</f>
        <v>80455.460000000006</v>
      </c>
      <c r="O47">
        <f>ROUND(ROUND(L47*Source!I533, 6)*SmtRes!DA69, 2)</f>
        <v>0</v>
      </c>
      <c r="P47">
        <f>SmtRes!AG69</f>
        <v>0</v>
      </c>
      <c r="Q47">
        <f>SmtRes!DC69</f>
        <v>0</v>
      </c>
      <c r="R47">
        <f>ROUND(ROUND(Q47*Source!I533, 6)*1, 2)</f>
        <v>0</v>
      </c>
      <c r="S47">
        <f>SmtRes!AC69</f>
        <v>0</v>
      </c>
      <c r="T47">
        <f>ROUND(ROUND(Q47*Source!I533, 6)*SmtRes!AK69, 2)</f>
        <v>0</v>
      </c>
      <c r="U47">
        <f>SmtRes!X69</f>
        <v>-531510740</v>
      </c>
      <c r="V47">
        <v>-171440516</v>
      </c>
      <c r="W47">
        <v>-171440516</v>
      </c>
    </row>
    <row r="48" spans="1:23" x14ac:dyDescent="0.2">
      <c r="A48">
        <f>Source!A533</f>
        <v>17</v>
      </c>
      <c r="C48">
        <v>3</v>
      </c>
      <c r="D48">
        <v>0</v>
      </c>
      <c r="E48">
        <f>SmtRes!AV68</f>
        <v>0</v>
      </c>
      <c r="F48" t="str">
        <f>SmtRes!I68</f>
        <v>21.1-10-167</v>
      </c>
      <c r="G48" t="str">
        <f>SmtRes!K68</f>
        <v>Сталь листовая, оцинкованная, толщина 0,7-0,8 мм</v>
      </c>
      <c r="H48" t="str">
        <f>SmtRes!O68</f>
        <v>т</v>
      </c>
      <c r="I48">
        <f>SmtRes!Y68*Source!I533</f>
        <v>0</v>
      </c>
      <c r="J48">
        <f>SmtRes!AO68</f>
        <v>1</v>
      </c>
      <c r="K48">
        <f>SmtRes!AE68</f>
        <v>54272.38</v>
      </c>
      <c r="L48">
        <f>SmtRes!DB68</f>
        <v>19</v>
      </c>
      <c r="M48">
        <f>ROUND(ROUND(L48*Source!I533, 6)*1, 2)</f>
        <v>0</v>
      </c>
      <c r="N48">
        <f>SmtRes!AA68</f>
        <v>54272.38</v>
      </c>
      <c r="O48">
        <f>ROUND(ROUND(L48*Source!I533, 6)*SmtRes!DA68, 2)</f>
        <v>0</v>
      </c>
      <c r="P48">
        <f>SmtRes!AG68</f>
        <v>0</v>
      </c>
      <c r="Q48">
        <f>SmtRes!DC68</f>
        <v>0</v>
      </c>
      <c r="R48">
        <f>ROUND(ROUND(Q48*Source!I533, 6)*1, 2)</f>
        <v>0</v>
      </c>
      <c r="S48">
        <f>SmtRes!AC68</f>
        <v>0</v>
      </c>
      <c r="T48">
        <f>ROUND(ROUND(Q48*Source!I533, 6)*SmtRes!AK68, 2)</f>
        <v>0</v>
      </c>
      <c r="U48">
        <f>SmtRes!X68</f>
        <v>1869243020</v>
      </c>
      <c r="V48">
        <v>-669009597</v>
      </c>
      <c r="W48">
        <v>-669009597</v>
      </c>
    </row>
    <row r="49" spans="1:23" x14ac:dyDescent="0.2">
      <c r="A49">
        <f>Source!A538</f>
        <v>18</v>
      </c>
      <c r="C49">
        <v>3</v>
      </c>
      <c r="D49">
        <f>Source!BI538</f>
        <v>4</v>
      </c>
      <c r="E49">
        <f>Source!FS538</f>
        <v>0</v>
      </c>
      <c r="F49" t="str">
        <f>Source!F538</f>
        <v>21.7-13-36</v>
      </c>
      <c r="G49" t="str">
        <f>Source!G538</f>
        <v>Хомуты из оцинкованной стали, диаметр 76 мм</v>
      </c>
      <c r="H49" t="str">
        <f>Source!H538</f>
        <v>шт.</v>
      </c>
      <c r="I49">
        <f>Source!I538</f>
        <v>0</v>
      </c>
      <c r="J49">
        <v>1</v>
      </c>
      <c r="K49">
        <f>Source!AC538</f>
        <v>127.19</v>
      </c>
      <c r="M49">
        <f>ROUND(K49*I49, 2)</f>
        <v>0</v>
      </c>
      <c r="N49">
        <f>Source!AC538*IF(Source!BC538&lt;&gt; 0, Source!BC538, 1)</f>
        <v>127.19</v>
      </c>
      <c r="O49">
        <f>ROUND(N49*I49, 2)</f>
        <v>0</v>
      </c>
      <c r="P49">
        <f>Source!AE538</f>
        <v>0</v>
      </c>
      <c r="R49">
        <f>ROUND(P49*I49, 2)</f>
        <v>0</v>
      </c>
      <c r="S49">
        <f>Source!AE538*IF(Source!BS538&lt;&gt; 0, Source!BS538, 1)</f>
        <v>0</v>
      </c>
      <c r="T49">
        <f>ROUND(S49*I49, 2)</f>
        <v>0</v>
      </c>
      <c r="U49">
        <f>Source!GF538</f>
        <v>-1327641858</v>
      </c>
      <c r="V49">
        <v>-1559080858</v>
      </c>
      <c r="W49">
        <v>-1559080858</v>
      </c>
    </row>
    <row r="50" spans="1:23" x14ac:dyDescent="0.2">
      <c r="A50">
        <f>Source!A539</f>
        <v>18</v>
      </c>
      <c r="C50">
        <v>3</v>
      </c>
      <c r="D50">
        <f>Source!BI539</f>
        <v>4</v>
      </c>
      <c r="E50">
        <f>Source!FS539</f>
        <v>0</v>
      </c>
      <c r="F50" t="str">
        <f>Source!F539</f>
        <v>21.7-13-2</v>
      </c>
      <c r="G50" t="str">
        <f>Source!G539</f>
        <v>Знаки дорожные из оцинкованной стали со световой индикацией "Объезд препятствия" (на светодиодах) 2-го типоразмера / применит</v>
      </c>
      <c r="H50" t="str">
        <f>Source!H539</f>
        <v>шт.</v>
      </c>
      <c r="I50">
        <f>Source!I539</f>
        <v>0</v>
      </c>
      <c r="J50">
        <v>1</v>
      </c>
      <c r="K50">
        <f>Source!AC539</f>
        <v>5774.67</v>
      </c>
      <c r="M50">
        <f>ROUND(K50*I50, 2)</f>
        <v>0</v>
      </c>
      <c r="N50">
        <f>Source!AC539*IF(Source!BC539&lt;&gt; 0, Source!BC539, 1)</f>
        <v>5774.67</v>
      </c>
      <c r="O50">
        <f>ROUND(N50*I50, 2)</f>
        <v>0</v>
      </c>
      <c r="P50">
        <f>Source!AE539</f>
        <v>0</v>
      </c>
      <c r="R50">
        <f>ROUND(P50*I50, 2)</f>
        <v>0</v>
      </c>
      <c r="S50">
        <f>Source!AE539*IF(Source!BS539&lt;&gt; 0, Source!BS539, 1)</f>
        <v>0</v>
      </c>
      <c r="T50">
        <f>ROUND(S50*I50, 2)</f>
        <v>0</v>
      </c>
      <c r="U50">
        <f>Source!GF539</f>
        <v>-1687728925</v>
      </c>
      <c r="V50">
        <v>1269431686</v>
      </c>
      <c r="W50">
        <v>1269431686</v>
      </c>
    </row>
    <row r="51" spans="1:23" x14ac:dyDescent="0.2">
      <c r="A51">
        <f>Source!A599</f>
        <v>4</v>
      </c>
      <c r="B51">
        <v>599</v>
      </c>
      <c r="G51" t="str">
        <f>Source!G599</f>
        <v>Спартаковский переулок</v>
      </c>
    </row>
    <row r="52" spans="1:23" x14ac:dyDescent="0.2">
      <c r="A52">
        <f>Source!A603</f>
        <v>5</v>
      </c>
      <c r="B52">
        <v>603</v>
      </c>
      <c r="G52" t="str">
        <f>Source!G603</f>
        <v>Подготовительные работы</v>
      </c>
    </row>
    <row r="53" spans="1:23" x14ac:dyDescent="0.2">
      <c r="A53">
        <f>Source!A614</f>
        <v>17</v>
      </c>
      <c r="C53">
        <v>3</v>
      </c>
      <c r="D53">
        <f>Source!BI614</f>
        <v>4</v>
      </c>
      <c r="E53">
        <f>Source!FS614</f>
        <v>0</v>
      </c>
      <c r="F53" t="str">
        <f>Source!F614</f>
        <v>21.25-0-5</v>
      </c>
      <c r="G53" t="str">
        <f>Source!G614</f>
        <v>Стоимость приемки отходов строительства и сноса (боя кирпичной кладки, бетонных и железобетонных изделий, отходов бетона и железобетона, асфальтобетона в кусковой форме) для переработки дробильными комплексами</v>
      </c>
      <c r="H53" t="str">
        <f>Source!H614</f>
        <v>т</v>
      </c>
      <c r="I53">
        <f>Source!I614</f>
        <v>0</v>
      </c>
      <c r="J53">
        <v>1</v>
      </c>
      <c r="K53">
        <f>Source!AC614</f>
        <v>150.61000000000001</v>
      </c>
      <c r="M53">
        <f>ROUND(K53*I53, 2)</f>
        <v>0</v>
      </c>
      <c r="N53">
        <f>Source!AC614*IF(Source!BC614&lt;&gt; 0, Source!BC614, 1)</f>
        <v>150.61000000000001</v>
      </c>
      <c r="O53">
        <f>ROUND(N53*I53, 2)</f>
        <v>0</v>
      </c>
      <c r="P53">
        <f>Source!AE614</f>
        <v>0</v>
      </c>
      <c r="R53">
        <f>ROUND(P53*I53, 2)</f>
        <v>0</v>
      </c>
      <c r="S53">
        <f>Source!AE614*IF(Source!BS614&lt;&gt; 0, Source!BS614, 1)</f>
        <v>0</v>
      </c>
      <c r="T53">
        <f>ROUND(S53*I53, 2)</f>
        <v>0</v>
      </c>
      <c r="U53">
        <f>Source!GF614</f>
        <v>74636012</v>
      </c>
      <c r="V53">
        <v>2103506109</v>
      </c>
      <c r="W53">
        <v>2103506109</v>
      </c>
    </row>
    <row r="54" spans="1:23" x14ac:dyDescent="0.2">
      <c r="A54">
        <f>Source!A645</f>
        <v>5</v>
      </c>
      <c r="B54">
        <v>645</v>
      </c>
      <c r="G54" t="str">
        <f>Source!G645</f>
        <v>Устройство бетонного борта</v>
      </c>
    </row>
    <row r="55" spans="1:23" x14ac:dyDescent="0.2">
      <c r="A55">
        <f>Source!A649</f>
        <v>17</v>
      </c>
      <c r="C55">
        <v>3</v>
      </c>
      <c r="D55">
        <v>0</v>
      </c>
      <c r="E55">
        <f>SmtRes!AV95</f>
        <v>0</v>
      </c>
      <c r="F55" t="str">
        <f>SmtRes!I95</f>
        <v>21.1-25-13</v>
      </c>
      <c r="G55" t="str">
        <f>SmtRes!K95</f>
        <v>Вода</v>
      </c>
      <c r="H55" t="str">
        <f>SmtRes!O95</f>
        <v>м3</v>
      </c>
      <c r="I55">
        <f>SmtRes!Y95*Source!I649</f>
        <v>0</v>
      </c>
      <c r="J55">
        <f>SmtRes!AO95</f>
        <v>1</v>
      </c>
      <c r="K55">
        <f>SmtRes!AE95</f>
        <v>33.729999999999997</v>
      </c>
      <c r="L55">
        <f>SmtRes!DB95</f>
        <v>168.65</v>
      </c>
      <c r="M55">
        <f>ROUND(ROUND(L55*Source!I649, 6)*1, 2)</f>
        <v>0</v>
      </c>
      <c r="N55">
        <f>SmtRes!AA95</f>
        <v>33.729999999999997</v>
      </c>
      <c r="O55">
        <f>ROUND(ROUND(L55*Source!I649, 6)*SmtRes!DA95, 2)</f>
        <v>0</v>
      </c>
      <c r="P55">
        <f>SmtRes!AG95</f>
        <v>0</v>
      </c>
      <c r="Q55">
        <f>SmtRes!DC95</f>
        <v>0</v>
      </c>
      <c r="R55">
        <f>ROUND(ROUND(Q55*Source!I649, 6)*1, 2)</f>
        <v>0</v>
      </c>
      <c r="S55">
        <f>SmtRes!AC95</f>
        <v>0</v>
      </c>
      <c r="T55">
        <f>ROUND(ROUND(Q55*Source!I649, 6)*SmtRes!AK95, 2)</f>
        <v>0</v>
      </c>
      <c r="U55">
        <f>SmtRes!X95</f>
        <v>924487879</v>
      </c>
      <c r="V55">
        <v>254213091</v>
      </c>
      <c r="W55">
        <v>254213091</v>
      </c>
    </row>
    <row r="56" spans="1:23" x14ac:dyDescent="0.2">
      <c r="A56">
        <f>Source!A649</f>
        <v>17</v>
      </c>
      <c r="C56">
        <v>3</v>
      </c>
      <c r="D56">
        <v>0</v>
      </c>
      <c r="E56">
        <f>SmtRes!AV94</f>
        <v>0</v>
      </c>
      <c r="F56" t="str">
        <f>SmtRes!I94</f>
        <v>21.1-12-10</v>
      </c>
      <c r="G56" t="str">
        <f>SmtRes!K94</f>
        <v>Песок для дорожных работ, рядовой</v>
      </c>
      <c r="H56" t="str">
        <f>SmtRes!O94</f>
        <v>м3</v>
      </c>
      <c r="I56">
        <f>SmtRes!Y94*Source!I649</f>
        <v>0</v>
      </c>
      <c r="J56">
        <f>SmtRes!AO94</f>
        <v>1</v>
      </c>
      <c r="K56">
        <f>SmtRes!AE94</f>
        <v>590.78</v>
      </c>
      <c r="L56">
        <f>SmtRes!DB94</f>
        <v>64985.8</v>
      </c>
      <c r="M56">
        <f>ROUND(ROUND(L56*Source!I649, 6)*1, 2)</f>
        <v>0</v>
      </c>
      <c r="N56">
        <f>SmtRes!AA94</f>
        <v>590.78</v>
      </c>
      <c r="O56">
        <f>ROUND(ROUND(L56*Source!I649, 6)*SmtRes!DA94, 2)</f>
        <v>0</v>
      </c>
      <c r="P56">
        <f>SmtRes!AG94</f>
        <v>0</v>
      </c>
      <c r="Q56">
        <f>SmtRes!DC94</f>
        <v>0</v>
      </c>
      <c r="R56">
        <f>ROUND(ROUND(Q56*Source!I649, 6)*1, 2)</f>
        <v>0</v>
      </c>
      <c r="S56">
        <f>SmtRes!AC94</f>
        <v>0</v>
      </c>
      <c r="T56">
        <f>ROUND(ROUND(Q56*Source!I649, 6)*SmtRes!AK94, 2)</f>
        <v>0</v>
      </c>
      <c r="U56">
        <f>SmtRes!X94</f>
        <v>-284110059</v>
      </c>
      <c r="V56">
        <v>599229460</v>
      </c>
      <c r="W56">
        <v>599229460</v>
      </c>
    </row>
    <row r="57" spans="1:23" x14ac:dyDescent="0.2">
      <c r="A57">
        <f>Source!A650</f>
        <v>17</v>
      </c>
      <c r="C57">
        <v>3</v>
      </c>
      <c r="D57">
        <v>0</v>
      </c>
      <c r="E57">
        <f>SmtRes!AV99</f>
        <v>0</v>
      </c>
      <c r="F57" t="str">
        <f>SmtRes!I99</f>
        <v>21.5-3-13</v>
      </c>
      <c r="G57" t="str">
        <f>SmtRes!K99</f>
        <v>Камни бетонные бортовые, марка БР 100.30.15</v>
      </c>
      <c r="H57" t="str">
        <f>SmtRes!O99</f>
        <v>м3</v>
      </c>
      <c r="I57">
        <f>SmtRes!Y99*Source!I650</f>
        <v>0</v>
      </c>
      <c r="J57">
        <f>SmtRes!AO99</f>
        <v>1</v>
      </c>
      <c r="K57">
        <f>SmtRes!AE99</f>
        <v>6544.04</v>
      </c>
      <c r="L57">
        <f>SmtRes!DB99</f>
        <v>28139.37</v>
      </c>
      <c r="M57">
        <f>ROUND(ROUND(L57*Source!I650, 6)*1, 2)</f>
        <v>0</v>
      </c>
      <c r="N57">
        <f>SmtRes!AA99</f>
        <v>6544.04</v>
      </c>
      <c r="O57">
        <f>ROUND(ROUND(L57*Source!I650, 6)*SmtRes!DA99, 2)</f>
        <v>0</v>
      </c>
      <c r="P57">
        <f>SmtRes!AG99</f>
        <v>0</v>
      </c>
      <c r="Q57">
        <f>SmtRes!DC99</f>
        <v>0</v>
      </c>
      <c r="R57">
        <f>ROUND(ROUND(Q57*Source!I650, 6)*1, 2)</f>
        <v>0</v>
      </c>
      <c r="S57">
        <f>SmtRes!AC99</f>
        <v>0</v>
      </c>
      <c r="T57">
        <f>ROUND(ROUND(Q57*Source!I650, 6)*SmtRes!AK99, 2)</f>
        <v>0</v>
      </c>
      <c r="U57">
        <f>SmtRes!X99</f>
        <v>1588202194</v>
      </c>
      <c r="V57">
        <v>1338619623</v>
      </c>
      <c r="W57">
        <v>1338619623</v>
      </c>
    </row>
    <row r="58" spans="1:23" x14ac:dyDescent="0.2">
      <c r="A58">
        <f>Source!A650</f>
        <v>17</v>
      </c>
      <c r="C58">
        <v>3</v>
      </c>
      <c r="D58">
        <v>0</v>
      </c>
      <c r="E58">
        <f>SmtRes!AV98</f>
        <v>0</v>
      </c>
      <c r="F58" t="str">
        <f>SmtRes!I98</f>
        <v>21.3-2-15</v>
      </c>
      <c r="G58" t="str">
        <f>SmtRes!K98</f>
        <v>Растворы цементные, марка 100</v>
      </c>
      <c r="H58" t="str">
        <f>SmtRes!O98</f>
        <v>м3</v>
      </c>
      <c r="I58">
        <f>SmtRes!Y98*Source!I650</f>
        <v>0</v>
      </c>
      <c r="J58">
        <f>SmtRes!AO98</f>
        <v>1</v>
      </c>
      <c r="K58">
        <f>SmtRes!AE98</f>
        <v>3003.56</v>
      </c>
      <c r="L58">
        <f>SmtRes!DB98</f>
        <v>180.21</v>
      </c>
      <c r="M58">
        <f>ROUND(ROUND(L58*Source!I650, 6)*1, 2)</f>
        <v>0</v>
      </c>
      <c r="N58">
        <f>SmtRes!AA98</f>
        <v>3003.56</v>
      </c>
      <c r="O58">
        <f>ROUND(ROUND(L58*Source!I650, 6)*SmtRes!DA98, 2)</f>
        <v>0</v>
      </c>
      <c r="P58">
        <f>SmtRes!AG98</f>
        <v>0</v>
      </c>
      <c r="Q58">
        <f>SmtRes!DC98</f>
        <v>0</v>
      </c>
      <c r="R58">
        <f>ROUND(ROUND(Q58*Source!I650, 6)*1, 2)</f>
        <v>0</v>
      </c>
      <c r="S58">
        <f>SmtRes!AC98</f>
        <v>0</v>
      </c>
      <c r="T58">
        <f>ROUND(ROUND(Q58*Source!I650, 6)*SmtRes!AK98, 2)</f>
        <v>0</v>
      </c>
      <c r="U58">
        <f>SmtRes!X98</f>
        <v>1273343709</v>
      </c>
      <c r="V58">
        <v>-2095150757</v>
      </c>
      <c r="W58">
        <v>-2095150757</v>
      </c>
    </row>
    <row r="59" spans="1:23" x14ac:dyDescent="0.2">
      <c r="A59">
        <f>Source!A650</f>
        <v>17</v>
      </c>
      <c r="C59">
        <v>3</v>
      </c>
      <c r="D59">
        <v>0</v>
      </c>
      <c r="E59">
        <f>SmtRes!AV97</f>
        <v>0</v>
      </c>
      <c r="F59" t="str">
        <f>SmtRes!I97</f>
        <v>21.3-1-69</v>
      </c>
      <c r="G59" t="str">
        <f>SmtRes!K97</f>
        <v>Смеси бетонные, БСГ, тяжелого бетона на гранитном щебне, класс прочности: В15 (М200); П3, фракция 5-20, F50-100, W0-2</v>
      </c>
      <c r="H59" t="str">
        <f>SmtRes!O97</f>
        <v>м3</v>
      </c>
      <c r="I59">
        <f>SmtRes!Y97*Source!I650</f>
        <v>0</v>
      </c>
      <c r="J59">
        <f>SmtRes!AO97</f>
        <v>1</v>
      </c>
      <c r="K59">
        <f>SmtRes!AE97</f>
        <v>3869.68</v>
      </c>
      <c r="L59">
        <f>SmtRes!DB97</f>
        <v>22831.11</v>
      </c>
      <c r="M59">
        <f>ROUND(ROUND(L59*Source!I650, 6)*1, 2)</f>
        <v>0</v>
      </c>
      <c r="N59">
        <f>SmtRes!AA97</f>
        <v>3869.68</v>
      </c>
      <c r="O59">
        <f>ROUND(ROUND(L59*Source!I650, 6)*SmtRes!DA97, 2)</f>
        <v>0</v>
      </c>
      <c r="P59">
        <f>SmtRes!AG97</f>
        <v>0</v>
      </c>
      <c r="Q59">
        <f>SmtRes!DC97</f>
        <v>0</v>
      </c>
      <c r="R59">
        <f>ROUND(ROUND(Q59*Source!I650, 6)*1, 2)</f>
        <v>0</v>
      </c>
      <c r="S59">
        <f>SmtRes!AC97</f>
        <v>0</v>
      </c>
      <c r="T59">
        <f>ROUND(ROUND(Q59*Source!I650, 6)*SmtRes!AK97, 2)</f>
        <v>0</v>
      </c>
      <c r="U59">
        <f>SmtRes!X97</f>
        <v>1637047911</v>
      </c>
      <c r="V59">
        <v>904341613</v>
      </c>
      <c r="W59">
        <v>904341613</v>
      </c>
    </row>
    <row r="60" spans="1:23" x14ac:dyDescent="0.2">
      <c r="A60">
        <f>Source!A653</f>
        <v>18</v>
      </c>
      <c r="C60">
        <v>3</v>
      </c>
      <c r="D60">
        <f>Source!BI653</f>
        <v>4</v>
      </c>
      <c r="E60">
        <f>Source!FS653</f>
        <v>0</v>
      </c>
      <c r="F60" t="str">
        <f>Source!F653</f>
        <v>21.3-3-18</v>
      </c>
      <c r="G60" t="str">
        <f>Source!G653</f>
        <v>Смеси асфальтобетонные дорожные горячие мелкозернистые, марка I, тип Б</v>
      </c>
      <c r="H60" t="str">
        <f>Source!H653</f>
        <v>т</v>
      </c>
      <c r="I60">
        <f>Source!I653</f>
        <v>0</v>
      </c>
      <c r="J60">
        <v>1</v>
      </c>
      <c r="K60">
        <f>Source!AC653</f>
        <v>2727.65</v>
      </c>
      <c r="M60">
        <f>ROUND(K60*I60, 2)</f>
        <v>0</v>
      </c>
      <c r="N60">
        <f>Source!AC653*IF(Source!BC653&lt;&gt; 0, Source!BC653, 1)</f>
        <v>2727.65</v>
      </c>
      <c r="O60">
        <f>ROUND(N60*I60, 2)</f>
        <v>0</v>
      </c>
      <c r="P60">
        <f>Source!AE653</f>
        <v>0</v>
      </c>
      <c r="R60">
        <f>ROUND(P60*I60, 2)</f>
        <v>0</v>
      </c>
      <c r="S60">
        <f>Source!AE653*IF(Source!BS653&lt;&gt; 0, Source!BS653, 1)</f>
        <v>0</v>
      </c>
      <c r="T60">
        <f>ROUND(S60*I60, 2)</f>
        <v>0</v>
      </c>
      <c r="U60">
        <f>Source!GF653</f>
        <v>1866054802</v>
      </c>
      <c r="V60">
        <v>-1429341007</v>
      </c>
      <c r="W60">
        <v>-1429341007</v>
      </c>
    </row>
    <row r="61" spans="1:23" x14ac:dyDescent="0.2">
      <c r="A61">
        <f>Source!A684</f>
        <v>5</v>
      </c>
      <c r="B61">
        <v>684</v>
      </c>
      <c r="G61" t="str">
        <f>Source!G684</f>
        <v>Устройство а/б покрытия тротуара</v>
      </c>
    </row>
    <row r="62" spans="1:23" x14ac:dyDescent="0.2">
      <c r="A62">
        <f>Source!A690</f>
        <v>18</v>
      </c>
      <c r="C62">
        <v>3</v>
      </c>
      <c r="D62">
        <f>Source!BI690</f>
        <v>4</v>
      </c>
      <c r="E62">
        <f>Source!FS690</f>
        <v>0</v>
      </c>
      <c r="F62" t="str">
        <f>Source!F690</f>
        <v>21.3-3-34</v>
      </c>
      <c r="G62" t="str">
        <f>Source!G690</f>
        <v>Смеси асфальтобетонные дорожные горячие песчаные, тип Д, марка III</v>
      </c>
      <c r="H62" t="str">
        <f>Source!H690</f>
        <v>т</v>
      </c>
      <c r="I62">
        <f>Source!I690</f>
        <v>0</v>
      </c>
      <c r="J62">
        <v>1</v>
      </c>
      <c r="K62">
        <f>Source!AC690</f>
        <v>2628.2</v>
      </c>
      <c r="M62">
        <f>ROUND(K62*I62, 2)</f>
        <v>0</v>
      </c>
      <c r="N62">
        <f>Source!AC690*IF(Source!BC690&lt;&gt; 0, Source!BC690, 1)</f>
        <v>2628.2</v>
      </c>
      <c r="O62">
        <f>ROUND(N62*I62, 2)</f>
        <v>0</v>
      </c>
      <c r="P62">
        <f>Source!AE690</f>
        <v>0</v>
      </c>
      <c r="R62">
        <f>ROUND(P62*I62, 2)</f>
        <v>0</v>
      </c>
      <c r="S62">
        <f>Source!AE690*IF(Source!BS690&lt;&gt; 0, Source!BS690, 1)</f>
        <v>0</v>
      </c>
      <c r="T62">
        <f>ROUND(S62*I62, 2)</f>
        <v>0</v>
      </c>
      <c r="U62">
        <f>Source!GF690</f>
        <v>1680765387</v>
      </c>
      <c r="V62">
        <v>1196389568</v>
      </c>
      <c r="W62">
        <v>1196389568</v>
      </c>
    </row>
    <row r="63" spans="1:23" x14ac:dyDescent="0.2">
      <c r="A63">
        <f>Source!A721</f>
        <v>5</v>
      </c>
      <c r="B63">
        <v>721</v>
      </c>
      <c r="G63" t="str">
        <f>Source!G721</f>
        <v>Колодец на тротуаре</v>
      </c>
    </row>
    <row r="64" spans="1:23" x14ac:dyDescent="0.2">
      <c r="A64">
        <f>Source!A725</f>
        <v>17</v>
      </c>
      <c r="C64">
        <v>3</v>
      </c>
      <c r="D64">
        <v>0</v>
      </c>
      <c r="E64">
        <f>SmtRes!AV111</f>
        <v>0</v>
      </c>
      <c r="F64" t="str">
        <f>SmtRes!I111</f>
        <v>21.1-25-13</v>
      </c>
      <c r="G64" t="str">
        <f>SmtRes!K111</f>
        <v>Вода</v>
      </c>
      <c r="H64" t="str">
        <f>SmtRes!O111</f>
        <v>м3</v>
      </c>
      <c r="I64">
        <f>SmtRes!Y111*Source!I725</f>
        <v>0</v>
      </c>
      <c r="J64">
        <f>SmtRes!AO111</f>
        <v>1</v>
      </c>
      <c r="K64">
        <f>SmtRes!AE111</f>
        <v>33.729999999999997</v>
      </c>
      <c r="L64">
        <f>SmtRes!DB111</f>
        <v>2.46</v>
      </c>
      <c r="M64">
        <f>ROUND(ROUND(L64*Source!I725, 6)*1, 2)</f>
        <v>0</v>
      </c>
      <c r="N64">
        <f>SmtRes!AA111</f>
        <v>33.729999999999997</v>
      </c>
      <c r="O64">
        <f>ROUND(ROUND(L64*Source!I725, 6)*SmtRes!DA111, 2)</f>
        <v>0</v>
      </c>
      <c r="P64">
        <f>SmtRes!AG111</f>
        <v>0</v>
      </c>
      <c r="Q64">
        <f>SmtRes!DC111</f>
        <v>0</v>
      </c>
      <c r="R64">
        <f>ROUND(ROUND(Q64*Source!I725, 6)*1, 2)</f>
        <v>0</v>
      </c>
      <c r="S64">
        <f>SmtRes!AC111</f>
        <v>0</v>
      </c>
      <c r="T64">
        <f>ROUND(ROUND(Q64*Source!I725, 6)*SmtRes!AK111, 2)</f>
        <v>0</v>
      </c>
      <c r="U64">
        <f>SmtRes!X111</f>
        <v>924487879</v>
      </c>
      <c r="V64">
        <v>254213091</v>
      </c>
      <c r="W64">
        <v>254213091</v>
      </c>
    </row>
    <row r="65" spans="1:23" x14ac:dyDescent="0.2">
      <c r="A65">
        <f>Source!A726</f>
        <v>18</v>
      </c>
      <c r="C65">
        <v>3</v>
      </c>
      <c r="D65">
        <f>Source!BI726</f>
        <v>4</v>
      </c>
      <c r="E65">
        <f>Source!FS726</f>
        <v>0</v>
      </c>
      <c r="F65" t="str">
        <f>Source!F726</f>
        <v>21.3-3-5</v>
      </c>
      <c r="G65" t="str">
        <f>Source!G726</f>
        <v>Асфальт литой для покрытий, на вяжущем "БИТРЭК", марка ЛV</v>
      </c>
      <c r="H65" t="str">
        <f>Source!H726</f>
        <v>т</v>
      </c>
      <c r="I65">
        <f>Source!I726</f>
        <v>0</v>
      </c>
      <c r="J65">
        <v>1</v>
      </c>
      <c r="K65">
        <f>Source!AC726</f>
        <v>5637.2</v>
      </c>
      <c r="M65">
        <f>ROUND(K65*I65, 2)</f>
        <v>0</v>
      </c>
      <c r="N65">
        <f>Source!AC726*IF(Source!BC726&lt;&gt; 0, Source!BC726, 1)</f>
        <v>5637.2</v>
      </c>
      <c r="O65">
        <f>ROUND(N65*I65, 2)</f>
        <v>0</v>
      </c>
      <c r="P65">
        <f>Source!AE726</f>
        <v>0</v>
      </c>
      <c r="R65">
        <f>ROUND(P65*I65, 2)</f>
        <v>0</v>
      </c>
      <c r="S65">
        <f>Source!AE726*IF(Source!BS726&lt;&gt; 0, Source!BS726, 1)</f>
        <v>0</v>
      </c>
      <c r="T65">
        <f>ROUND(S65*I65, 2)</f>
        <v>0</v>
      </c>
      <c r="U65">
        <f>Source!GF726</f>
        <v>112129774</v>
      </c>
      <c r="V65">
        <v>-291970556</v>
      </c>
      <c r="W65">
        <v>-291970556</v>
      </c>
    </row>
    <row r="66" spans="1:23" x14ac:dyDescent="0.2">
      <c r="A66">
        <f>Source!A727</f>
        <v>18</v>
      </c>
      <c r="C66">
        <v>3</v>
      </c>
      <c r="D66">
        <f>Source!BI727</f>
        <v>4</v>
      </c>
      <c r="E66">
        <f>Source!FS727</f>
        <v>0</v>
      </c>
      <c r="F66" t="str">
        <f>Source!F727</f>
        <v>21.3-2-28</v>
      </c>
      <c r="G66" t="str">
        <f>Source!G727</f>
        <v>Смеси сухие бетонные быстротвердеющие</v>
      </c>
      <c r="H66" t="str">
        <f>Source!H727</f>
        <v>кг</v>
      </c>
      <c r="I66">
        <f>Source!I727</f>
        <v>0</v>
      </c>
      <c r="J66">
        <v>1</v>
      </c>
      <c r="K66">
        <f>Source!AC727</f>
        <v>45.09</v>
      </c>
      <c r="M66">
        <f>ROUND(K66*I66, 2)</f>
        <v>0</v>
      </c>
      <c r="N66">
        <f>Source!AC727*IF(Source!BC727&lt;&gt; 0, Source!BC727, 1)</f>
        <v>45.09</v>
      </c>
      <c r="O66">
        <f>ROUND(N66*I66, 2)</f>
        <v>0</v>
      </c>
      <c r="P66">
        <f>Source!AE727</f>
        <v>0</v>
      </c>
      <c r="R66">
        <f>ROUND(P66*I66, 2)</f>
        <v>0</v>
      </c>
      <c r="S66">
        <f>Source!AE727*IF(Source!BS727&lt;&gt; 0, Source!BS727, 1)</f>
        <v>0</v>
      </c>
      <c r="T66">
        <f>ROUND(S66*I66, 2)</f>
        <v>0</v>
      </c>
      <c r="U66">
        <f>Source!GF727</f>
        <v>364894659</v>
      </c>
      <c r="V66">
        <v>-973625557</v>
      </c>
      <c r="W66">
        <v>-973625557</v>
      </c>
    </row>
    <row r="67" spans="1:23" x14ac:dyDescent="0.2">
      <c r="A67">
        <f>Source!A728</f>
        <v>18</v>
      </c>
      <c r="C67">
        <v>3</v>
      </c>
      <c r="D67">
        <f>Source!BI728</f>
        <v>4</v>
      </c>
      <c r="E67">
        <f>Source!FS728</f>
        <v>0</v>
      </c>
      <c r="F67" t="str">
        <f>Source!F728</f>
        <v>21.5-3-49</v>
      </c>
      <c r="G67" t="str">
        <f>Source!G728</f>
        <v>Кольца горловин колодцев, марка К-7-10</v>
      </c>
      <c r="H67" t="str">
        <f>Source!H728</f>
        <v>м3</v>
      </c>
      <c r="I67">
        <f>Source!I728</f>
        <v>0</v>
      </c>
      <c r="J67">
        <v>1</v>
      </c>
      <c r="K67">
        <f>Source!AC728</f>
        <v>8989.82</v>
      </c>
      <c r="M67">
        <f>ROUND(K67*I67, 2)</f>
        <v>0</v>
      </c>
      <c r="N67">
        <f>Source!AC728*IF(Source!BC728&lt;&gt; 0, Source!BC728, 1)</f>
        <v>8989.82</v>
      </c>
      <c r="O67">
        <f>ROUND(N67*I67, 2)</f>
        <v>0</v>
      </c>
      <c r="P67">
        <f>Source!AE728</f>
        <v>0</v>
      </c>
      <c r="R67">
        <f>ROUND(P67*I67, 2)</f>
        <v>0</v>
      </c>
      <c r="S67">
        <f>Source!AE728*IF(Source!BS728&lt;&gt; 0, Source!BS728, 1)</f>
        <v>0</v>
      </c>
      <c r="T67">
        <f>ROUND(S67*I67, 2)</f>
        <v>0</v>
      </c>
      <c r="U67">
        <f>Source!GF728</f>
        <v>1405370102</v>
      </c>
      <c r="V67">
        <v>-1423306304</v>
      </c>
      <c r="W67">
        <v>-1423306304</v>
      </c>
    </row>
    <row r="68" spans="1:23" x14ac:dyDescent="0.2">
      <c r="A68">
        <f>Source!A759</f>
        <v>5</v>
      </c>
      <c r="B68">
        <v>759</v>
      </c>
      <c r="G68" t="str">
        <f>Source!G759</f>
        <v>Прочие работы</v>
      </c>
    </row>
    <row r="69" spans="1:23" x14ac:dyDescent="0.2">
      <c r="A69">
        <f>Source!A763</f>
        <v>17</v>
      </c>
      <c r="C69">
        <v>3</v>
      </c>
      <c r="D69">
        <v>0</v>
      </c>
      <c r="E69">
        <f>SmtRes!AV118</f>
        <v>0</v>
      </c>
      <c r="F69" t="str">
        <f>SmtRes!I118</f>
        <v>21.1-25-816</v>
      </c>
      <c r="G69" t="str">
        <f>SmtRes!K118</f>
        <v>Термопластики для разметки автомобильных дорог, марка "ТПКН", со светоотражательными шариками</v>
      </c>
      <c r="H69" t="str">
        <f>SmtRes!O118</f>
        <v>кг</v>
      </c>
      <c r="I69">
        <f>SmtRes!Y118*Source!I763</f>
        <v>0</v>
      </c>
      <c r="J69">
        <f>SmtRes!AO118</f>
        <v>1</v>
      </c>
      <c r="K69">
        <f>SmtRes!AE118</f>
        <v>75.94</v>
      </c>
      <c r="L69">
        <f>SmtRes!DB118</f>
        <v>621.95000000000005</v>
      </c>
      <c r="M69">
        <f>ROUND(ROUND(L69*Source!I763, 6)*1, 2)</f>
        <v>0</v>
      </c>
      <c r="N69">
        <f>SmtRes!AA118</f>
        <v>75.94</v>
      </c>
      <c r="O69">
        <f>ROUND(ROUND(L69*Source!I763, 6)*SmtRes!DA118, 2)</f>
        <v>0</v>
      </c>
      <c r="P69">
        <f>SmtRes!AG118</f>
        <v>0</v>
      </c>
      <c r="Q69">
        <f>SmtRes!DC118</f>
        <v>0</v>
      </c>
      <c r="R69">
        <f>ROUND(ROUND(Q69*Source!I763, 6)*1, 2)</f>
        <v>0</v>
      </c>
      <c r="S69">
        <f>SmtRes!AC118</f>
        <v>0</v>
      </c>
      <c r="T69">
        <f>ROUND(ROUND(Q69*Source!I763, 6)*SmtRes!AK118, 2)</f>
        <v>0</v>
      </c>
      <c r="U69">
        <f>SmtRes!X118</f>
        <v>-1877411388</v>
      </c>
      <c r="V69">
        <v>-118080268</v>
      </c>
      <c r="W69">
        <v>-118080268</v>
      </c>
    </row>
    <row r="70" spans="1:23" x14ac:dyDescent="0.2">
      <c r="A70">
        <f>Source!A768</f>
        <v>18</v>
      </c>
      <c r="C70">
        <v>3</v>
      </c>
      <c r="D70">
        <f>Source!BI768</f>
        <v>4</v>
      </c>
      <c r="E70">
        <f>Source!FS768</f>
        <v>0</v>
      </c>
      <c r="F70" t="str">
        <f>Source!F768</f>
        <v>21.7-13-36</v>
      </c>
      <c r="G70" t="str">
        <f>Source!G768</f>
        <v>Хомуты из оцинкованной стали, диаметр 76 мм</v>
      </c>
      <c r="H70" t="str">
        <f>Source!H768</f>
        <v>шт.</v>
      </c>
      <c r="I70">
        <f>Source!I768</f>
        <v>0</v>
      </c>
      <c r="J70">
        <v>1</v>
      </c>
      <c r="K70">
        <f>Source!AC768</f>
        <v>127.19</v>
      </c>
      <c r="M70">
        <f>ROUND(K70*I70, 2)</f>
        <v>0</v>
      </c>
      <c r="N70">
        <f>Source!AC768*IF(Source!BC768&lt;&gt; 0, Source!BC768, 1)</f>
        <v>127.19</v>
      </c>
      <c r="O70">
        <f>ROUND(N70*I70, 2)</f>
        <v>0</v>
      </c>
      <c r="P70">
        <f>Source!AE768</f>
        <v>0</v>
      </c>
      <c r="R70">
        <f>ROUND(P70*I70, 2)</f>
        <v>0</v>
      </c>
      <c r="S70">
        <f>Source!AE768*IF(Source!BS768&lt;&gt; 0, Source!BS768, 1)</f>
        <v>0</v>
      </c>
      <c r="T70">
        <f>ROUND(S70*I70, 2)</f>
        <v>0</v>
      </c>
      <c r="U70">
        <f>Source!GF768</f>
        <v>-1327641858</v>
      </c>
      <c r="V70">
        <v>-1559080858</v>
      </c>
      <c r="W70">
        <v>-1559080858</v>
      </c>
    </row>
    <row r="71" spans="1:23" x14ac:dyDescent="0.2">
      <c r="A71">
        <f>Source!A769</f>
        <v>18</v>
      </c>
      <c r="C71">
        <v>3</v>
      </c>
      <c r="D71">
        <f>Source!BI769</f>
        <v>4</v>
      </c>
      <c r="E71">
        <f>Source!FS769</f>
        <v>0</v>
      </c>
      <c r="F71" t="str">
        <f>Source!F769</f>
        <v>21.7-13-2</v>
      </c>
      <c r="G71" t="str">
        <f>Source!G769</f>
        <v>Знаки дорожные из оцинкованной стали со световой индикацией "Объезд препятствия" (на светодиодах) 2-го типоразмера / применит</v>
      </c>
      <c r="H71" t="str">
        <f>Source!H769</f>
        <v>шт.</v>
      </c>
      <c r="I71">
        <f>Source!I769</f>
        <v>0</v>
      </c>
      <c r="J71">
        <v>1</v>
      </c>
      <c r="K71">
        <f>Source!AC769</f>
        <v>5774.67</v>
      </c>
      <c r="M71">
        <f>ROUND(K71*I71, 2)</f>
        <v>0</v>
      </c>
      <c r="N71">
        <f>Source!AC769*IF(Source!BC769&lt;&gt; 0, Source!BC769, 1)</f>
        <v>5774.67</v>
      </c>
      <c r="O71">
        <f>ROUND(N71*I71, 2)</f>
        <v>0</v>
      </c>
      <c r="P71">
        <f>Source!AE769</f>
        <v>0</v>
      </c>
      <c r="R71">
        <f>ROUND(P71*I71, 2)</f>
        <v>0</v>
      </c>
      <c r="S71">
        <f>Source!AE769*IF(Source!BS769&lt;&gt; 0, Source!BS769, 1)</f>
        <v>0</v>
      </c>
      <c r="T71">
        <f>ROUND(S71*I71, 2)</f>
        <v>0</v>
      </c>
      <c r="U71">
        <f>Source!GF769</f>
        <v>-1687728925</v>
      </c>
      <c r="V71">
        <v>1269431686</v>
      </c>
      <c r="W71">
        <v>1269431686</v>
      </c>
    </row>
    <row r="72" spans="1:23" x14ac:dyDescent="0.2">
      <c r="A72">
        <f>Source!A829</f>
        <v>4</v>
      </c>
      <c r="B72">
        <v>829</v>
      </c>
      <c r="G72" t="str">
        <f>Source!G829</f>
        <v>Большой Спасогленищевский пер.</v>
      </c>
    </row>
    <row r="73" spans="1:23" x14ac:dyDescent="0.2">
      <c r="A73">
        <f>Source!A833</f>
        <v>5</v>
      </c>
      <c r="B73">
        <v>833</v>
      </c>
      <c r="G73" t="str">
        <f>Source!G833</f>
        <v>Подготовительные работы</v>
      </c>
    </row>
    <row r="74" spans="1:23" x14ac:dyDescent="0.2">
      <c r="A74">
        <f>Source!A844</f>
        <v>17</v>
      </c>
      <c r="C74">
        <v>3</v>
      </c>
      <c r="D74">
        <f>Source!BI844</f>
        <v>4</v>
      </c>
      <c r="E74">
        <f>Source!FS844</f>
        <v>0</v>
      </c>
      <c r="F74" t="str">
        <f>Source!F844</f>
        <v>21.25-0-5</v>
      </c>
      <c r="G74" t="str">
        <f>Source!G844</f>
        <v>Стоимость приемки отходов строительства и сноса (боя кирпичной кладки, бетонных и железобетонных изделий, отходов бетона и железобетона, асфальтобетона в кусковой форме) для переработки дробильными комплексами</v>
      </c>
      <c r="H74" t="str">
        <f>Source!H844</f>
        <v>т</v>
      </c>
      <c r="I74">
        <f>Source!I844</f>
        <v>0</v>
      </c>
      <c r="J74">
        <v>1</v>
      </c>
      <c r="K74">
        <f>Source!AC844</f>
        <v>150.61000000000001</v>
      </c>
      <c r="M74">
        <f>ROUND(K74*I74, 2)</f>
        <v>0</v>
      </c>
      <c r="N74">
        <f>Source!AC844*IF(Source!BC844&lt;&gt; 0, Source!BC844, 1)</f>
        <v>150.61000000000001</v>
      </c>
      <c r="O74">
        <f>ROUND(N74*I74, 2)</f>
        <v>0</v>
      </c>
      <c r="P74">
        <f>Source!AE844</f>
        <v>0</v>
      </c>
      <c r="R74">
        <f>ROUND(P74*I74, 2)</f>
        <v>0</v>
      </c>
      <c r="S74">
        <f>Source!AE844*IF(Source!BS844&lt;&gt; 0, Source!BS844, 1)</f>
        <v>0</v>
      </c>
      <c r="T74">
        <f>ROUND(S74*I74, 2)</f>
        <v>0</v>
      </c>
      <c r="U74">
        <f>Source!GF844</f>
        <v>74636012</v>
      </c>
      <c r="V74">
        <v>2103506109</v>
      </c>
      <c r="W74">
        <v>2103506109</v>
      </c>
    </row>
    <row r="75" spans="1:23" x14ac:dyDescent="0.2">
      <c r="A75">
        <f>Source!A875</f>
        <v>5</v>
      </c>
      <c r="B75">
        <v>875</v>
      </c>
      <c r="G75" t="str">
        <f>Source!G875</f>
        <v>Устройство бортового камня</v>
      </c>
    </row>
    <row r="76" spans="1:23" x14ac:dyDescent="0.2">
      <c r="A76">
        <f>Source!A879</f>
        <v>17</v>
      </c>
      <c r="C76">
        <v>3</v>
      </c>
      <c r="D76">
        <v>0</v>
      </c>
      <c r="E76">
        <f>SmtRes!AV141</f>
        <v>0</v>
      </c>
      <c r="F76" t="str">
        <f>SmtRes!I141</f>
        <v>21.1-25-13</v>
      </c>
      <c r="G76" t="str">
        <f>SmtRes!K141</f>
        <v>Вода</v>
      </c>
      <c r="H76" t="str">
        <f>SmtRes!O141</f>
        <v>м3</v>
      </c>
      <c r="I76">
        <f>SmtRes!Y141*Source!I879</f>
        <v>0</v>
      </c>
      <c r="J76">
        <f>SmtRes!AO141</f>
        <v>1</v>
      </c>
      <c r="K76">
        <f>SmtRes!AE141</f>
        <v>33.729999999999997</v>
      </c>
      <c r="L76">
        <f>SmtRes!DB141</f>
        <v>168.65</v>
      </c>
      <c r="M76">
        <f>ROUND(ROUND(L76*Source!I879, 6)*1, 2)</f>
        <v>0</v>
      </c>
      <c r="N76">
        <f>SmtRes!AA141</f>
        <v>33.729999999999997</v>
      </c>
      <c r="O76">
        <f>ROUND(ROUND(L76*Source!I879, 6)*SmtRes!DA141, 2)</f>
        <v>0</v>
      </c>
      <c r="P76">
        <f>SmtRes!AG141</f>
        <v>0</v>
      </c>
      <c r="Q76">
        <f>SmtRes!DC141</f>
        <v>0</v>
      </c>
      <c r="R76">
        <f>ROUND(ROUND(Q76*Source!I879, 6)*1, 2)</f>
        <v>0</v>
      </c>
      <c r="S76">
        <f>SmtRes!AC141</f>
        <v>0</v>
      </c>
      <c r="T76">
        <f>ROUND(ROUND(Q76*Source!I879, 6)*SmtRes!AK141, 2)</f>
        <v>0</v>
      </c>
      <c r="U76">
        <f>SmtRes!X141</f>
        <v>924487879</v>
      </c>
      <c r="V76">
        <v>254213091</v>
      </c>
      <c r="W76">
        <v>254213091</v>
      </c>
    </row>
    <row r="77" spans="1:23" x14ac:dyDescent="0.2">
      <c r="A77">
        <f>Source!A879</f>
        <v>17</v>
      </c>
      <c r="C77">
        <v>3</v>
      </c>
      <c r="D77">
        <v>0</v>
      </c>
      <c r="E77">
        <f>SmtRes!AV140</f>
        <v>0</v>
      </c>
      <c r="F77" t="str">
        <f>SmtRes!I140</f>
        <v>21.1-12-10</v>
      </c>
      <c r="G77" t="str">
        <f>SmtRes!K140</f>
        <v>Песок для дорожных работ, рядовой</v>
      </c>
      <c r="H77" t="str">
        <f>SmtRes!O140</f>
        <v>м3</v>
      </c>
      <c r="I77">
        <f>SmtRes!Y140*Source!I879</f>
        <v>0</v>
      </c>
      <c r="J77">
        <f>SmtRes!AO140</f>
        <v>1</v>
      </c>
      <c r="K77">
        <f>SmtRes!AE140</f>
        <v>590.78</v>
      </c>
      <c r="L77">
        <f>SmtRes!DB140</f>
        <v>64985.8</v>
      </c>
      <c r="M77">
        <f>ROUND(ROUND(L77*Source!I879, 6)*1, 2)</f>
        <v>0</v>
      </c>
      <c r="N77">
        <f>SmtRes!AA140</f>
        <v>590.78</v>
      </c>
      <c r="O77">
        <f>ROUND(ROUND(L77*Source!I879, 6)*SmtRes!DA140, 2)</f>
        <v>0</v>
      </c>
      <c r="P77">
        <f>SmtRes!AG140</f>
        <v>0</v>
      </c>
      <c r="Q77">
        <f>SmtRes!DC140</f>
        <v>0</v>
      </c>
      <c r="R77">
        <f>ROUND(ROUND(Q77*Source!I879, 6)*1, 2)</f>
        <v>0</v>
      </c>
      <c r="S77">
        <f>SmtRes!AC140</f>
        <v>0</v>
      </c>
      <c r="T77">
        <f>ROUND(ROUND(Q77*Source!I879, 6)*SmtRes!AK140, 2)</f>
        <v>0</v>
      </c>
      <c r="U77">
        <f>SmtRes!X140</f>
        <v>-284110059</v>
      </c>
      <c r="V77">
        <v>599229460</v>
      </c>
      <c r="W77">
        <v>599229460</v>
      </c>
    </row>
    <row r="78" spans="1:23" x14ac:dyDescent="0.2">
      <c r="A78">
        <f>Source!A880</f>
        <v>17</v>
      </c>
      <c r="C78">
        <v>3</v>
      </c>
      <c r="D78">
        <v>0</v>
      </c>
      <c r="E78">
        <f>SmtRes!AV144</f>
        <v>0</v>
      </c>
      <c r="F78" t="str">
        <f>SmtRes!I144</f>
        <v>21.3-2-15</v>
      </c>
      <c r="G78" t="str">
        <f>SmtRes!K144</f>
        <v>Растворы цементные, марка 100</v>
      </c>
      <c r="H78" t="str">
        <f>SmtRes!O144</f>
        <v>м3</v>
      </c>
      <c r="I78">
        <f>SmtRes!Y144*Source!I880</f>
        <v>0</v>
      </c>
      <c r="J78">
        <f>SmtRes!AO144</f>
        <v>1</v>
      </c>
      <c r="K78">
        <f>SmtRes!AE144</f>
        <v>3003.56</v>
      </c>
      <c r="L78">
        <f>SmtRes!DB144</f>
        <v>180.21</v>
      </c>
      <c r="M78">
        <f>ROUND(ROUND(L78*Source!I880, 6)*1, 2)</f>
        <v>0</v>
      </c>
      <c r="N78">
        <f>SmtRes!AA144</f>
        <v>3003.56</v>
      </c>
      <c r="O78">
        <f>ROUND(ROUND(L78*Source!I880, 6)*SmtRes!DA144, 2)</f>
        <v>0</v>
      </c>
      <c r="P78">
        <f>SmtRes!AG144</f>
        <v>0</v>
      </c>
      <c r="Q78">
        <f>SmtRes!DC144</f>
        <v>0</v>
      </c>
      <c r="R78">
        <f>ROUND(ROUND(Q78*Source!I880, 6)*1, 2)</f>
        <v>0</v>
      </c>
      <c r="S78">
        <f>SmtRes!AC144</f>
        <v>0</v>
      </c>
      <c r="T78">
        <f>ROUND(ROUND(Q78*Source!I880, 6)*SmtRes!AK144, 2)</f>
        <v>0</v>
      </c>
      <c r="U78">
        <f>SmtRes!X144</f>
        <v>1273343709</v>
      </c>
      <c r="V78">
        <v>-2095150757</v>
      </c>
      <c r="W78">
        <v>-2095150757</v>
      </c>
    </row>
    <row r="79" spans="1:23" x14ac:dyDescent="0.2">
      <c r="A79">
        <f>Source!A880</f>
        <v>17</v>
      </c>
      <c r="C79">
        <v>3</v>
      </c>
      <c r="D79">
        <v>0</v>
      </c>
      <c r="E79">
        <f>SmtRes!AV143</f>
        <v>0</v>
      </c>
      <c r="F79" t="str">
        <f>SmtRes!I143</f>
        <v>21.3-1-69</v>
      </c>
      <c r="G79" t="str">
        <f>SmtRes!K143</f>
        <v>Смеси бетонные, БСГ, тяжелого бетона на гранитном щебне, класс прочности: В15 (М200); П3, фракция 5-20, F50-100, W0-2</v>
      </c>
      <c r="H79" t="str">
        <f>SmtRes!O143</f>
        <v>м3</v>
      </c>
      <c r="I79">
        <f>SmtRes!Y143*Source!I880</f>
        <v>0</v>
      </c>
      <c r="J79">
        <f>SmtRes!AO143</f>
        <v>1</v>
      </c>
      <c r="K79">
        <f>SmtRes!AE143</f>
        <v>3869.68</v>
      </c>
      <c r="L79">
        <f>SmtRes!DB143</f>
        <v>22831.11</v>
      </c>
      <c r="M79">
        <f>ROUND(ROUND(L79*Source!I880, 6)*1, 2)</f>
        <v>0</v>
      </c>
      <c r="N79">
        <f>SmtRes!AA143</f>
        <v>3869.68</v>
      </c>
      <c r="O79">
        <f>ROUND(ROUND(L79*Source!I880, 6)*SmtRes!DA143, 2)</f>
        <v>0</v>
      </c>
      <c r="P79">
        <f>SmtRes!AG143</f>
        <v>0</v>
      </c>
      <c r="Q79">
        <f>SmtRes!DC143</f>
        <v>0</v>
      </c>
      <c r="R79">
        <f>ROUND(ROUND(Q79*Source!I880, 6)*1, 2)</f>
        <v>0</v>
      </c>
      <c r="S79">
        <f>SmtRes!AC143</f>
        <v>0</v>
      </c>
      <c r="T79">
        <f>ROUND(ROUND(Q79*Source!I880, 6)*SmtRes!AK143, 2)</f>
        <v>0</v>
      </c>
      <c r="U79">
        <f>SmtRes!X143</f>
        <v>1637047911</v>
      </c>
      <c r="V79">
        <v>904341613</v>
      </c>
      <c r="W79">
        <v>904341613</v>
      </c>
    </row>
    <row r="80" spans="1:23" x14ac:dyDescent="0.2">
      <c r="A80">
        <f>Source!A881</f>
        <v>17</v>
      </c>
      <c r="C80">
        <v>3</v>
      </c>
      <c r="D80">
        <v>0</v>
      </c>
      <c r="E80">
        <f>SmtRes!AV152</f>
        <v>0</v>
      </c>
      <c r="F80" t="str">
        <f>SmtRes!I152</f>
        <v>21.1-25-13</v>
      </c>
      <c r="G80" t="str">
        <f>SmtRes!K152</f>
        <v>Вода</v>
      </c>
      <c r="H80" t="str">
        <f>SmtRes!O152</f>
        <v>м3</v>
      </c>
      <c r="I80">
        <f>SmtRes!Y152*Source!I881</f>
        <v>0</v>
      </c>
      <c r="J80">
        <f>SmtRes!AO152</f>
        <v>1</v>
      </c>
      <c r="K80">
        <f>SmtRes!AE152</f>
        <v>33.729999999999997</v>
      </c>
      <c r="L80">
        <f>SmtRes!DB152</f>
        <v>168.65</v>
      </c>
      <c r="M80">
        <f>ROUND(ROUND(L80*Source!I881, 6)*1, 2)</f>
        <v>0</v>
      </c>
      <c r="N80">
        <f>SmtRes!AA152</f>
        <v>33.729999999999997</v>
      </c>
      <c r="O80">
        <f>ROUND(ROUND(L80*Source!I881, 6)*SmtRes!DA152, 2)</f>
        <v>0</v>
      </c>
      <c r="P80">
        <f>SmtRes!AG152</f>
        <v>0</v>
      </c>
      <c r="Q80">
        <f>SmtRes!DC152</f>
        <v>0</v>
      </c>
      <c r="R80">
        <f>ROUND(ROUND(Q80*Source!I881, 6)*1, 2)</f>
        <v>0</v>
      </c>
      <c r="S80">
        <f>SmtRes!AC152</f>
        <v>0</v>
      </c>
      <c r="T80">
        <f>ROUND(ROUND(Q80*Source!I881, 6)*SmtRes!AK152, 2)</f>
        <v>0</v>
      </c>
      <c r="U80">
        <f>SmtRes!X152</f>
        <v>924487879</v>
      </c>
      <c r="V80">
        <v>254213091</v>
      </c>
      <c r="W80">
        <v>254213091</v>
      </c>
    </row>
    <row r="81" spans="1:23" x14ac:dyDescent="0.2">
      <c r="A81">
        <f>Source!A881</f>
        <v>17</v>
      </c>
      <c r="C81">
        <v>3</v>
      </c>
      <c r="D81">
        <v>0</v>
      </c>
      <c r="E81">
        <f>SmtRes!AV151</f>
        <v>0</v>
      </c>
      <c r="F81" t="str">
        <f>SmtRes!I151</f>
        <v>21.1-12-10</v>
      </c>
      <c r="G81" t="str">
        <f>SmtRes!K151</f>
        <v>Песок для дорожных работ, рядовой</v>
      </c>
      <c r="H81" t="str">
        <f>SmtRes!O151</f>
        <v>м3</v>
      </c>
      <c r="I81">
        <f>SmtRes!Y151*Source!I881</f>
        <v>0</v>
      </c>
      <c r="J81">
        <f>SmtRes!AO151</f>
        <v>1</v>
      </c>
      <c r="K81">
        <f>SmtRes!AE151</f>
        <v>590.78</v>
      </c>
      <c r="L81">
        <f>SmtRes!DB151</f>
        <v>64985.8</v>
      </c>
      <c r="M81">
        <f>ROUND(ROUND(L81*Source!I881, 6)*1, 2)</f>
        <v>0</v>
      </c>
      <c r="N81">
        <f>SmtRes!AA151</f>
        <v>590.78</v>
      </c>
      <c r="O81">
        <f>ROUND(ROUND(L81*Source!I881, 6)*SmtRes!DA151, 2)</f>
        <v>0</v>
      </c>
      <c r="P81">
        <f>SmtRes!AG151</f>
        <v>0</v>
      </c>
      <c r="Q81">
        <f>SmtRes!DC151</f>
        <v>0</v>
      </c>
      <c r="R81">
        <f>ROUND(ROUND(Q81*Source!I881, 6)*1, 2)</f>
        <v>0</v>
      </c>
      <c r="S81">
        <f>SmtRes!AC151</f>
        <v>0</v>
      </c>
      <c r="T81">
        <f>ROUND(ROUND(Q81*Source!I881, 6)*SmtRes!AK151, 2)</f>
        <v>0</v>
      </c>
      <c r="U81">
        <f>SmtRes!X151</f>
        <v>-284110059</v>
      </c>
      <c r="V81">
        <v>599229460</v>
      </c>
      <c r="W81">
        <v>599229460</v>
      </c>
    </row>
    <row r="82" spans="1:23" x14ac:dyDescent="0.2">
      <c r="A82">
        <f>Source!A882</f>
        <v>17</v>
      </c>
      <c r="C82">
        <v>3</v>
      </c>
      <c r="D82">
        <v>0</v>
      </c>
      <c r="E82">
        <f>SmtRes!AV161</f>
        <v>0</v>
      </c>
      <c r="F82" t="str">
        <f>SmtRes!I161</f>
        <v>21.1-25-13</v>
      </c>
      <c r="G82" t="str">
        <f>SmtRes!K161</f>
        <v>Вода</v>
      </c>
      <c r="H82" t="str">
        <f>SmtRes!O161</f>
        <v>м3</v>
      </c>
      <c r="I82">
        <f>SmtRes!Y161*Source!I882</f>
        <v>0</v>
      </c>
      <c r="J82">
        <f>SmtRes!AO161</f>
        <v>1</v>
      </c>
      <c r="K82">
        <f>SmtRes!AE161</f>
        <v>33.729999999999997</v>
      </c>
      <c r="L82">
        <f>SmtRes!DB161</f>
        <v>236.11</v>
      </c>
      <c r="M82">
        <f>ROUND(ROUND(L82*Source!I882, 6)*1, 2)</f>
        <v>0</v>
      </c>
      <c r="N82">
        <f>SmtRes!AA161</f>
        <v>33.729999999999997</v>
      </c>
      <c r="O82">
        <f>ROUND(ROUND(L82*Source!I882, 6)*SmtRes!DA161, 2)</f>
        <v>0</v>
      </c>
      <c r="P82">
        <f>SmtRes!AG161</f>
        <v>0</v>
      </c>
      <c r="Q82">
        <f>SmtRes!DC161</f>
        <v>0</v>
      </c>
      <c r="R82">
        <f>ROUND(ROUND(Q82*Source!I882, 6)*1, 2)</f>
        <v>0</v>
      </c>
      <c r="S82">
        <f>SmtRes!AC161</f>
        <v>0</v>
      </c>
      <c r="T82">
        <f>ROUND(ROUND(Q82*Source!I882, 6)*SmtRes!AK161, 2)</f>
        <v>0</v>
      </c>
      <c r="U82">
        <f>SmtRes!X161</f>
        <v>924487879</v>
      </c>
      <c r="V82">
        <v>254213091</v>
      </c>
      <c r="W82">
        <v>254213091</v>
      </c>
    </row>
    <row r="83" spans="1:23" x14ac:dyDescent="0.2">
      <c r="A83">
        <f>Source!A882</f>
        <v>17</v>
      </c>
      <c r="C83">
        <v>3</v>
      </c>
      <c r="D83">
        <v>0</v>
      </c>
      <c r="E83">
        <f>SmtRes!AV160</f>
        <v>0</v>
      </c>
      <c r="F83" t="str">
        <f>SmtRes!I160</f>
        <v>21.1-12-36</v>
      </c>
      <c r="G83" t="str">
        <f>SmtRes!K160</f>
        <v>Щебень из естественного камня для строительных работ, марка 1200-800, фракция 20-40 мм</v>
      </c>
      <c r="H83" t="str">
        <f>SmtRes!O160</f>
        <v>м3</v>
      </c>
      <c r="I83">
        <f>SmtRes!Y160*Source!I882</f>
        <v>0</v>
      </c>
      <c r="J83">
        <f>SmtRes!AO160</f>
        <v>1</v>
      </c>
      <c r="K83">
        <f>SmtRes!AE160</f>
        <v>1806.27</v>
      </c>
      <c r="L83">
        <f>SmtRes!DB160</f>
        <v>227590.02</v>
      </c>
      <c r="M83">
        <f>ROUND(ROUND(L83*Source!I882, 6)*1, 2)</f>
        <v>0</v>
      </c>
      <c r="N83">
        <f>SmtRes!AA160</f>
        <v>1806.27</v>
      </c>
      <c r="O83">
        <f>ROUND(ROUND(L83*Source!I882, 6)*SmtRes!DA160, 2)</f>
        <v>0</v>
      </c>
      <c r="P83">
        <f>SmtRes!AG160</f>
        <v>0</v>
      </c>
      <c r="Q83">
        <f>SmtRes!DC160</f>
        <v>0</v>
      </c>
      <c r="R83">
        <f>ROUND(ROUND(Q83*Source!I882, 6)*1, 2)</f>
        <v>0</v>
      </c>
      <c r="S83">
        <f>SmtRes!AC160</f>
        <v>0</v>
      </c>
      <c r="T83">
        <f>ROUND(ROUND(Q83*Source!I882, 6)*SmtRes!AK160, 2)</f>
        <v>0</v>
      </c>
      <c r="U83">
        <f>SmtRes!X160</f>
        <v>-832921520</v>
      </c>
      <c r="V83">
        <v>-4061781</v>
      </c>
      <c r="W83">
        <v>-4061781</v>
      </c>
    </row>
    <row r="84" spans="1:23" x14ac:dyDescent="0.2">
      <c r="A84">
        <f>Source!A883</f>
        <v>17</v>
      </c>
      <c r="C84">
        <v>3</v>
      </c>
      <c r="D84">
        <v>0</v>
      </c>
      <c r="E84">
        <f>SmtRes!AV167</f>
        <v>0</v>
      </c>
      <c r="F84" t="str">
        <f>SmtRes!I167</f>
        <v>21.3-2-53</v>
      </c>
      <c r="G84" t="str">
        <f>SmtRes!K167</f>
        <v>Смеси сухие монтажно-кладочные цементно-песчаные: В15 (М200), F100, крупность заполнителя не более 3,5 мм</v>
      </c>
      <c r="H84" t="str">
        <f>SmtRes!O167</f>
        <v>т</v>
      </c>
      <c r="I84">
        <f>SmtRes!Y167*Source!I883</f>
        <v>0</v>
      </c>
      <c r="J84">
        <f>SmtRes!AO167</f>
        <v>1</v>
      </c>
      <c r="K84">
        <f>SmtRes!AE167</f>
        <v>3589.47</v>
      </c>
      <c r="L84">
        <f>SmtRes!DB167</f>
        <v>35894.699999999997</v>
      </c>
      <c r="M84">
        <f>ROUND(ROUND(L84*Source!I883, 6)*1, 2)</f>
        <v>0</v>
      </c>
      <c r="N84">
        <f>SmtRes!AA167</f>
        <v>3589.47</v>
      </c>
      <c r="O84">
        <f>ROUND(ROUND(L84*Source!I883, 6)*SmtRes!DA167, 2)</f>
        <v>0</v>
      </c>
      <c r="P84">
        <f>SmtRes!AG167</f>
        <v>0</v>
      </c>
      <c r="Q84">
        <f>SmtRes!DC167</f>
        <v>0</v>
      </c>
      <c r="R84">
        <f>ROUND(ROUND(Q84*Source!I883, 6)*1, 2)</f>
        <v>0</v>
      </c>
      <c r="S84">
        <f>SmtRes!AC167</f>
        <v>0</v>
      </c>
      <c r="T84">
        <f>ROUND(ROUND(Q84*Source!I883, 6)*SmtRes!AK167, 2)</f>
        <v>0</v>
      </c>
      <c r="U84">
        <f>SmtRes!X167</f>
        <v>1913827784</v>
      </c>
      <c r="V84">
        <v>1813319428</v>
      </c>
      <c r="W84">
        <v>1813319428</v>
      </c>
    </row>
    <row r="85" spans="1:23" x14ac:dyDescent="0.2">
      <c r="A85">
        <f>Source!A883</f>
        <v>17</v>
      </c>
      <c r="C85">
        <v>3</v>
      </c>
      <c r="D85">
        <v>0</v>
      </c>
      <c r="E85">
        <f>SmtRes!AV166</f>
        <v>0</v>
      </c>
      <c r="F85" t="str">
        <f>SmtRes!I166</f>
        <v>21.1-25-13</v>
      </c>
      <c r="G85" t="str">
        <f>SmtRes!K166</f>
        <v>Вода</v>
      </c>
      <c r="H85" t="str">
        <f>SmtRes!O166</f>
        <v>м3</v>
      </c>
      <c r="I85">
        <f>SmtRes!Y166*Source!I883</f>
        <v>0</v>
      </c>
      <c r="J85">
        <f>SmtRes!AO166</f>
        <v>1</v>
      </c>
      <c r="K85">
        <f>SmtRes!AE166</f>
        <v>33.729999999999997</v>
      </c>
      <c r="L85">
        <f>SmtRes!DB166</f>
        <v>33.729999999999997</v>
      </c>
      <c r="M85">
        <f>ROUND(ROUND(L85*Source!I883, 6)*1, 2)</f>
        <v>0</v>
      </c>
      <c r="N85">
        <f>SmtRes!AA166</f>
        <v>33.729999999999997</v>
      </c>
      <c r="O85">
        <f>ROUND(ROUND(L85*Source!I883, 6)*SmtRes!DA166, 2)</f>
        <v>0</v>
      </c>
      <c r="P85">
        <f>SmtRes!AG166</f>
        <v>0</v>
      </c>
      <c r="Q85">
        <f>SmtRes!DC166</f>
        <v>0</v>
      </c>
      <c r="R85">
        <f>ROUND(ROUND(Q85*Source!I883, 6)*1, 2)</f>
        <v>0</v>
      </c>
      <c r="S85">
        <f>SmtRes!AC166</f>
        <v>0</v>
      </c>
      <c r="T85">
        <f>ROUND(ROUND(Q85*Source!I883, 6)*SmtRes!AK166, 2)</f>
        <v>0</v>
      </c>
      <c r="U85">
        <f>SmtRes!X166</f>
        <v>924487879</v>
      </c>
      <c r="V85">
        <v>254213091</v>
      </c>
      <c r="W85">
        <v>254213091</v>
      </c>
    </row>
    <row r="86" spans="1:23" x14ac:dyDescent="0.2">
      <c r="A86">
        <f>Source!A884</f>
        <v>18</v>
      </c>
      <c r="C86">
        <v>3</v>
      </c>
      <c r="D86">
        <f>Source!BI884</f>
        <v>4</v>
      </c>
      <c r="E86">
        <f>Source!FS884</f>
        <v>0</v>
      </c>
      <c r="F86" t="str">
        <f>Source!F884</f>
        <v>21.11-1-56</v>
      </c>
      <c r="G86" t="str">
        <f>Source!G884</f>
        <v>Плиты облицовочные гранитные пиленые, толщина 10 мм, месторождение: Мансуровское</v>
      </c>
      <c r="H86" t="str">
        <f>Source!H884</f>
        <v>м2</v>
      </c>
      <c r="I86">
        <f>Source!I884</f>
        <v>0</v>
      </c>
      <c r="J86">
        <v>1</v>
      </c>
      <c r="K86">
        <f>Source!AC884</f>
        <v>2073.98</v>
      </c>
      <c r="M86">
        <f>ROUND(K86*I86, 2)</f>
        <v>0</v>
      </c>
      <c r="N86">
        <f>Source!AC884*IF(Source!BC884&lt;&gt; 0, Source!BC884, 1)</f>
        <v>2073.98</v>
      </c>
      <c r="O86">
        <f>ROUND(N86*I86, 2)</f>
        <v>0</v>
      </c>
      <c r="P86">
        <f>Source!AE884</f>
        <v>0</v>
      </c>
      <c r="R86">
        <f>ROUND(P86*I86, 2)</f>
        <v>0</v>
      </c>
      <c r="S86">
        <f>Source!AE884*IF(Source!BS884&lt;&gt; 0, Source!BS884, 1)</f>
        <v>0</v>
      </c>
      <c r="T86">
        <f>ROUND(S86*I86, 2)</f>
        <v>0</v>
      </c>
      <c r="U86">
        <f>Source!GF884</f>
        <v>1577315863</v>
      </c>
      <c r="V86">
        <v>-1548312125</v>
      </c>
      <c r="W86">
        <v>-1548312125</v>
      </c>
    </row>
    <row r="87" spans="1:23" x14ac:dyDescent="0.2">
      <c r="A87">
        <f>Source!A885</f>
        <v>17</v>
      </c>
      <c r="C87">
        <v>3</v>
      </c>
      <c r="D87">
        <v>0</v>
      </c>
      <c r="E87">
        <f>SmtRes!AV171</f>
        <v>0</v>
      </c>
      <c r="F87" t="str">
        <f>SmtRes!I171</f>
        <v>21.7-3-8</v>
      </c>
      <c r="G87" t="str">
        <f>SmtRes!K171</f>
        <v>Диск отрезной с алмазным покрытием, диаметр 230 мм, высота сегмента 7 мм</v>
      </c>
      <c r="H87" t="str">
        <f>SmtRes!O171</f>
        <v>шт.</v>
      </c>
      <c r="I87">
        <f>SmtRes!Y171*Source!I885</f>
        <v>0</v>
      </c>
      <c r="J87">
        <f>SmtRes!AO171</f>
        <v>1</v>
      </c>
      <c r="K87">
        <f>SmtRes!AE171</f>
        <v>1415.48</v>
      </c>
      <c r="L87">
        <f>SmtRes!DB171</f>
        <v>948.37</v>
      </c>
      <c r="M87">
        <f>ROUND(ROUND(L87*Source!I885, 6)*1, 2)</f>
        <v>0</v>
      </c>
      <c r="N87">
        <f>SmtRes!AA171</f>
        <v>1415.48</v>
      </c>
      <c r="O87">
        <f>ROUND(ROUND(L87*Source!I885, 6)*SmtRes!DA171, 2)</f>
        <v>0</v>
      </c>
      <c r="P87">
        <f>SmtRes!AG171</f>
        <v>0</v>
      </c>
      <c r="Q87">
        <f>SmtRes!DC171</f>
        <v>0</v>
      </c>
      <c r="R87">
        <f>ROUND(ROUND(Q87*Source!I885, 6)*1, 2)</f>
        <v>0</v>
      </c>
      <c r="S87">
        <f>SmtRes!AC171</f>
        <v>0</v>
      </c>
      <c r="T87">
        <f>ROUND(ROUND(Q87*Source!I885, 6)*SmtRes!AK171, 2)</f>
        <v>0</v>
      </c>
      <c r="U87">
        <f>SmtRes!X171</f>
        <v>-1186621456</v>
      </c>
      <c r="V87">
        <v>-1366622189</v>
      </c>
      <c r="W87">
        <v>-1366622189</v>
      </c>
    </row>
    <row r="88" spans="1:23" x14ac:dyDescent="0.2">
      <c r="A88">
        <f>Source!A885</f>
        <v>17</v>
      </c>
      <c r="C88">
        <v>3</v>
      </c>
      <c r="D88">
        <v>0</v>
      </c>
      <c r="E88">
        <f>SmtRes!AV170</f>
        <v>0</v>
      </c>
      <c r="F88" t="str">
        <f>SmtRes!I170</f>
        <v>21.1-25-13</v>
      </c>
      <c r="G88" t="str">
        <f>SmtRes!K170</f>
        <v>Вода</v>
      </c>
      <c r="H88" t="str">
        <f>SmtRes!O170</f>
        <v>м3</v>
      </c>
      <c r="I88">
        <f>SmtRes!Y170*Source!I885</f>
        <v>0</v>
      </c>
      <c r="J88">
        <f>SmtRes!AO170</f>
        <v>1</v>
      </c>
      <c r="K88">
        <f>SmtRes!AE170</f>
        <v>33.729999999999997</v>
      </c>
      <c r="L88">
        <f>SmtRes!DB170</f>
        <v>10.119999999999999</v>
      </c>
      <c r="M88">
        <f>ROUND(ROUND(L88*Source!I885, 6)*1, 2)</f>
        <v>0</v>
      </c>
      <c r="N88">
        <f>SmtRes!AA170</f>
        <v>33.729999999999997</v>
      </c>
      <c r="O88">
        <f>ROUND(ROUND(L88*Source!I885, 6)*SmtRes!DA170, 2)</f>
        <v>0</v>
      </c>
      <c r="P88">
        <f>SmtRes!AG170</f>
        <v>0</v>
      </c>
      <c r="Q88">
        <f>SmtRes!DC170</f>
        <v>0</v>
      </c>
      <c r="R88">
        <f>ROUND(ROUND(Q88*Source!I885, 6)*1, 2)</f>
        <v>0</v>
      </c>
      <c r="S88">
        <f>SmtRes!AC170</f>
        <v>0</v>
      </c>
      <c r="T88">
        <f>ROUND(ROUND(Q88*Source!I885, 6)*SmtRes!AK170, 2)</f>
        <v>0</v>
      </c>
      <c r="U88">
        <f>SmtRes!X170</f>
        <v>924487879</v>
      </c>
      <c r="V88">
        <v>254213091</v>
      </c>
      <c r="W88">
        <v>254213091</v>
      </c>
    </row>
    <row r="89" spans="1:23" x14ac:dyDescent="0.2">
      <c r="A89">
        <f>Source!A916</f>
        <v>5</v>
      </c>
      <c r="B89">
        <v>916</v>
      </c>
      <c r="G89" t="str">
        <f>Source!G916</f>
        <v>Устройство тротуара</v>
      </c>
    </row>
    <row r="90" spans="1:23" x14ac:dyDescent="0.2">
      <c r="A90">
        <f>Source!A920</f>
        <v>17</v>
      </c>
      <c r="C90">
        <v>3</v>
      </c>
      <c r="D90">
        <v>0</v>
      </c>
      <c r="E90">
        <f>SmtRes!AV179</f>
        <v>0</v>
      </c>
      <c r="F90" t="str">
        <f>SmtRes!I179</f>
        <v>21.1-25-13</v>
      </c>
      <c r="G90" t="str">
        <f>SmtRes!K179</f>
        <v>Вода</v>
      </c>
      <c r="H90" t="str">
        <f>SmtRes!O179</f>
        <v>м3</v>
      </c>
      <c r="I90">
        <f>SmtRes!Y179*Source!I920</f>
        <v>0</v>
      </c>
      <c r="J90">
        <f>SmtRes!AO179</f>
        <v>1</v>
      </c>
      <c r="K90">
        <f>SmtRes!AE179</f>
        <v>33.729999999999997</v>
      </c>
      <c r="L90">
        <f>SmtRes!DB179</f>
        <v>168.65</v>
      </c>
      <c r="M90">
        <f>ROUND(ROUND(L90*Source!I920, 6)*1, 2)</f>
        <v>0</v>
      </c>
      <c r="N90">
        <f>SmtRes!AA179</f>
        <v>33.729999999999997</v>
      </c>
      <c r="O90">
        <f>ROUND(ROUND(L90*Source!I920, 6)*SmtRes!DA179, 2)</f>
        <v>0</v>
      </c>
      <c r="P90">
        <f>SmtRes!AG179</f>
        <v>0</v>
      </c>
      <c r="Q90">
        <f>SmtRes!DC179</f>
        <v>0</v>
      </c>
      <c r="R90">
        <f>ROUND(ROUND(Q90*Source!I920, 6)*1, 2)</f>
        <v>0</v>
      </c>
      <c r="S90">
        <f>SmtRes!AC179</f>
        <v>0</v>
      </c>
      <c r="T90">
        <f>ROUND(ROUND(Q90*Source!I920, 6)*SmtRes!AK179, 2)</f>
        <v>0</v>
      </c>
      <c r="U90">
        <f>SmtRes!X179</f>
        <v>924487879</v>
      </c>
      <c r="V90">
        <v>254213091</v>
      </c>
      <c r="W90">
        <v>254213091</v>
      </c>
    </row>
    <row r="91" spans="1:23" x14ac:dyDescent="0.2">
      <c r="A91">
        <f>Source!A920</f>
        <v>17</v>
      </c>
      <c r="C91">
        <v>3</v>
      </c>
      <c r="D91">
        <v>0</v>
      </c>
      <c r="E91">
        <f>SmtRes!AV178</f>
        <v>0</v>
      </c>
      <c r="F91" t="str">
        <f>SmtRes!I178</f>
        <v>21.1-12-10</v>
      </c>
      <c r="G91" t="str">
        <f>SmtRes!K178</f>
        <v>Песок для дорожных работ, рядовой</v>
      </c>
      <c r="H91" t="str">
        <f>SmtRes!O178</f>
        <v>м3</v>
      </c>
      <c r="I91">
        <f>SmtRes!Y178*Source!I920</f>
        <v>0</v>
      </c>
      <c r="J91">
        <f>SmtRes!AO178</f>
        <v>1</v>
      </c>
      <c r="K91">
        <f>SmtRes!AE178</f>
        <v>590.78</v>
      </c>
      <c r="L91">
        <f>SmtRes!DB178</f>
        <v>64985.8</v>
      </c>
      <c r="M91">
        <f>ROUND(ROUND(L91*Source!I920, 6)*1, 2)</f>
        <v>0</v>
      </c>
      <c r="N91">
        <f>SmtRes!AA178</f>
        <v>590.78</v>
      </c>
      <c r="O91">
        <f>ROUND(ROUND(L91*Source!I920, 6)*SmtRes!DA178, 2)</f>
        <v>0</v>
      </c>
      <c r="P91">
        <f>SmtRes!AG178</f>
        <v>0</v>
      </c>
      <c r="Q91">
        <f>SmtRes!DC178</f>
        <v>0</v>
      </c>
      <c r="R91">
        <f>ROUND(ROUND(Q91*Source!I920, 6)*1, 2)</f>
        <v>0</v>
      </c>
      <c r="S91">
        <f>SmtRes!AC178</f>
        <v>0</v>
      </c>
      <c r="T91">
        <f>ROUND(ROUND(Q91*Source!I920, 6)*SmtRes!AK178, 2)</f>
        <v>0</v>
      </c>
      <c r="U91">
        <f>SmtRes!X178</f>
        <v>-284110059</v>
      </c>
      <c r="V91">
        <v>599229460</v>
      </c>
      <c r="W91">
        <v>599229460</v>
      </c>
    </row>
    <row r="92" spans="1:23" x14ac:dyDescent="0.2">
      <c r="A92">
        <f>Source!A921</f>
        <v>17</v>
      </c>
      <c r="C92">
        <v>3</v>
      </c>
      <c r="D92">
        <v>0</v>
      </c>
      <c r="E92">
        <f>SmtRes!AV188</f>
        <v>0</v>
      </c>
      <c r="F92" t="str">
        <f>SmtRes!I188</f>
        <v>21.1-25-13</v>
      </c>
      <c r="G92" t="str">
        <f>SmtRes!K188</f>
        <v>Вода</v>
      </c>
      <c r="H92" t="str">
        <f>SmtRes!O188</f>
        <v>м3</v>
      </c>
      <c r="I92">
        <f>SmtRes!Y188*Source!I921</f>
        <v>0</v>
      </c>
      <c r="J92">
        <f>SmtRes!AO188</f>
        <v>1</v>
      </c>
      <c r="K92">
        <f>SmtRes!AE188</f>
        <v>33.729999999999997</v>
      </c>
      <c r="L92">
        <f>SmtRes!DB188</f>
        <v>236.11</v>
      </c>
      <c r="M92">
        <f>ROUND(ROUND(L92*Source!I921, 6)*1, 2)</f>
        <v>0</v>
      </c>
      <c r="N92">
        <f>SmtRes!AA188</f>
        <v>33.729999999999997</v>
      </c>
      <c r="O92">
        <f>ROUND(ROUND(L92*Source!I921, 6)*SmtRes!DA188, 2)</f>
        <v>0</v>
      </c>
      <c r="P92">
        <f>SmtRes!AG188</f>
        <v>0</v>
      </c>
      <c r="Q92">
        <f>SmtRes!DC188</f>
        <v>0</v>
      </c>
      <c r="R92">
        <f>ROUND(ROUND(Q92*Source!I921, 6)*1, 2)</f>
        <v>0</v>
      </c>
      <c r="S92">
        <f>SmtRes!AC188</f>
        <v>0</v>
      </c>
      <c r="T92">
        <f>ROUND(ROUND(Q92*Source!I921, 6)*SmtRes!AK188, 2)</f>
        <v>0</v>
      </c>
      <c r="U92">
        <f>SmtRes!X188</f>
        <v>924487879</v>
      </c>
      <c r="V92">
        <v>254213091</v>
      </c>
      <c r="W92">
        <v>254213091</v>
      </c>
    </row>
    <row r="93" spans="1:23" x14ac:dyDescent="0.2">
      <c r="A93">
        <f>Source!A921</f>
        <v>17</v>
      </c>
      <c r="C93">
        <v>3</v>
      </c>
      <c r="D93">
        <v>0</v>
      </c>
      <c r="E93">
        <f>SmtRes!AV187</f>
        <v>0</v>
      </c>
      <c r="F93" t="str">
        <f>SmtRes!I187</f>
        <v>21.1-12-36</v>
      </c>
      <c r="G93" t="str">
        <f>SmtRes!K187</f>
        <v>Щебень из естественного камня для строительных работ, марка 1200-800, фракция 20-40 мм</v>
      </c>
      <c r="H93" t="str">
        <f>SmtRes!O187</f>
        <v>м3</v>
      </c>
      <c r="I93">
        <f>SmtRes!Y187*Source!I921</f>
        <v>0</v>
      </c>
      <c r="J93">
        <f>SmtRes!AO187</f>
        <v>1</v>
      </c>
      <c r="K93">
        <f>SmtRes!AE187</f>
        <v>1806.27</v>
      </c>
      <c r="L93">
        <f>SmtRes!DB187</f>
        <v>227590.02</v>
      </c>
      <c r="M93">
        <f>ROUND(ROUND(L93*Source!I921, 6)*1, 2)</f>
        <v>0</v>
      </c>
      <c r="N93">
        <f>SmtRes!AA187</f>
        <v>1806.27</v>
      </c>
      <c r="O93">
        <f>ROUND(ROUND(L93*Source!I921, 6)*SmtRes!DA187, 2)</f>
        <v>0</v>
      </c>
      <c r="P93">
        <f>SmtRes!AG187</f>
        <v>0</v>
      </c>
      <c r="Q93">
        <f>SmtRes!DC187</f>
        <v>0</v>
      </c>
      <c r="R93">
        <f>ROUND(ROUND(Q93*Source!I921, 6)*1, 2)</f>
        <v>0</v>
      </c>
      <c r="S93">
        <f>SmtRes!AC187</f>
        <v>0</v>
      </c>
      <c r="T93">
        <f>ROUND(ROUND(Q93*Source!I921, 6)*SmtRes!AK187, 2)</f>
        <v>0</v>
      </c>
      <c r="U93">
        <f>SmtRes!X187</f>
        <v>-832921520</v>
      </c>
      <c r="V93">
        <v>-4061781</v>
      </c>
      <c r="W93">
        <v>-4061781</v>
      </c>
    </row>
    <row r="94" spans="1:23" x14ac:dyDescent="0.2">
      <c r="A94">
        <f>Source!A922</f>
        <v>17</v>
      </c>
      <c r="C94">
        <v>3</v>
      </c>
      <c r="D94">
        <v>0</v>
      </c>
      <c r="E94">
        <f>SmtRes!AV194</f>
        <v>0</v>
      </c>
      <c r="F94" t="str">
        <f>SmtRes!I194</f>
        <v>21.3-2-53</v>
      </c>
      <c r="G94" t="str">
        <f>SmtRes!K194</f>
        <v>Смеси сухие монтажно-кладочные цементно-песчаные: В15 (М200), F100, крупность заполнителя не более 3,5 мм</v>
      </c>
      <c r="H94" t="str">
        <f>SmtRes!O194</f>
        <v>т</v>
      </c>
      <c r="I94">
        <f>SmtRes!Y194*Source!I922</f>
        <v>0</v>
      </c>
      <c r="J94">
        <f>SmtRes!AO194</f>
        <v>1</v>
      </c>
      <c r="K94">
        <f>SmtRes!AE194</f>
        <v>3589.47</v>
      </c>
      <c r="L94">
        <f>SmtRes!DB194</f>
        <v>35894.699999999997</v>
      </c>
      <c r="M94">
        <f>ROUND(ROUND(L94*Source!I922, 6)*1, 2)</f>
        <v>0</v>
      </c>
      <c r="N94">
        <f>SmtRes!AA194</f>
        <v>3589.47</v>
      </c>
      <c r="O94">
        <f>ROUND(ROUND(L94*Source!I922, 6)*SmtRes!DA194, 2)</f>
        <v>0</v>
      </c>
      <c r="P94">
        <f>SmtRes!AG194</f>
        <v>0</v>
      </c>
      <c r="Q94">
        <f>SmtRes!DC194</f>
        <v>0</v>
      </c>
      <c r="R94">
        <f>ROUND(ROUND(Q94*Source!I922, 6)*1, 2)</f>
        <v>0</v>
      </c>
      <c r="S94">
        <f>SmtRes!AC194</f>
        <v>0</v>
      </c>
      <c r="T94">
        <f>ROUND(ROUND(Q94*Source!I922, 6)*SmtRes!AK194, 2)</f>
        <v>0</v>
      </c>
      <c r="U94">
        <f>SmtRes!X194</f>
        <v>1913827784</v>
      </c>
      <c r="V94">
        <v>1813319428</v>
      </c>
      <c r="W94">
        <v>1813319428</v>
      </c>
    </row>
    <row r="95" spans="1:23" x14ac:dyDescent="0.2">
      <c r="A95">
        <f>Source!A922</f>
        <v>17</v>
      </c>
      <c r="C95">
        <v>3</v>
      </c>
      <c r="D95">
        <v>0</v>
      </c>
      <c r="E95">
        <f>SmtRes!AV193</f>
        <v>0</v>
      </c>
      <c r="F95" t="str">
        <f>SmtRes!I193</f>
        <v>21.1-25-13</v>
      </c>
      <c r="G95" t="str">
        <f>SmtRes!K193</f>
        <v>Вода</v>
      </c>
      <c r="H95" t="str">
        <f>SmtRes!O193</f>
        <v>м3</v>
      </c>
      <c r="I95">
        <f>SmtRes!Y193*Source!I922</f>
        <v>0</v>
      </c>
      <c r="J95">
        <f>SmtRes!AO193</f>
        <v>1</v>
      </c>
      <c r="K95">
        <f>SmtRes!AE193</f>
        <v>33.729999999999997</v>
      </c>
      <c r="L95">
        <f>SmtRes!DB193</f>
        <v>33.729999999999997</v>
      </c>
      <c r="M95">
        <f>ROUND(ROUND(L95*Source!I922, 6)*1, 2)</f>
        <v>0</v>
      </c>
      <c r="N95">
        <f>SmtRes!AA193</f>
        <v>33.729999999999997</v>
      </c>
      <c r="O95">
        <f>ROUND(ROUND(L95*Source!I922, 6)*SmtRes!DA193, 2)</f>
        <v>0</v>
      </c>
      <c r="P95">
        <f>SmtRes!AG193</f>
        <v>0</v>
      </c>
      <c r="Q95">
        <f>SmtRes!DC193</f>
        <v>0</v>
      </c>
      <c r="R95">
        <f>ROUND(ROUND(Q95*Source!I922, 6)*1, 2)</f>
        <v>0</v>
      </c>
      <c r="S95">
        <f>SmtRes!AC193</f>
        <v>0</v>
      </c>
      <c r="T95">
        <f>ROUND(ROUND(Q95*Source!I922, 6)*SmtRes!AK193, 2)</f>
        <v>0</v>
      </c>
      <c r="U95">
        <f>SmtRes!X193</f>
        <v>924487879</v>
      </c>
      <c r="V95">
        <v>254213091</v>
      </c>
      <c r="W95">
        <v>254213091</v>
      </c>
    </row>
    <row r="96" spans="1:23" x14ac:dyDescent="0.2">
      <c r="A96">
        <f>Source!A923</f>
        <v>18</v>
      </c>
      <c r="C96">
        <v>3</v>
      </c>
      <c r="D96">
        <f>Source!BI923</f>
        <v>4</v>
      </c>
      <c r="E96">
        <f>Source!FS923</f>
        <v>0</v>
      </c>
      <c r="F96" t="str">
        <f>Source!F923</f>
        <v>21.11-1-56</v>
      </c>
      <c r="G96" t="str">
        <f>Source!G923</f>
        <v>Плиты облицовочные гранитные пиленые, толщина 10 мм, месторождение: Мансуровское</v>
      </c>
      <c r="H96" t="str">
        <f>Source!H923</f>
        <v>м2</v>
      </c>
      <c r="I96">
        <f>Source!I923</f>
        <v>0</v>
      </c>
      <c r="J96">
        <v>1</v>
      </c>
      <c r="K96">
        <f>Source!AC923</f>
        <v>2073.98</v>
      </c>
      <c r="M96">
        <f>ROUND(K96*I96, 2)</f>
        <v>0</v>
      </c>
      <c r="N96">
        <f>Source!AC923*IF(Source!BC923&lt;&gt; 0, Source!BC923, 1)</f>
        <v>2073.98</v>
      </c>
      <c r="O96">
        <f>ROUND(N96*I96, 2)</f>
        <v>0</v>
      </c>
      <c r="P96">
        <f>Source!AE923</f>
        <v>0</v>
      </c>
      <c r="R96">
        <f>ROUND(P96*I96, 2)</f>
        <v>0</v>
      </c>
      <c r="S96">
        <f>Source!AE923*IF(Source!BS923&lt;&gt; 0, Source!BS923, 1)</f>
        <v>0</v>
      </c>
      <c r="T96">
        <f>ROUND(S96*I96, 2)</f>
        <v>0</v>
      </c>
      <c r="U96">
        <f>Source!GF923</f>
        <v>1577315863</v>
      </c>
      <c r="V96">
        <v>-1548312125</v>
      </c>
      <c r="W96">
        <v>-1548312125</v>
      </c>
    </row>
    <row r="97" spans="1:23" x14ac:dyDescent="0.2">
      <c r="A97">
        <f>Source!A924</f>
        <v>17</v>
      </c>
      <c r="C97">
        <v>3</v>
      </c>
      <c r="D97">
        <v>0</v>
      </c>
      <c r="E97">
        <f>SmtRes!AV198</f>
        <v>0</v>
      </c>
      <c r="F97" t="str">
        <f>SmtRes!I198</f>
        <v>21.7-3-8</v>
      </c>
      <c r="G97" t="str">
        <f>SmtRes!K198</f>
        <v>Диск отрезной с алмазным покрытием, диаметр 230 мм, высота сегмента 7 мм</v>
      </c>
      <c r="H97" t="str">
        <f>SmtRes!O198</f>
        <v>шт.</v>
      </c>
      <c r="I97">
        <f>SmtRes!Y198*Source!I924</f>
        <v>0</v>
      </c>
      <c r="J97">
        <f>SmtRes!AO198</f>
        <v>1</v>
      </c>
      <c r="K97">
        <f>SmtRes!AE198</f>
        <v>1415.48</v>
      </c>
      <c r="L97">
        <f>SmtRes!DB198</f>
        <v>948.37</v>
      </c>
      <c r="M97">
        <f>ROUND(ROUND(L97*Source!I924, 6)*1, 2)</f>
        <v>0</v>
      </c>
      <c r="N97">
        <f>SmtRes!AA198</f>
        <v>1415.48</v>
      </c>
      <c r="O97">
        <f>ROUND(ROUND(L97*Source!I924, 6)*SmtRes!DA198, 2)</f>
        <v>0</v>
      </c>
      <c r="P97">
        <f>SmtRes!AG198</f>
        <v>0</v>
      </c>
      <c r="Q97">
        <f>SmtRes!DC198</f>
        <v>0</v>
      </c>
      <c r="R97">
        <f>ROUND(ROUND(Q97*Source!I924, 6)*1, 2)</f>
        <v>0</v>
      </c>
      <c r="S97">
        <f>SmtRes!AC198</f>
        <v>0</v>
      </c>
      <c r="T97">
        <f>ROUND(ROUND(Q97*Source!I924, 6)*SmtRes!AK198, 2)</f>
        <v>0</v>
      </c>
      <c r="U97">
        <f>SmtRes!X198</f>
        <v>-1186621456</v>
      </c>
      <c r="V97">
        <v>-1366622189</v>
      </c>
      <c r="W97">
        <v>-1366622189</v>
      </c>
    </row>
    <row r="98" spans="1:23" x14ac:dyDescent="0.2">
      <c r="A98">
        <f>Source!A924</f>
        <v>17</v>
      </c>
      <c r="C98">
        <v>3</v>
      </c>
      <c r="D98">
        <v>0</v>
      </c>
      <c r="E98">
        <f>SmtRes!AV197</f>
        <v>0</v>
      </c>
      <c r="F98" t="str">
        <f>SmtRes!I197</f>
        <v>21.1-25-13</v>
      </c>
      <c r="G98" t="str">
        <f>SmtRes!K197</f>
        <v>Вода</v>
      </c>
      <c r="H98" t="str">
        <f>SmtRes!O197</f>
        <v>м3</v>
      </c>
      <c r="I98">
        <f>SmtRes!Y197*Source!I924</f>
        <v>0</v>
      </c>
      <c r="J98">
        <f>SmtRes!AO197</f>
        <v>1</v>
      </c>
      <c r="K98">
        <f>SmtRes!AE197</f>
        <v>33.729999999999997</v>
      </c>
      <c r="L98">
        <f>SmtRes!DB197</f>
        <v>10.119999999999999</v>
      </c>
      <c r="M98">
        <f>ROUND(ROUND(L98*Source!I924, 6)*1, 2)</f>
        <v>0</v>
      </c>
      <c r="N98">
        <f>SmtRes!AA197</f>
        <v>33.729999999999997</v>
      </c>
      <c r="O98">
        <f>ROUND(ROUND(L98*Source!I924, 6)*SmtRes!DA197, 2)</f>
        <v>0</v>
      </c>
      <c r="P98">
        <f>SmtRes!AG197</f>
        <v>0</v>
      </c>
      <c r="Q98">
        <f>SmtRes!DC197</f>
        <v>0</v>
      </c>
      <c r="R98">
        <f>ROUND(ROUND(Q98*Source!I924, 6)*1, 2)</f>
        <v>0</v>
      </c>
      <c r="S98">
        <f>SmtRes!AC197</f>
        <v>0</v>
      </c>
      <c r="T98">
        <f>ROUND(ROUND(Q98*Source!I924, 6)*SmtRes!AK197, 2)</f>
        <v>0</v>
      </c>
      <c r="U98">
        <f>SmtRes!X197</f>
        <v>924487879</v>
      </c>
      <c r="V98">
        <v>254213091</v>
      </c>
      <c r="W98">
        <v>254213091</v>
      </c>
    </row>
    <row r="99" spans="1:23" x14ac:dyDescent="0.2">
      <c r="A99">
        <f>Source!A955</f>
        <v>5</v>
      </c>
      <c r="B99">
        <v>955</v>
      </c>
      <c r="G99" t="str">
        <f>Source!G955</f>
        <v>Прочие работы</v>
      </c>
    </row>
    <row r="100" spans="1:23" x14ac:dyDescent="0.2">
      <c r="A100">
        <f>Source!A963</f>
        <v>18</v>
      </c>
      <c r="C100">
        <v>3</v>
      </c>
      <c r="D100">
        <f>Source!BI963</f>
        <v>4</v>
      </c>
      <c r="E100">
        <f>Source!FS963</f>
        <v>0</v>
      </c>
      <c r="F100" t="str">
        <f>Source!F963</f>
        <v>21.7-13-36</v>
      </c>
      <c r="G100" t="str">
        <f>Source!G963</f>
        <v>Хомуты из оцинкованной стали, диаметр 76 мм</v>
      </c>
      <c r="H100" t="str">
        <f>Source!H963</f>
        <v>шт.</v>
      </c>
      <c r="I100">
        <f>Source!I963</f>
        <v>0</v>
      </c>
      <c r="J100">
        <v>1</v>
      </c>
      <c r="K100">
        <f>Source!AC963</f>
        <v>127.19</v>
      </c>
      <c r="M100">
        <f>ROUND(K100*I100, 2)</f>
        <v>0</v>
      </c>
      <c r="N100">
        <f>Source!AC963*IF(Source!BC963&lt;&gt; 0, Source!BC963, 1)</f>
        <v>127.19</v>
      </c>
      <c r="O100">
        <f>ROUND(N100*I100, 2)</f>
        <v>0</v>
      </c>
      <c r="P100">
        <f>Source!AE963</f>
        <v>0</v>
      </c>
      <c r="R100">
        <f>ROUND(P100*I100, 2)</f>
        <v>0</v>
      </c>
      <c r="S100">
        <f>Source!AE963*IF(Source!BS963&lt;&gt; 0, Source!BS963, 1)</f>
        <v>0</v>
      </c>
      <c r="T100">
        <f>ROUND(S100*I100, 2)</f>
        <v>0</v>
      </c>
      <c r="U100">
        <f>Source!GF963</f>
        <v>-1327641858</v>
      </c>
      <c r="V100">
        <v>-1559080858</v>
      </c>
      <c r="W100">
        <v>-1559080858</v>
      </c>
    </row>
    <row r="101" spans="1:23" x14ac:dyDescent="0.2">
      <c r="A101">
        <f>Source!A964</f>
        <v>18</v>
      </c>
      <c r="C101">
        <v>3</v>
      </c>
      <c r="D101">
        <f>Source!BI964</f>
        <v>4</v>
      </c>
      <c r="E101">
        <f>Source!FS964</f>
        <v>0</v>
      </c>
      <c r="F101" t="str">
        <f>Source!F964</f>
        <v>21.7-13-2</v>
      </c>
      <c r="G101" t="str">
        <f>Source!G964</f>
        <v>Знаки дорожные из оцинкованной стали со световой индикацией "Объезд препятствия" (на светодиодах) 2-го типоразмера / применит</v>
      </c>
      <c r="H101" t="str">
        <f>Source!H964</f>
        <v>шт.</v>
      </c>
      <c r="I101">
        <f>Source!I964</f>
        <v>0</v>
      </c>
      <c r="J101">
        <v>1</v>
      </c>
      <c r="K101">
        <f>Source!AC964</f>
        <v>5774.67</v>
      </c>
      <c r="M101">
        <f>ROUND(K101*I101, 2)</f>
        <v>0</v>
      </c>
      <c r="N101">
        <f>Source!AC964*IF(Source!BC964&lt;&gt; 0, Source!BC964, 1)</f>
        <v>5774.67</v>
      </c>
      <c r="O101">
        <f>ROUND(N101*I101, 2)</f>
        <v>0</v>
      </c>
      <c r="P101">
        <f>Source!AE964</f>
        <v>0</v>
      </c>
      <c r="R101">
        <f>ROUND(P101*I101, 2)</f>
        <v>0</v>
      </c>
      <c r="S101">
        <f>Source!AE964*IF(Source!BS964&lt;&gt; 0, Source!BS964, 1)</f>
        <v>0</v>
      </c>
      <c r="T101">
        <f>ROUND(S101*I101, 2)</f>
        <v>0</v>
      </c>
      <c r="U101">
        <f>Source!GF964</f>
        <v>-1687728925</v>
      </c>
      <c r="V101">
        <v>1269431686</v>
      </c>
      <c r="W101">
        <v>1269431686</v>
      </c>
    </row>
    <row r="102" spans="1:23" x14ac:dyDescent="0.2">
      <c r="A102">
        <f>Source!A1024</f>
        <v>4</v>
      </c>
      <c r="B102">
        <v>1024</v>
      </c>
      <c r="G102" t="str">
        <f>Source!G1024</f>
        <v>Забелина</v>
      </c>
    </row>
    <row r="103" spans="1:23" x14ac:dyDescent="0.2">
      <c r="A103">
        <f>Source!A1028</f>
        <v>5</v>
      </c>
      <c r="B103">
        <v>1028</v>
      </c>
      <c r="G103" t="str">
        <f>Source!G1028</f>
        <v>Подготовительные работы</v>
      </c>
    </row>
    <row r="104" spans="1:23" x14ac:dyDescent="0.2">
      <c r="A104">
        <f>Source!A1040</f>
        <v>17</v>
      </c>
      <c r="C104">
        <v>3</v>
      </c>
      <c r="D104">
        <f>Source!BI1040</f>
        <v>4</v>
      </c>
      <c r="E104">
        <f>Source!FS1040</f>
        <v>0</v>
      </c>
      <c r="F104" t="str">
        <f>Source!F1040</f>
        <v>21.25-0-5</v>
      </c>
      <c r="G104" t="str">
        <f>Source!G1040</f>
        <v>Стоимость приемки отходов строительства и сноса (боя кирпичной кладки, бетонных и железобетонных изделий, отходов бетона и железобетона, асфальтобетона в кусковой форме) для переработки дробильными комплексами</v>
      </c>
      <c r="H104" t="str">
        <f>Source!H1040</f>
        <v>т</v>
      </c>
      <c r="I104">
        <f>Source!I1040</f>
        <v>0</v>
      </c>
      <c r="J104">
        <v>1</v>
      </c>
      <c r="K104">
        <f>Source!AC1040</f>
        <v>150.61000000000001</v>
      </c>
      <c r="M104">
        <f>ROUND(K104*I104, 2)</f>
        <v>0</v>
      </c>
      <c r="N104">
        <f>Source!AC1040*IF(Source!BC1040&lt;&gt; 0, Source!BC1040, 1)</f>
        <v>150.61000000000001</v>
      </c>
      <c r="O104">
        <f>ROUND(N104*I104, 2)</f>
        <v>0</v>
      </c>
      <c r="P104">
        <f>Source!AE1040</f>
        <v>0</v>
      </c>
      <c r="R104">
        <f>ROUND(P104*I104, 2)</f>
        <v>0</v>
      </c>
      <c r="S104">
        <f>Source!AE1040*IF(Source!BS1040&lt;&gt; 0, Source!BS1040, 1)</f>
        <v>0</v>
      </c>
      <c r="T104">
        <f>ROUND(S104*I104, 2)</f>
        <v>0</v>
      </c>
      <c r="U104">
        <f>Source!GF1040</f>
        <v>74636012</v>
      </c>
      <c r="V104">
        <v>2103506109</v>
      </c>
      <c r="W104">
        <v>2103506109</v>
      </c>
    </row>
    <row r="105" spans="1:23" x14ac:dyDescent="0.2">
      <c r="A105">
        <f>Source!A1071</f>
        <v>5</v>
      </c>
      <c r="B105">
        <v>1071</v>
      </c>
      <c r="G105" t="str">
        <f>Source!G1071</f>
        <v>Устройство бортового камня</v>
      </c>
    </row>
    <row r="106" spans="1:23" x14ac:dyDescent="0.2">
      <c r="A106">
        <f>Source!A1075</f>
        <v>17</v>
      </c>
      <c r="C106">
        <v>3</v>
      </c>
      <c r="D106">
        <v>0</v>
      </c>
      <c r="E106">
        <f>SmtRes!AV225</f>
        <v>0</v>
      </c>
      <c r="F106" t="str">
        <f>SmtRes!I225</f>
        <v>21.1-25-13</v>
      </c>
      <c r="G106" t="str">
        <f>SmtRes!K225</f>
        <v>Вода</v>
      </c>
      <c r="H106" t="str">
        <f>SmtRes!O225</f>
        <v>м3</v>
      </c>
      <c r="I106">
        <f>SmtRes!Y225*Source!I1075</f>
        <v>0</v>
      </c>
      <c r="J106">
        <f>SmtRes!AO225</f>
        <v>1</v>
      </c>
      <c r="K106">
        <f>SmtRes!AE225</f>
        <v>33.729999999999997</v>
      </c>
      <c r="L106">
        <f>SmtRes!DB225</f>
        <v>168.65</v>
      </c>
      <c r="M106">
        <f>ROUND(ROUND(L106*Source!I1075, 6)*1, 2)</f>
        <v>0</v>
      </c>
      <c r="N106">
        <f>SmtRes!AA225</f>
        <v>33.729999999999997</v>
      </c>
      <c r="O106">
        <f>ROUND(ROUND(L106*Source!I1075, 6)*SmtRes!DA225, 2)</f>
        <v>0</v>
      </c>
      <c r="P106">
        <f>SmtRes!AG225</f>
        <v>0</v>
      </c>
      <c r="Q106">
        <f>SmtRes!DC225</f>
        <v>0</v>
      </c>
      <c r="R106">
        <f>ROUND(ROUND(Q106*Source!I1075, 6)*1, 2)</f>
        <v>0</v>
      </c>
      <c r="S106">
        <f>SmtRes!AC225</f>
        <v>0</v>
      </c>
      <c r="T106">
        <f>ROUND(ROUND(Q106*Source!I1075, 6)*SmtRes!AK225, 2)</f>
        <v>0</v>
      </c>
      <c r="U106">
        <f>SmtRes!X225</f>
        <v>924487879</v>
      </c>
      <c r="V106">
        <v>254213091</v>
      </c>
      <c r="W106">
        <v>254213091</v>
      </c>
    </row>
    <row r="107" spans="1:23" x14ac:dyDescent="0.2">
      <c r="A107">
        <f>Source!A1075</f>
        <v>17</v>
      </c>
      <c r="C107">
        <v>3</v>
      </c>
      <c r="D107">
        <v>0</v>
      </c>
      <c r="E107">
        <f>SmtRes!AV224</f>
        <v>0</v>
      </c>
      <c r="F107" t="str">
        <f>SmtRes!I224</f>
        <v>21.1-12-10</v>
      </c>
      <c r="G107" t="str">
        <f>SmtRes!K224</f>
        <v>Песок для дорожных работ, рядовой</v>
      </c>
      <c r="H107" t="str">
        <f>SmtRes!O224</f>
        <v>м3</v>
      </c>
      <c r="I107">
        <f>SmtRes!Y224*Source!I1075</f>
        <v>0</v>
      </c>
      <c r="J107">
        <f>SmtRes!AO224</f>
        <v>1</v>
      </c>
      <c r="K107">
        <f>SmtRes!AE224</f>
        <v>590.78</v>
      </c>
      <c r="L107">
        <f>SmtRes!DB224</f>
        <v>64985.8</v>
      </c>
      <c r="M107">
        <f>ROUND(ROUND(L107*Source!I1075, 6)*1, 2)</f>
        <v>0</v>
      </c>
      <c r="N107">
        <f>SmtRes!AA224</f>
        <v>590.78</v>
      </c>
      <c r="O107">
        <f>ROUND(ROUND(L107*Source!I1075, 6)*SmtRes!DA224, 2)</f>
        <v>0</v>
      </c>
      <c r="P107">
        <f>SmtRes!AG224</f>
        <v>0</v>
      </c>
      <c r="Q107">
        <f>SmtRes!DC224</f>
        <v>0</v>
      </c>
      <c r="R107">
        <f>ROUND(ROUND(Q107*Source!I1075, 6)*1, 2)</f>
        <v>0</v>
      </c>
      <c r="S107">
        <f>SmtRes!AC224</f>
        <v>0</v>
      </c>
      <c r="T107">
        <f>ROUND(ROUND(Q107*Source!I1075, 6)*SmtRes!AK224, 2)</f>
        <v>0</v>
      </c>
      <c r="U107">
        <f>SmtRes!X224</f>
        <v>-284110059</v>
      </c>
      <c r="V107">
        <v>599229460</v>
      </c>
      <c r="W107">
        <v>599229460</v>
      </c>
    </row>
    <row r="108" spans="1:23" x14ac:dyDescent="0.2">
      <c r="A108">
        <f>Source!A1076</f>
        <v>17</v>
      </c>
      <c r="C108">
        <v>3</v>
      </c>
      <c r="D108">
        <v>0</v>
      </c>
      <c r="E108">
        <f>SmtRes!AV228</f>
        <v>0</v>
      </c>
      <c r="F108" t="str">
        <f>SmtRes!I228</f>
        <v>21.3-2-15</v>
      </c>
      <c r="G108" t="str">
        <f>SmtRes!K228</f>
        <v>Растворы цементные, марка 100</v>
      </c>
      <c r="H108" t="str">
        <f>SmtRes!O228</f>
        <v>м3</v>
      </c>
      <c r="I108">
        <f>SmtRes!Y228*Source!I1076</f>
        <v>0</v>
      </c>
      <c r="J108">
        <f>SmtRes!AO228</f>
        <v>1</v>
      </c>
      <c r="K108">
        <f>SmtRes!AE228</f>
        <v>3003.56</v>
      </c>
      <c r="L108">
        <f>SmtRes!DB228</f>
        <v>180.21</v>
      </c>
      <c r="M108">
        <f>ROUND(ROUND(L108*Source!I1076, 6)*1, 2)</f>
        <v>0</v>
      </c>
      <c r="N108">
        <f>SmtRes!AA228</f>
        <v>3003.56</v>
      </c>
      <c r="O108">
        <f>ROUND(ROUND(L108*Source!I1076, 6)*SmtRes!DA228, 2)</f>
        <v>0</v>
      </c>
      <c r="P108">
        <f>SmtRes!AG228</f>
        <v>0</v>
      </c>
      <c r="Q108">
        <f>SmtRes!DC228</f>
        <v>0</v>
      </c>
      <c r="R108">
        <f>ROUND(ROUND(Q108*Source!I1076, 6)*1, 2)</f>
        <v>0</v>
      </c>
      <c r="S108">
        <f>SmtRes!AC228</f>
        <v>0</v>
      </c>
      <c r="T108">
        <f>ROUND(ROUND(Q108*Source!I1076, 6)*SmtRes!AK228, 2)</f>
        <v>0</v>
      </c>
      <c r="U108">
        <f>SmtRes!X228</f>
        <v>1273343709</v>
      </c>
      <c r="V108">
        <v>-2095150757</v>
      </c>
      <c r="W108">
        <v>-2095150757</v>
      </c>
    </row>
    <row r="109" spans="1:23" x14ac:dyDescent="0.2">
      <c r="A109">
        <f>Source!A1076</f>
        <v>17</v>
      </c>
      <c r="C109">
        <v>3</v>
      </c>
      <c r="D109">
        <v>0</v>
      </c>
      <c r="E109">
        <f>SmtRes!AV227</f>
        <v>0</v>
      </c>
      <c r="F109" t="str">
        <f>SmtRes!I227</f>
        <v>21.3-1-69</v>
      </c>
      <c r="G109" t="str">
        <f>SmtRes!K227</f>
        <v>Смеси бетонные, БСГ, тяжелого бетона на гранитном щебне, класс прочности: В15 (М200); П3, фракция 5-20, F50-100, W0-2</v>
      </c>
      <c r="H109" t="str">
        <f>SmtRes!O227</f>
        <v>м3</v>
      </c>
      <c r="I109">
        <f>SmtRes!Y227*Source!I1076</f>
        <v>0</v>
      </c>
      <c r="J109">
        <f>SmtRes!AO227</f>
        <v>1</v>
      </c>
      <c r="K109">
        <f>SmtRes!AE227</f>
        <v>3869.68</v>
      </c>
      <c r="L109">
        <f>SmtRes!DB227</f>
        <v>22831.11</v>
      </c>
      <c r="M109">
        <f>ROUND(ROUND(L109*Source!I1076, 6)*1, 2)</f>
        <v>0</v>
      </c>
      <c r="N109">
        <f>SmtRes!AA227</f>
        <v>3869.68</v>
      </c>
      <c r="O109">
        <f>ROUND(ROUND(L109*Source!I1076, 6)*SmtRes!DA227, 2)</f>
        <v>0</v>
      </c>
      <c r="P109">
        <f>SmtRes!AG227</f>
        <v>0</v>
      </c>
      <c r="Q109">
        <f>SmtRes!DC227</f>
        <v>0</v>
      </c>
      <c r="R109">
        <f>ROUND(ROUND(Q109*Source!I1076, 6)*1, 2)</f>
        <v>0</v>
      </c>
      <c r="S109">
        <f>SmtRes!AC227</f>
        <v>0</v>
      </c>
      <c r="T109">
        <f>ROUND(ROUND(Q109*Source!I1076, 6)*SmtRes!AK227, 2)</f>
        <v>0</v>
      </c>
      <c r="U109">
        <f>SmtRes!X227</f>
        <v>1637047911</v>
      </c>
      <c r="V109">
        <v>904341613</v>
      </c>
      <c r="W109">
        <v>904341613</v>
      </c>
    </row>
    <row r="110" spans="1:23" x14ac:dyDescent="0.2">
      <c r="A110">
        <f>Source!A1077</f>
        <v>17</v>
      </c>
      <c r="C110">
        <v>3</v>
      </c>
      <c r="D110">
        <v>0</v>
      </c>
      <c r="E110">
        <f>SmtRes!AV236</f>
        <v>0</v>
      </c>
      <c r="F110" t="str">
        <f>SmtRes!I236</f>
        <v>21.1-25-13</v>
      </c>
      <c r="G110" t="str">
        <f>SmtRes!K236</f>
        <v>Вода</v>
      </c>
      <c r="H110" t="str">
        <f>SmtRes!O236</f>
        <v>м3</v>
      </c>
      <c r="I110">
        <f>SmtRes!Y236*Source!I1077</f>
        <v>0</v>
      </c>
      <c r="J110">
        <f>SmtRes!AO236</f>
        <v>1</v>
      </c>
      <c r="K110">
        <f>SmtRes!AE236</f>
        <v>33.729999999999997</v>
      </c>
      <c r="L110">
        <f>SmtRes!DB236</f>
        <v>168.65</v>
      </c>
      <c r="M110">
        <f>ROUND(ROUND(L110*Source!I1077, 6)*1, 2)</f>
        <v>0</v>
      </c>
      <c r="N110">
        <f>SmtRes!AA236</f>
        <v>33.729999999999997</v>
      </c>
      <c r="O110">
        <f>ROUND(ROUND(L110*Source!I1077, 6)*SmtRes!DA236, 2)</f>
        <v>0</v>
      </c>
      <c r="P110">
        <f>SmtRes!AG236</f>
        <v>0</v>
      </c>
      <c r="Q110">
        <f>SmtRes!DC236</f>
        <v>0</v>
      </c>
      <c r="R110">
        <f>ROUND(ROUND(Q110*Source!I1077, 6)*1, 2)</f>
        <v>0</v>
      </c>
      <c r="S110">
        <f>SmtRes!AC236</f>
        <v>0</v>
      </c>
      <c r="T110">
        <f>ROUND(ROUND(Q110*Source!I1077, 6)*SmtRes!AK236, 2)</f>
        <v>0</v>
      </c>
      <c r="U110">
        <f>SmtRes!X236</f>
        <v>924487879</v>
      </c>
      <c r="V110">
        <v>254213091</v>
      </c>
      <c r="W110">
        <v>254213091</v>
      </c>
    </row>
    <row r="111" spans="1:23" x14ac:dyDescent="0.2">
      <c r="A111">
        <f>Source!A1077</f>
        <v>17</v>
      </c>
      <c r="C111">
        <v>3</v>
      </c>
      <c r="D111">
        <v>0</v>
      </c>
      <c r="E111">
        <f>SmtRes!AV235</f>
        <v>0</v>
      </c>
      <c r="F111" t="str">
        <f>SmtRes!I235</f>
        <v>21.1-12-10</v>
      </c>
      <c r="G111" t="str">
        <f>SmtRes!K235</f>
        <v>Песок для дорожных работ, рядовой</v>
      </c>
      <c r="H111" t="str">
        <f>SmtRes!O235</f>
        <v>м3</v>
      </c>
      <c r="I111">
        <f>SmtRes!Y235*Source!I1077</f>
        <v>0</v>
      </c>
      <c r="J111">
        <f>SmtRes!AO235</f>
        <v>1</v>
      </c>
      <c r="K111">
        <f>SmtRes!AE235</f>
        <v>590.78</v>
      </c>
      <c r="L111">
        <f>SmtRes!DB235</f>
        <v>64985.8</v>
      </c>
      <c r="M111">
        <f>ROUND(ROUND(L111*Source!I1077, 6)*1, 2)</f>
        <v>0</v>
      </c>
      <c r="N111">
        <f>SmtRes!AA235</f>
        <v>590.78</v>
      </c>
      <c r="O111">
        <f>ROUND(ROUND(L111*Source!I1077, 6)*SmtRes!DA235, 2)</f>
        <v>0</v>
      </c>
      <c r="P111">
        <f>SmtRes!AG235</f>
        <v>0</v>
      </c>
      <c r="Q111">
        <f>SmtRes!DC235</f>
        <v>0</v>
      </c>
      <c r="R111">
        <f>ROUND(ROUND(Q111*Source!I1077, 6)*1, 2)</f>
        <v>0</v>
      </c>
      <c r="S111">
        <f>SmtRes!AC235</f>
        <v>0</v>
      </c>
      <c r="T111">
        <f>ROUND(ROUND(Q111*Source!I1077, 6)*SmtRes!AK235, 2)</f>
        <v>0</v>
      </c>
      <c r="U111">
        <f>SmtRes!X235</f>
        <v>-284110059</v>
      </c>
      <c r="V111">
        <v>599229460</v>
      </c>
      <c r="W111">
        <v>599229460</v>
      </c>
    </row>
    <row r="112" spans="1:23" x14ac:dyDescent="0.2">
      <c r="A112">
        <f>Source!A1078</f>
        <v>17</v>
      </c>
      <c r="C112">
        <v>3</v>
      </c>
      <c r="D112">
        <v>0</v>
      </c>
      <c r="E112">
        <f>SmtRes!AV245</f>
        <v>0</v>
      </c>
      <c r="F112" t="str">
        <f>SmtRes!I245</f>
        <v>21.1-25-13</v>
      </c>
      <c r="G112" t="str">
        <f>SmtRes!K245</f>
        <v>Вода</v>
      </c>
      <c r="H112" t="str">
        <f>SmtRes!O245</f>
        <v>м3</v>
      </c>
      <c r="I112">
        <f>SmtRes!Y245*Source!I1078</f>
        <v>0</v>
      </c>
      <c r="J112">
        <f>SmtRes!AO245</f>
        <v>1</v>
      </c>
      <c r="K112">
        <f>SmtRes!AE245</f>
        <v>33.729999999999997</v>
      </c>
      <c r="L112">
        <f>SmtRes!DB245</f>
        <v>236.11</v>
      </c>
      <c r="M112">
        <f>ROUND(ROUND(L112*Source!I1078, 6)*1, 2)</f>
        <v>0</v>
      </c>
      <c r="N112">
        <f>SmtRes!AA245</f>
        <v>33.729999999999997</v>
      </c>
      <c r="O112">
        <f>ROUND(ROUND(L112*Source!I1078, 6)*SmtRes!DA245, 2)</f>
        <v>0</v>
      </c>
      <c r="P112">
        <f>SmtRes!AG245</f>
        <v>0</v>
      </c>
      <c r="Q112">
        <f>SmtRes!DC245</f>
        <v>0</v>
      </c>
      <c r="R112">
        <f>ROUND(ROUND(Q112*Source!I1078, 6)*1, 2)</f>
        <v>0</v>
      </c>
      <c r="S112">
        <f>SmtRes!AC245</f>
        <v>0</v>
      </c>
      <c r="T112">
        <f>ROUND(ROUND(Q112*Source!I1078, 6)*SmtRes!AK245, 2)</f>
        <v>0</v>
      </c>
      <c r="U112">
        <f>SmtRes!X245</f>
        <v>924487879</v>
      </c>
      <c r="V112">
        <v>254213091</v>
      </c>
      <c r="W112">
        <v>254213091</v>
      </c>
    </row>
    <row r="113" spans="1:23" x14ac:dyDescent="0.2">
      <c r="A113">
        <f>Source!A1078</f>
        <v>17</v>
      </c>
      <c r="C113">
        <v>3</v>
      </c>
      <c r="D113">
        <v>0</v>
      </c>
      <c r="E113">
        <f>SmtRes!AV244</f>
        <v>0</v>
      </c>
      <c r="F113" t="str">
        <f>SmtRes!I244</f>
        <v>21.1-12-36</v>
      </c>
      <c r="G113" t="str">
        <f>SmtRes!K244</f>
        <v>Щебень из естественного камня для строительных работ, марка 1200-800, фракция 20-40 мм</v>
      </c>
      <c r="H113" t="str">
        <f>SmtRes!O244</f>
        <v>м3</v>
      </c>
      <c r="I113">
        <f>SmtRes!Y244*Source!I1078</f>
        <v>0</v>
      </c>
      <c r="J113">
        <f>SmtRes!AO244</f>
        <v>1</v>
      </c>
      <c r="K113">
        <f>SmtRes!AE244</f>
        <v>1806.27</v>
      </c>
      <c r="L113">
        <f>SmtRes!DB244</f>
        <v>227590.02</v>
      </c>
      <c r="M113">
        <f>ROUND(ROUND(L113*Source!I1078, 6)*1, 2)</f>
        <v>0</v>
      </c>
      <c r="N113">
        <f>SmtRes!AA244</f>
        <v>1806.27</v>
      </c>
      <c r="O113">
        <f>ROUND(ROUND(L113*Source!I1078, 6)*SmtRes!DA244, 2)</f>
        <v>0</v>
      </c>
      <c r="P113">
        <f>SmtRes!AG244</f>
        <v>0</v>
      </c>
      <c r="Q113">
        <f>SmtRes!DC244</f>
        <v>0</v>
      </c>
      <c r="R113">
        <f>ROUND(ROUND(Q113*Source!I1078, 6)*1, 2)</f>
        <v>0</v>
      </c>
      <c r="S113">
        <f>SmtRes!AC244</f>
        <v>0</v>
      </c>
      <c r="T113">
        <f>ROUND(ROUND(Q113*Source!I1078, 6)*SmtRes!AK244, 2)</f>
        <v>0</v>
      </c>
      <c r="U113">
        <f>SmtRes!X244</f>
        <v>-832921520</v>
      </c>
      <c r="V113">
        <v>-4061781</v>
      </c>
      <c r="W113">
        <v>-4061781</v>
      </c>
    </row>
    <row r="114" spans="1:23" x14ac:dyDescent="0.2">
      <c r="A114">
        <f>Source!A1079</f>
        <v>17</v>
      </c>
      <c r="C114">
        <v>3</v>
      </c>
      <c r="D114">
        <v>0</v>
      </c>
      <c r="E114">
        <f>SmtRes!AV251</f>
        <v>0</v>
      </c>
      <c r="F114" t="str">
        <f>SmtRes!I251</f>
        <v>21.3-2-53</v>
      </c>
      <c r="G114" t="str">
        <f>SmtRes!K251</f>
        <v>Смеси сухие монтажно-кладочные цементно-песчаные: В15 (М200), F100, крупность заполнителя не более 3,5 мм</v>
      </c>
      <c r="H114" t="str">
        <f>SmtRes!O251</f>
        <v>т</v>
      </c>
      <c r="I114">
        <f>SmtRes!Y251*Source!I1079</f>
        <v>0</v>
      </c>
      <c r="J114">
        <f>SmtRes!AO251</f>
        <v>1</v>
      </c>
      <c r="K114">
        <f>SmtRes!AE251</f>
        <v>3589.47</v>
      </c>
      <c r="L114">
        <f>SmtRes!DB251</f>
        <v>35894.699999999997</v>
      </c>
      <c r="M114">
        <f>ROUND(ROUND(L114*Source!I1079, 6)*1, 2)</f>
        <v>0</v>
      </c>
      <c r="N114">
        <f>SmtRes!AA251</f>
        <v>3589.47</v>
      </c>
      <c r="O114">
        <f>ROUND(ROUND(L114*Source!I1079, 6)*SmtRes!DA251, 2)</f>
        <v>0</v>
      </c>
      <c r="P114">
        <f>SmtRes!AG251</f>
        <v>0</v>
      </c>
      <c r="Q114">
        <f>SmtRes!DC251</f>
        <v>0</v>
      </c>
      <c r="R114">
        <f>ROUND(ROUND(Q114*Source!I1079, 6)*1, 2)</f>
        <v>0</v>
      </c>
      <c r="S114">
        <f>SmtRes!AC251</f>
        <v>0</v>
      </c>
      <c r="T114">
        <f>ROUND(ROUND(Q114*Source!I1079, 6)*SmtRes!AK251, 2)</f>
        <v>0</v>
      </c>
      <c r="U114">
        <f>SmtRes!X251</f>
        <v>1913827784</v>
      </c>
      <c r="V114">
        <v>1813319428</v>
      </c>
      <c r="W114">
        <v>1813319428</v>
      </c>
    </row>
    <row r="115" spans="1:23" x14ac:dyDescent="0.2">
      <c r="A115">
        <f>Source!A1079</f>
        <v>17</v>
      </c>
      <c r="C115">
        <v>3</v>
      </c>
      <c r="D115">
        <v>0</v>
      </c>
      <c r="E115">
        <f>SmtRes!AV250</f>
        <v>0</v>
      </c>
      <c r="F115" t="str">
        <f>SmtRes!I250</f>
        <v>21.1-25-13</v>
      </c>
      <c r="G115" t="str">
        <f>SmtRes!K250</f>
        <v>Вода</v>
      </c>
      <c r="H115" t="str">
        <f>SmtRes!O250</f>
        <v>м3</v>
      </c>
      <c r="I115">
        <f>SmtRes!Y250*Source!I1079</f>
        <v>0</v>
      </c>
      <c r="J115">
        <f>SmtRes!AO250</f>
        <v>1</v>
      </c>
      <c r="K115">
        <f>SmtRes!AE250</f>
        <v>33.729999999999997</v>
      </c>
      <c r="L115">
        <f>SmtRes!DB250</f>
        <v>33.729999999999997</v>
      </c>
      <c r="M115">
        <f>ROUND(ROUND(L115*Source!I1079, 6)*1, 2)</f>
        <v>0</v>
      </c>
      <c r="N115">
        <f>SmtRes!AA250</f>
        <v>33.729999999999997</v>
      </c>
      <c r="O115">
        <f>ROUND(ROUND(L115*Source!I1079, 6)*SmtRes!DA250, 2)</f>
        <v>0</v>
      </c>
      <c r="P115">
        <f>SmtRes!AG250</f>
        <v>0</v>
      </c>
      <c r="Q115">
        <f>SmtRes!DC250</f>
        <v>0</v>
      </c>
      <c r="R115">
        <f>ROUND(ROUND(Q115*Source!I1079, 6)*1, 2)</f>
        <v>0</v>
      </c>
      <c r="S115">
        <f>SmtRes!AC250</f>
        <v>0</v>
      </c>
      <c r="T115">
        <f>ROUND(ROUND(Q115*Source!I1079, 6)*SmtRes!AK250, 2)</f>
        <v>0</v>
      </c>
      <c r="U115">
        <f>SmtRes!X250</f>
        <v>924487879</v>
      </c>
      <c r="V115">
        <v>254213091</v>
      </c>
      <c r="W115">
        <v>254213091</v>
      </c>
    </row>
    <row r="116" spans="1:23" x14ac:dyDescent="0.2">
      <c r="A116">
        <f>Source!A1080</f>
        <v>18</v>
      </c>
      <c r="C116">
        <v>3</v>
      </c>
      <c r="D116">
        <f>Source!BI1080</f>
        <v>4</v>
      </c>
      <c r="E116">
        <f>Source!FS1080</f>
        <v>0</v>
      </c>
      <c r="F116" t="str">
        <f>Source!F1080</f>
        <v>21.11-1-56</v>
      </c>
      <c r="G116" t="str">
        <f>Source!G1080</f>
        <v>Плиты облицовочные гранитные пиленые, толщина 10 мм, месторождение: Мансуровское</v>
      </c>
      <c r="H116" t="str">
        <f>Source!H1080</f>
        <v>м2</v>
      </c>
      <c r="I116">
        <f>Source!I1080</f>
        <v>0</v>
      </c>
      <c r="J116">
        <v>1</v>
      </c>
      <c r="K116">
        <f>Source!AC1080</f>
        <v>2073.98</v>
      </c>
      <c r="M116">
        <f>ROUND(K116*I116, 2)</f>
        <v>0</v>
      </c>
      <c r="N116">
        <f>Source!AC1080*IF(Source!BC1080&lt;&gt; 0, Source!BC1080, 1)</f>
        <v>2073.98</v>
      </c>
      <c r="O116">
        <f>ROUND(N116*I116, 2)</f>
        <v>0</v>
      </c>
      <c r="P116">
        <f>Source!AE1080</f>
        <v>0</v>
      </c>
      <c r="R116">
        <f>ROUND(P116*I116, 2)</f>
        <v>0</v>
      </c>
      <c r="S116">
        <f>Source!AE1080*IF(Source!BS1080&lt;&gt; 0, Source!BS1080, 1)</f>
        <v>0</v>
      </c>
      <c r="T116">
        <f>ROUND(S116*I116, 2)</f>
        <v>0</v>
      </c>
      <c r="U116">
        <f>Source!GF1080</f>
        <v>1577315863</v>
      </c>
      <c r="V116">
        <v>-1548312125</v>
      </c>
      <c r="W116">
        <v>-1548312125</v>
      </c>
    </row>
    <row r="117" spans="1:23" x14ac:dyDescent="0.2">
      <c r="A117">
        <f>Source!A1081</f>
        <v>17</v>
      </c>
      <c r="C117">
        <v>3</v>
      </c>
      <c r="D117">
        <v>0</v>
      </c>
      <c r="E117">
        <f>SmtRes!AV255</f>
        <v>0</v>
      </c>
      <c r="F117" t="str">
        <f>SmtRes!I255</f>
        <v>21.7-3-8</v>
      </c>
      <c r="G117" t="str">
        <f>SmtRes!K255</f>
        <v>Диск отрезной с алмазным покрытием, диаметр 230 мм, высота сегмента 7 мм</v>
      </c>
      <c r="H117" t="str">
        <f>SmtRes!O255</f>
        <v>шт.</v>
      </c>
      <c r="I117">
        <f>SmtRes!Y255*Source!I1081</f>
        <v>0</v>
      </c>
      <c r="J117">
        <f>SmtRes!AO255</f>
        <v>1</v>
      </c>
      <c r="K117">
        <f>SmtRes!AE255</f>
        <v>1415.48</v>
      </c>
      <c r="L117">
        <f>SmtRes!DB255</f>
        <v>948.37</v>
      </c>
      <c r="M117">
        <f>ROUND(ROUND(L117*Source!I1081, 6)*1, 2)</f>
        <v>0</v>
      </c>
      <c r="N117">
        <f>SmtRes!AA255</f>
        <v>1415.48</v>
      </c>
      <c r="O117">
        <f>ROUND(ROUND(L117*Source!I1081, 6)*SmtRes!DA255, 2)</f>
        <v>0</v>
      </c>
      <c r="P117">
        <f>SmtRes!AG255</f>
        <v>0</v>
      </c>
      <c r="Q117">
        <f>SmtRes!DC255</f>
        <v>0</v>
      </c>
      <c r="R117">
        <f>ROUND(ROUND(Q117*Source!I1081, 6)*1, 2)</f>
        <v>0</v>
      </c>
      <c r="S117">
        <f>SmtRes!AC255</f>
        <v>0</v>
      </c>
      <c r="T117">
        <f>ROUND(ROUND(Q117*Source!I1081, 6)*SmtRes!AK255, 2)</f>
        <v>0</v>
      </c>
      <c r="U117">
        <f>SmtRes!X255</f>
        <v>-1186621456</v>
      </c>
      <c r="V117">
        <v>-1366622189</v>
      </c>
      <c r="W117">
        <v>-1366622189</v>
      </c>
    </row>
    <row r="118" spans="1:23" x14ac:dyDescent="0.2">
      <c r="A118">
        <f>Source!A1081</f>
        <v>17</v>
      </c>
      <c r="C118">
        <v>3</v>
      </c>
      <c r="D118">
        <v>0</v>
      </c>
      <c r="E118">
        <f>SmtRes!AV254</f>
        <v>0</v>
      </c>
      <c r="F118" t="str">
        <f>SmtRes!I254</f>
        <v>21.1-25-13</v>
      </c>
      <c r="G118" t="str">
        <f>SmtRes!K254</f>
        <v>Вода</v>
      </c>
      <c r="H118" t="str">
        <f>SmtRes!O254</f>
        <v>м3</v>
      </c>
      <c r="I118">
        <f>SmtRes!Y254*Source!I1081</f>
        <v>0</v>
      </c>
      <c r="J118">
        <f>SmtRes!AO254</f>
        <v>1</v>
      </c>
      <c r="K118">
        <f>SmtRes!AE254</f>
        <v>33.729999999999997</v>
      </c>
      <c r="L118">
        <f>SmtRes!DB254</f>
        <v>10.119999999999999</v>
      </c>
      <c r="M118">
        <f>ROUND(ROUND(L118*Source!I1081, 6)*1, 2)</f>
        <v>0</v>
      </c>
      <c r="N118">
        <f>SmtRes!AA254</f>
        <v>33.729999999999997</v>
      </c>
      <c r="O118">
        <f>ROUND(ROUND(L118*Source!I1081, 6)*SmtRes!DA254, 2)</f>
        <v>0</v>
      </c>
      <c r="P118">
        <f>SmtRes!AG254</f>
        <v>0</v>
      </c>
      <c r="Q118">
        <f>SmtRes!DC254</f>
        <v>0</v>
      </c>
      <c r="R118">
        <f>ROUND(ROUND(Q118*Source!I1081, 6)*1, 2)</f>
        <v>0</v>
      </c>
      <c r="S118">
        <f>SmtRes!AC254</f>
        <v>0</v>
      </c>
      <c r="T118">
        <f>ROUND(ROUND(Q118*Source!I1081, 6)*SmtRes!AK254, 2)</f>
        <v>0</v>
      </c>
      <c r="U118">
        <f>SmtRes!X254</f>
        <v>924487879</v>
      </c>
      <c r="V118">
        <v>254213091</v>
      </c>
      <c r="W118">
        <v>254213091</v>
      </c>
    </row>
    <row r="119" spans="1:23" x14ac:dyDescent="0.2">
      <c r="A119">
        <f>Source!A1112</f>
        <v>5</v>
      </c>
      <c r="B119">
        <v>1112</v>
      </c>
      <c r="G119" t="str">
        <f>Source!G1112</f>
        <v>Устройство тротуара</v>
      </c>
    </row>
    <row r="120" spans="1:23" x14ac:dyDescent="0.2">
      <c r="A120">
        <f>Source!A1116</f>
        <v>17</v>
      </c>
      <c r="C120">
        <v>3</v>
      </c>
      <c r="D120">
        <v>0</v>
      </c>
      <c r="E120">
        <f>SmtRes!AV263</f>
        <v>0</v>
      </c>
      <c r="F120" t="str">
        <f>SmtRes!I263</f>
        <v>21.1-25-13</v>
      </c>
      <c r="G120" t="str">
        <f>SmtRes!K263</f>
        <v>Вода</v>
      </c>
      <c r="H120" t="str">
        <f>SmtRes!O263</f>
        <v>м3</v>
      </c>
      <c r="I120">
        <f>SmtRes!Y263*Source!I1116</f>
        <v>0</v>
      </c>
      <c r="J120">
        <f>SmtRes!AO263</f>
        <v>1</v>
      </c>
      <c r="K120">
        <f>SmtRes!AE263</f>
        <v>33.729999999999997</v>
      </c>
      <c r="L120">
        <f>SmtRes!DB263</f>
        <v>168.65</v>
      </c>
      <c r="M120">
        <f>ROUND(ROUND(L120*Source!I1116, 6)*1, 2)</f>
        <v>0</v>
      </c>
      <c r="N120">
        <f>SmtRes!AA263</f>
        <v>33.729999999999997</v>
      </c>
      <c r="O120">
        <f>ROUND(ROUND(L120*Source!I1116, 6)*SmtRes!DA263, 2)</f>
        <v>0</v>
      </c>
      <c r="P120">
        <f>SmtRes!AG263</f>
        <v>0</v>
      </c>
      <c r="Q120">
        <f>SmtRes!DC263</f>
        <v>0</v>
      </c>
      <c r="R120">
        <f>ROUND(ROUND(Q120*Source!I1116, 6)*1, 2)</f>
        <v>0</v>
      </c>
      <c r="S120">
        <f>SmtRes!AC263</f>
        <v>0</v>
      </c>
      <c r="T120">
        <f>ROUND(ROUND(Q120*Source!I1116, 6)*SmtRes!AK263, 2)</f>
        <v>0</v>
      </c>
      <c r="U120">
        <f>SmtRes!X263</f>
        <v>924487879</v>
      </c>
      <c r="V120">
        <v>254213091</v>
      </c>
      <c r="W120">
        <v>254213091</v>
      </c>
    </row>
    <row r="121" spans="1:23" x14ac:dyDescent="0.2">
      <c r="A121">
        <f>Source!A1116</f>
        <v>17</v>
      </c>
      <c r="C121">
        <v>3</v>
      </c>
      <c r="D121">
        <v>0</v>
      </c>
      <c r="E121">
        <f>SmtRes!AV262</f>
        <v>0</v>
      </c>
      <c r="F121" t="str">
        <f>SmtRes!I262</f>
        <v>21.1-12-10</v>
      </c>
      <c r="G121" t="str">
        <f>SmtRes!K262</f>
        <v>Песок для дорожных работ, рядовой</v>
      </c>
      <c r="H121" t="str">
        <f>SmtRes!O262</f>
        <v>м3</v>
      </c>
      <c r="I121">
        <f>SmtRes!Y262*Source!I1116</f>
        <v>0</v>
      </c>
      <c r="J121">
        <f>SmtRes!AO262</f>
        <v>1</v>
      </c>
      <c r="K121">
        <f>SmtRes!AE262</f>
        <v>590.78</v>
      </c>
      <c r="L121">
        <f>SmtRes!DB262</f>
        <v>64985.8</v>
      </c>
      <c r="M121">
        <f>ROUND(ROUND(L121*Source!I1116, 6)*1, 2)</f>
        <v>0</v>
      </c>
      <c r="N121">
        <f>SmtRes!AA262</f>
        <v>590.78</v>
      </c>
      <c r="O121">
        <f>ROUND(ROUND(L121*Source!I1116, 6)*SmtRes!DA262, 2)</f>
        <v>0</v>
      </c>
      <c r="P121">
        <f>SmtRes!AG262</f>
        <v>0</v>
      </c>
      <c r="Q121">
        <f>SmtRes!DC262</f>
        <v>0</v>
      </c>
      <c r="R121">
        <f>ROUND(ROUND(Q121*Source!I1116, 6)*1, 2)</f>
        <v>0</v>
      </c>
      <c r="S121">
        <f>SmtRes!AC262</f>
        <v>0</v>
      </c>
      <c r="T121">
        <f>ROUND(ROUND(Q121*Source!I1116, 6)*SmtRes!AK262, 2)</f>
        <v>0</v>
      </c>
      <c r="U121">
        <f>SmtRes!X262</f>
        <v>-284110059</v>
      </c>
      <c r="V121">
        <v>599229460</v>
      </c>
      <c r="W121">
        <v>599229460</v>
      </c>
    </row>
    <row r="122" spans="1:23" x14ac:dyDescent="0.2">
      <c r="A122">
        <f>Source!A1117</f>
        <v>17</v>
      </c>
      <c r="C122">
        <v>3</v>
      </c>
      <c r="D122">
        <v>0</v>
      </c>
      <c r="E122">
        <f>SmtRes!AV272</f>
        <v>0</v>
      </c>
      <c r="F122" t="str">
        <f>SmtRes!I272</f>
        <v>21.1-25-13</v>
      </c>
      <c r="G122" t="str">
        <f>SmtRes!K272</f>
        <v>Вода</v>
      </c>
      <c r="H122" t="str">
        <f>SmtRes!O272</f>
        <v>м3</v>
      </c>
      <c r="I122">
        <f>SmtRes!Y272*Source!I1117</f>
        <v>0</v>
      </c>
      <c r="J122">
        <f>SmtRes!AO272</f>
        <v>1</v>
      </c>
      <c r="K122">
        <f>SmtRes!AE272</f>
        <v>33.729999999999997</v>
      </c>
      <c r="L122">
        <f>SmtRes!DB272</f>
        <v>236.11</v>
      </c>
      <c r="M122">
        <f>ROUND(ROUND(L122*Source!I1117, 6)*1, 2)</f>
        <v>0</v>
      </c>
      <c r="N122">
        <f>SmtRes!AA272</f>
        <v>33.729999999999997</v>
      </c>
      <c r="O122">
        <f>ROUND(ROUND(L122*Source!I1117, 6)*SmtRes!DA272, 2)</f>
        <v>0</v>
      </c>
      <c r="P122">
        <f>SmtRes!AG272</f>
        <v>0</v>
      </c>
      <c r="Q122">
        <f>SmtRes!DC272</f>
        <v>0</v>
      </c>
      <c r="R122">
        <f>ROUND(ROUND(Q122*Source!I1117, 6)*1, 2)</f>
        <v>0</v>
      </c>
      <c r="S122">
        <f>SmtRes!AC272</f>
        <v>0</v>
      </c>
      <c r="T122">
        <f>ROUND(ROUND(Q122*Source!I1117, 6)*SmtRes!AK272, 2)</f>
        <v>0</v>
      </c>
      <c r="U122">
        <f>SmtRes!X272</f>
        <v>924487879</v>
      </c>
      <c r="V122">
        <v>254213091</v>
      </c>
      <c r="W122">
        <v>254213091</v>
      </c>
    </row>
    <row r="123" spans="1:23" x14ac:dyDescent="0.2">
      <c r="A123">
        <f>Source!A1117</f>
        <v>17</v>
      </c>
      <c r="C123">
        <v>3</v>
      </c>
      <c r="D123">
        <v>0</v>
      </c>
      <c r="E123">
        <f>SmtRes!AV271</f>
        <v>0</v>
      </c>
      <c r="F123" t="str">
        <f>SmtRes!I271</f>
        <v>21.1-12-36</v>
      </c>
      <c r="G123" t="str">
        <f>SmtRes!K271</f>
        <v>Щебень из естественного камня для строительных работ, марка 1200-800, фракция 20-40 мм</v>
      </c>
      <c r="H123" t="str">
        <f>SmtRes!O271</f>
        <v>м3</v>
      </c>
      <c r="I123">
        <f>SmtRes!Y271*Source!I1117</f>
        <v>0</v>
      </c>
      <c r="J123">
        <f>SmtRes!AO271</f>
        <v>1</v>
      </c>
      <c r="K123">
        <f>SmtRes!AE271</f>
        <v>1806.27</v>
      </c>
      <c r="L123">
        <f>SmtRes!DB271</f>
        <v>227590.02</v>
      </c>
      <c r="M123">
        <f>ROUND(ROUND(L123*Source!I1117, 6)*1, 2)</f>
        <v>0</v>
      </c>
      <c r="N123">
        <f>SmtRes!AA271</f>
        <v>1806.27</v>
      </c>
      <c r="O123">
        <f>ROUND(ROUND(L123*Source!I1117, 6)*SmtRes!DA271, 2)</f>
        <v>0</v>
      </c>
      <c r="P123">
        <f>SmtRes!AG271</f>
        <v>0</v>
      </c>
      <c r="Q123">
        <f>SmtRes!DC271</f>
        <v>0</v>
      </c>
      <c r="R123">
        <f>ROUND(ROUND(Q123*Source!I1117, 6)*1, 2)</f>
        <v>0</v>
      </c>
      <c r="S123">
        <f>SmtRes!AC271</f>
        <v>0</v>
      </c>
      <c r="T123">
        <f>ROUND(ROUND(Q123*Source!I1117, 6)*SmtRes!AK271, 2)</f>
        <v>0</v>
      </c>
      <c r="U123">
        <f>SmtRes!X271</f>
        <v>-832921520</v>
      </c>
      <c r="V123">
        <v>-4061781</v>
      </c>
      <c r="W123">
        <v>-4061781</v>
      </c>
    </row>
    <row r="124" spans="1:23" x14ac:dyDescent="0.2">
      <c r="A124">
        <f>Source!A1118</f>
        <v>17</v>
      </c>
      <c r="C124">
        <v>3</v>
      </c>
      <c r="D124">
        <v>0</v>
      </c>
      <c r="E124">
        <f>SmtRes!AV278</f>
        <v>0</v>
      </c>
      <c r="F124" t="str">
        <f>SmtRes!I278</f>
        <v>21.3-2-53</v>
      </c>
      <c r="G124" t="str">
        <f>SmtRes!K278</f>
        <v>Смеси сухие монтажно-кладочные цементно-песчаные: В15 (М200), F100, крупность заполнителя не более 3,5 мм</v>
      </c>
      <c r="H124" t="str">
        <f>SmtRes!O278</f>
        <v>т</v>
      </c>
      <c r="I124">
        <f>SmtRes!Y278*Source!I1118</f>
        <v>0</v>
      </c>
      <c r="J124">
        <f>SmtRes!AO278</f>
        <v>1</v>
      </c>
      <c r="K124">
        <f>SmtRes!AE278</f>
        <v>3589.47</v>
      </c>
      <c r="L124">
        <f>SmtRes!DB278</f>
        <v>35894.699999999997</v>
      </c>
      <c r="M124">
        <f>ROUND(ROUND(L124*Source!I1118, 6)*1, 2)</f>
        <v>0</v>
      </c>
      <c r="N124">
        <f>SmtRes!AA278</f>
        <v>3589.47</v>
      </c>
      <c r="O124">
        <f>ROUND(ROUND(L124*Source!I1118, 6)*SmtRes!DA278, 2)</f>
        <v>0</v>
      </c>
      <c r="P124">
        <f>SmtRes!AG278</f>
        <v>0</v>
      </c>
      <c r="Q124">
        <f>SmtRes!DC278</f>
        <v>0</v>
      </c>
      <c r="R124">
        <f>ROUND(ROUND(Q124*Source!I1118, 6)*1, 2)</f>
        <v>0</v>
      </c>
      <c r="S124">
        <f>SmtRes!AC278</f>
        <v>0</v>
      </c>
      <c r="T124">
        <f>ROUND(ROUND(Q124*Source!I1118, 6)*SmtRes!AK278, 2)</f>
        <v>0</v>
      </c>
      <c r="U124">
        <f>SmtRes!X278</f>
        <v>1913827784</v>
      </c>
      <c r="V124">
        <v>1813319428</v>
      </c>
      <c r="W124">
        <v>1813319428</v>
      </c>
    </row>
    <row r="125" spans="1:23" x14ac:dyDescent="0.2">
      <c r="A125">
        <f>Source!A1118</f>
        <v>17</v>
      </c>
      <c r="C125">
        <v>3</v>
      </c>
      <c r="D125">
        <v>0</v>
      </c>
      <c r="E125">
        <f>SmtRes!AV277</f>
        <v>0</v>
      </c>
      <c r="F125" t="str">
        <f>SmtRes!I277</f>
        <v>21.1-25-13</v>
      </c>
      <c r="G125" t="str">
        <f>SmtRes!K277</f>
        <v>Вода</v>
      </c>
      <c r="H125" t="str">
        <f>SmtRes!O277</f>
        <v>м3</v>
      </c>
      <c r="I125">
        <f>SmtRes!Y277*Source!I1118</f>
        <v>0</v>
      </c>
      <c r="J125">
        <f>SmtRes!AO277</f>
        <v>1</v>
      </c>
      <c r="K125">
        <f>SmtRes!AE277</f>
        <v>33.729999999999997</v>
      </c>
      <c r="L125">
        <f>SmtRes!DB277</f>
        <v>33.729999999999997</v>
      </c>
      <c r="M125">
        <f>ROUND(ROUND(L125*Source!I1118, 6)*1, 2)</f>
        <v>0</v>
      </c>
      <c r="N125">
        <f>SmtRes!AA277</f>
        <v>33.729999999999997</v>
      </c>
      <c r="O125">
        <f>ROUND(ROUND(L125*Source!I1118, 6)*SmtRes!DA277, 2)</f>
        <v>0</v>
      </c>
      <c r="P125">
        <f>SmtRes!AG277</f>
        <v>0</v>
      </c>
      <c r="Q125">
        <f>SmtRes!DC277</f>
        <v>0</v>
      </c>
      <c r="R125">
        <f>ROUND(ROUND(Q125*Source!I1118, 6)*1, 2)</f>
        <v>0</v>
      </c>
      <c r="S125">
        <f>SmtRes!AC277</f>
        <v>0</v>
      </c>
      <c r="T125">
        <f>ROUND(ROUND(Q125*Source!I1118, 6)*SmtRes!AK277, 2)</f>
        <v>0</v>
      </c>
      <c r="U125">
        <f>SmtRes!X277</f>
        <v>924487879</v>
      </c>
      <c r="V125">
        <v>254213091</v>
      </c>
      <c r="W125">
        <v>254213091</v>
      </c>
    </row>
    <row r="126" spans="1:23" x14ac:dyDescent="0.2">
      <c r="A126">
        <f>Source!A1119</f>
        <v>18</v>
      </c>
      <c r="C126">
        <v>3</v>
      </c>
      <c r="D126">
        <f>Source!BI1119</f>
        <v>4</v>
      </c>
      <c r="E126">
        <f>Source!FS1119</f>
        <v>0</v>
      </c>
      <c r="F126" t="str">
        <f>Source!F1119</f>
        <v>21.11-1-56</v>
      </c>
      <c r="G126" t="str">
        <f>Source!G1119</f>
        <v>Плиты облицовочные гранитные пиленые, толщина 10 мм, месторождение: Мансуровское</v>
      </c>
      <c r="H126" t="str">
        <f>Source!H1119</f>
        <v>м2</v>
      </c>
      <c r="I126">
        <f>Source!I1119</f>
        <v>0</v>
      </c>
      <c r="J126">
        <v>1</v>
      </c>
      <c r="K126">
        <f>Source!AC1119</f>
        <v>2073.98</v>
      </c>
      <c r="M126">
        <f>ROUND(K126*I126, 2)</f>
        <v>0</v>
      </c>
      <c r="N126">
        <f>Source!AC1119*IF(Source!BC1119&lt;&gt; 0, Source!BC1119, 1)</f>
        <v>2073.98</v>
      </c>
      <c r="O126">
        <f>ROUND(N126*I126, 2)</f>
        <v>0</v>
      </c>
      <c r="P126">
        <f>Source!AE1119</f>
        <v>0</v>
      </c>
      <c r="R126">
        <f>ROUND(P126*I126, 2)</f>
        <v>0</v>
      </c>
      <c r="S126">
        <f>Source!AE1119*IF(Source!BS1119&lt;&gt; 0, Source!BS1119, 1)</f>
        <v>0</v>
      </c>
      <c r="T126">
        <f>ROUND(S126*I126, 2)</f>
        <v>0</v>
      </c>
      <c r="U126">
        <f>Source!GF1119</f>
        <v>1577315863</v>
      </c>
      <c r="V126">
        <v>-1548312125</v>
      </c>
      <c r="W126">
        <v>-1548312125</v>
      </c>
    </row>
    <row r="127" spans="1:23" x14ac:dyDescent="0.2">
      <c r="A127">
        <f>Source!A1120</f>
        <v>17</v>
      </c>
      <c r="C127">
        <v>3</v>
      </c>
      <c r="D127">
        <v>0</v>
      </c>
      <c r="E127">
        <f>SmtRes!AV282</f>
        <v>0</v>
      </c>
      <c r="F127" t="str">
        <f>SmtRes!I282</f>
        <v>21.7-3-8</v>
      </c>
      <c r="G127" t="str">
        <f>SmtRes!K282</f>
        <v>Диск отрезной с алмазным покрытием, диаметр 230 мм, высота сегмента 7 мм</v>
      </c>
      <c r="H127" t="str">
        <f>SmtRes!O282</f>
        <v>шт.</v>
      </c>
      <c r="I127">
        <f>SmtRes!Y282*Source!I1120</f>
        <v>0</v>
      </c>
      <c r="J127">
        <f>SmtRes!AO282</f>
        <v>1</v>
      </c>
      <c r="K127">
        <f>SmtRes!AE282</f>
        <v>1415.48</v>
      </c>
      <c r="L127">
        <f>SmtRes!DB282</f>
        <v>948.37</v>
      </c>
      <c r="M127">
        <f>ROUND(ROUND(L127*Source!I1120, 6)*1, 2)</f>
        <v>0</v>
      </c>
      <c r="N127">
        <f>SmtRes!AA282</f>
        <v>1415.48</v>
      </c>
      <c r="O127">
        <f>ROUND(ROUND(L127*Source!I1120, 6)*SmtRes!DA282, 2)</f>
        <v>0</v>
      </c>
      <c r="P127">
        <f>SmtRes!AG282</f>
        <v>0</v>
      </c>
      <c r="Q127">
        <f>SmtRes!DC282</f>
        <v>0</v>
      </c>
      <c r="R127">
        <f>ROUND(ROUND(Q127*Source!I1120, 6)*1, 2)</f>
        <v>0</v>
      </c>
      <c r="S127">
        <f>SmtRes!AC282</f>
        <v>0</v>
      </c>
      <c r="T127">
        <f>ROUND(ROUND(Q127*Source!I1120, 6)*SmtRes!AK282, 2)</f>
        <v>0</v>
      </c>
      <c r="U127">
        <f>SmtRes!X282</f>
        <v>-1186621456</v>
      </c>
      <c r="V127">
        <v>-1366622189</v>
      </c>
      <c r="W127">
        <v>-1366622189</v>
      </c>
    </row>
    <row r="128" spans="1:23" x14ac:dyDescent="0.2">
      <c r="A128">
        <f>Source!A1120</f>
        <v>17</v>
      </c>
      <c r="C128">
        <v>3</v>
      </c>
      <c r="D128">
        <v>0</v>
      </c>
      <c r="E128">
        <f>SmtRes!AV281</f>
        <v>0</v>
      </c>
      <c r="F128" t="str">
        <f>SmtRes!I281</f>
        <v>21.1-25-13</v>
      </c>
      <c r="G128" t="str">
        <f>SmtRes!K281</f>
        <v>Вода</v>
      </c>
      <c r="H128" t="str">
        <f>SmtRes!O281</f>
        <v>м3</v>
      </c>
      <c r="I128">
        <f>SmtRes!Y281*Source!I1120</f>
        <v>0</v>
      </c>
      <c r="J128">
        <f>SmtRes!AO281</f>
        <v>1</v>
      </c>
      <c r="K128">
        <f>SmtRes!AE281</f>
        <v>33.729999999999997</v>
      </c>
      <c r="L128">
        <f>SmtRes!DB281</f>
        <v>10.119999999999999</v>
      </c>
      <c r="M128">
        <f>ROUND(ROUND(L128*Source!I1120, 6)*1, 2)</f>
        <v>0</v>
      </c>
      <c r="N128">
        <f>SmtRes!AA281</f>
        <v>33.729999999999997</v>
      </c>
      <c r="O128">
        <f>ROUND(ROUND(L128*Source!I1120, 6)*SmtRes!DA281, 2)</f>
        <v>0</v>
      </c>
      <c r="P128">
        <f>SmtRes!AG281</f>
        <v>0</v>
      </c>
      <c r="Q128">
        <f>SmtRes!DC281</f>
        <v>0</v>
      </c>
      <c r="R128">
        <f>ROUND(ROUND(Q128*Source!I1120, 6)*1, 2)</f>
        <v>0</v>
      </c>
      <c r="S128">
        <f>SmtRes!AC281</f>
        <v>0</v>
      </c>
      <c r="T128">
        <f>ROUND(ROUND(Q128*Source!I1120, 6)*SmtRes!AK281, 2)</f>
        <v>0</v>
      </c>
      <c r="U128">
        <f>SmtRes!X281</f>
        <v>924487879</v>
      </c>
      <c r="V128">
        <v>254213091</v>
      </c>
      <c r="W128">
        <v>254213091</v>
      </c>
    </row>
    <row r="129" spans="1:23" x14ac:dyDescent="0.2">
      <c r="A129">
        <f>Source!A1151</f>
        <v>5</v>
      </c>
      <c r="B129">
        <v>1151</v>
      </c>
      <c r="G129" t="str">
        <f>Source!G1151</f>
        <v>Прочие работы</v>
      </c>
    </row>
    <row r="130" spans="1:23" x14ac:dyDescent="0.2">
      <c r="A130">
        <f>Source!A1155</f>
        <v>17</v>
      </c>
      <c r="C130">
        <v>3</v>
      </c>
      <c r="D130">
        <v>0</v>
      </c>
      <c r="E130">
        <f>SmtRes!AV286</f>
        <v>0</v>
      </c>
      <c r="F130" t="str">
        <f>SmtRes!I286</f>
        <v>21.5-3-146</v>
      </c>
      <c r="G130" t="str">
        <f>SmtRes!K286</f>
        <v>Лотки бетонные с решеткой щелевой чугунной ВЧ, водоотводные для тротуаров, марка ЛВ-11.19.23Б</v>
      </c>
      <c r="H130" t="str">
        <f>SmtRes!O286</f>
        <v>компл.</v>
      </c>
      <c r="I130">
        <f>SmtRes!Y286*Source!I1155</f>
        <v>0</v>
      </c>
      <c r="J130">
        <f>SmtRes!AO286</f>
        <v>1</v>
      </c>
      <c r="K130">
        <f>SmtRes!AE286</f>
        <v>5240.13</v>
      </c>
      <c r="L130">
        <f>SmtRes!DB286</f>
        <v>524013</v>
      </c>
      <c r="M130">
        <f>ROUND(ROUND(L130*Source!I1155, 6)*1, 2)</f>
        <v>0</v>
      </c>
      <c r="N130">
        <f>SmtRes!AA286</f>
        <v>5240.13</v>
      </c>
      <c r="O130">
        <f>ROUND(ROUND(L130*Source!I1155, 6)*SmtRes!DA286, 2)</f>
        <v>0</v>
      </c>
      <c r="P130">
        <f>SmtRes!AG286</f>
        <v>0</v>
      </c>
      <c r="Q130">
        <f>SmtRes!DC286</f>
        <v>0</v>
      </c>
      <c r="R130">
        <f>ROUND(ROUND(Q130*Source!I1155, 6)*1, 2)</f>
        <v>0</v>
      </c>
      <c r="S130">
        <f>SmtRes!AC286</f>
        <v>0</v>
      </c>
      <c r="T130">
        <f>ROUND(ROUND(Q130*Source!I1155, 6)*SmtRes!AK286, 2)</f>
        <v>0</v>
      </c>
      <c r="U130">
        <f>SmtRes!X286</f>
        <v>318137626</v>
      </c>
      <c r="V130">
        <v>-1678444639</v>
      </c>
      <c r="W130">
        <v>-1678444639</v>
      </c>
    </row>
    <row r="131" spans="1:23" x14ac:dyDescent="0.2">
      <c r="A131">
        <f>Source!A1155</f>
        <v>17</v>
      </c>
      <c r="C131">
        <v>3</v>
      </c>
      <c r="D131">
        <v>0</v>
      </c>
      <c r="E131">
        <f>SmtRes!AV285</f>
        <v>0</v>
      </c>
      <c r="F131" t="str">
        <f>SmtRes!I285</f>
        <v>21.3-1-66</v>
      </c>
      <c r="G131" t="str">
        <f>SmtRes!K285</f>
        <v>Смеси бетонные, БСГ, тяжелого бетона на гранитном щебне фракция 5-20, класс прочности: В15 (М200); П1, F100, W2</v>
      </c>
      <c r="H131" t="str">
        <f>SmtRes!O285</f>
        <v>м3</v>
      </c>
      <c r="I131">
        <f>SmtRes!Y285*Source!I1155</f>
        <v>0</v>
      </c>
      <c r="J131">
        <f>SmtRes!AO285</f>
        <v>1</v>
      </c>
      <c r="K131">
        <f>SmtRes!AE285</f>
        <v>3529.68</v>
      </c>
      <c r="L131">
        <f>SmtRes!DB285</f>
        <v>15177.62</v>
      </c>
      <c r="M131">
        <f>ROUND(ROUND(L131*Source!I1155, 6)*1, 2)</f>
        <v>0</v>
      </c>
      <c r="N131">
        <f>SmtRes!AA285</f>
        <v>3529.68</v>
      </c>
      <c r="O131">
        <f>ROUND(ROUND(L131*Source!I1155, 6)*SmtRes!DA285, 2)</f>
        <v>0</v>
      </c>
      <c r="P131">
        <f>SmtRes!AG285</f>
        <v>0</v>
      </c>
      <c r="Q131">
        <f>SmtRes!DC285</f>
        <v>0</v>
      </c>
      <c r="R131">
        <f>ROUND(ROUND(Q131*Source!I1155, 6)*1, 2)</f>
        <v>0</v>
      </c>
      <c r="S131">
        <f>SmtRes!AC285</f>
        <v>0</v>
      </c>
      <c r="T131">
        <f>ROUND(ROUND(Q131*Source!I1155, 6)*SmtRes!AK285, 2)</f>
        <v>0</v>
      </c>
      <c r="U131">
        <f>SmtRes!X285</f>
        <v>1755968526</v>
      </c>
      <c r="V131">
        <v>-1275694715</v>
      </c>
      <c r="W131">
        <v>-1275694715</v>
      </c>
    </row>
    <row r="132" spans="1:23" x14ac:dyDescent="0.2">
      <c r="A132">
        <f>Source!A1160</f>
        <v>18</v>
      </c>
      <c r="C132">
        <v>3</v>
      </c>
      <c r="D132">
        <f>Source!BI1160</f>
        <v>4</v>
      </c>
      <c r="E132">
        <f>Source!FS1160</f>
        <v>0</v>
      </c>
      <c r="F132" t="str">
        <f>Source!F1160</f>
        <v>21.7-13-36</v>
      </c>
      <c r="G132" t="str">
        <f>Source!G1160</f>
        <v>Хомуты из оцинкованной стали, диаметр 76 мм</v>
      </c>
      <c r="H132" t="str">
        <f>Source!H1160</f>
        <v>шт.</v>
      </c>
      <c r="I132">
        <f>Source!I1160</f>
        <v>0</v>
      </c>
      <c r="J132">
        <v>1</v>
      </c>
      <c r="K132">
        <f>Source!AC1160</f>
        <v>127.19</v>
      </c>
      <c r="M132">
        <f>ROUND(K132*I132, 2)</f>
        <v>0</v>
      </c>
      <c r="N132">
        <f>Source!AC1160*IF(Source!BC1160&lt;&gt; 0, Source!BC1160, 1)</f>
        <v>127.19</v>
      </c>
      <c r="O132">
        <f>ROUND(N132*I132, 2)</f>
        <v>0</v>
      </c>
      <c r="P132">
        <f>Source!AE1160</f>
        <v>0</v>
      </c>
      <c r="R132">
        <f>ROUND(P132*I132, 2)</f>
        <v>0</v>
      </c>
      <c r="S132">
        <f>Source!AE1160*IF(Source!BS1160&lt;&gt; 0, Source!BS1160, 1)</f>
        <v>0</v>
      </c>
      <c r="T132">
        <f>ROUND(S132*I132, 2)</f>
        <v>0</v>
      </c>
      <c r="U132">
        <f>Source!GF1160</f>
        <v>-1327641858</v>
      </c>
      <c r="V132">
        <v>-1559080858</v>
      </c>
      <c r="W132">
        <v>-1559080858</v>
      </c>
    </row>
    <row r="133" spans="1:23" x14ac:dyDescent="0.2">
      <c r="A133">
        <f>Source!A1161</f>
        <v>18</v>
      </c>
      <c r="C133">
        <v>3</v>
      </c>
      <c r="D133">
        <f>Source!BI1161</f>
        <v>4</v>
      </c>
      <c r="E133">
        <f>Source!FS1161</f>
        <v>0</v>
      </c>
      <c r="F133" t="str">
        <f>Source!F1161</f>
        <v>21.7-13-2</v>
      </c>
      <c r="G133" t="str">
        <f>Source!G1161</f>
        <v>Знаки дорожные из оцинкованной стали со световой индикацией "Объезд препятствия" (на светодиодах) 2-го типоразмера / применит</v>
      </c>
      <c r="H133" t="str">
        <f>Source!H1161</f>
        <v>шт.</v>
      </c>
      <c r="I133">
        <f>Source!I1161</f>
        <v>0</v>
      </c>
      <c r="J133">
        <v>1</v>
      </c>
      <c r="K133">
        <f>Source!AC1161</f>
        <v>5774.67</v>
      </c>
      <c r="M133">
        <f>ROUND(K133*I133, 2)</f>
        <v>0</v>
      </c>
      <c r="N133">
        <f>Source!AC1161*IF(Source!BC1161&lt;&gt; 0, Source!BC1161, 1)</f>
        <v>5774.67</v>
      </c>
      <c r="O133">
        <f>ROUND(N133*I133, 2)</f>
        <v>0</v>
      </c>
      <c r="P133">
        <f>Source!AE1161</f>
        <v>0</v>
      </c>
      <c r="R133">
        <f>ROUND(P133*I133, 2)</f>
        <v>0</v>
      </c>
      <c r="S133">
        <f>Source!AE1161*IF(Source!BS1161&lt;&gt; 0, Source!BS1161, 1)</f>
        <v>0</v>
      </c>
      <c r="T133">
        <f>ROUND(S133*I133, 2)</f>
        <v>0</v>
      </c>
      <c r="U133">
        <f>Source!GF1161</f>
        <v>-1687728925</v>
      </c>
      <c r="V133">
        <v>1269431686</v>
      </c>
      <c r="W133">
        <v>1269431686</v>
      </c>
    </row>
    <row r="134" spans="1:23" x14ac:dyDescent="0.2">
      <c r="A134">
        <f>Source!A1221</f>
        <v>4</v>
      </c>
      <c r="B134">
        <v>1221</v>
      </c>
      <c r="G134" t="str">
        <f>Source!G1221</f>
        <v>Старая Басманная, д.35</v>
      </c>
    </row>
    <row r="135" spans="1:23" x14ac:dyDescent="0.2">
      <c r="A135">
        <f>Source!A1225</f>
        <v>5</v>
      </c>
      <c r="B135">
        <v>1225</v>
      </c>
      <c r="G135" t="str">
        <f>Source!G1225</f>
        <v>Установка ограждений тротуара</v>
      </c>
    </row>
    <row r="136" spans="1:23" x14ac:dyDescent="0.2">
      <c r="A136">
        <f>Source!A1229</f>
        <v>17</v>
      </c>
      <c r="C136">
        <v>3</v>
      </c>
      <c r="D136">
        <v>0</v>
      </c>
      <c r="E136">
        <f>SmtRes!AV298</f>
        <v>0</v>
      </c>
      <c r="F136" t="str">
        <f>SmtRes!I298</f>
        <v>21.7-13-6</v>
      </c>
      <c r="G136" t="str">
        <f>SmtRes!K298</f>
        <v>Ограждения дорожные стальные оцинкованные, марка ОРУД, высота 1,5 м</v>
      </c>
      <c r="H136" t="str">
        <f>SmtRes!O298</f>
        <v>м</v>
      </c>
      <c r="I136">
        <f>SmtRes!Y298*Source!I1229</f>
        <v>0</v>
      </c>
      <c r="J136">
        <f>SmtRes!AO298</f>
        <v>1</v>
      </c>
      <c r="K136">
        <f>SmtRes!AE298</f>
        <v>973.91</v>
      </c>
      <c r="L136">
        <f>SmtRes!DB298</f>
        <v>97391</v>
      </c>
      <c r="M136">
        <f>ROUND(ROUND(L136*Source!I1229, 6)*1, 2)</f>
        <v>0</v>
      </c>
      <c r="N136">
        <f>SmtRes!AA298</f>
        <v>973.91</v>
      </c>
      <c r="O136">
        <f>ROUND(ROUND(L136*Source!I1229, 6)*SmtRes!DA298, 2)</f>
        <v>0</v>
      </c>
      <c r="P136">
        <f>SmtRes!AG298</f>
        <v>0</v>
      </c>
      <c r="Q136">
        <f>SmtRes!DC298</f>
        <v>0</v>
      </c>
      <c r="R136">
        <f>ROUND(ROUND(Q136*Source!I1229, 6)*1, 2)</f>
        <v>0</v>
      </c>
      <c r="S136">
        <f>SmtRes!AC298</f>
        <v>0</v>
      </c>
      <c r="T136">
        <f>ROUND(ROUND(Q136*Source!I1229, 6)*SmtRes!AK298, 2)</f>
        <v>0</v>
      </c>
      <c r="U136">
        <f>SmtRes!X298</f>
        <v>-823919378</v>
      </c>
      <c r="V136">
        <v>1147778986</v>
      </c>
      <c r="W136">
        <v>1147778986</v>
      </c>
    </row>
    <row r="137" spans="1:23" x14ac:dyDescent="0.2">
      <c r="A137">
        <f>Source!A1229</f>
        <v>17</v>
      </c>
      <c r="C137">
        <v>3</v>
      </c>
      <c r="D137">
        <v>0</v>
      </c>
      <c r="E137">
        <f>SmtRes!AV297</f>
        <v>0</v>
      </c>
      <c r="F137" t="str">
        <f>SmtRes!I297</f>
        <v>21.3-1-87</v>
      </c>
      <c r="G137" t="str">
        <f>SmtRes!K297</f>
        <v>Смеси бетонные, БСГ, тяжелого бетона на гранитном щебне, класс прочности: В25 (М350); П3, фракция 5-20, F150, W6</v>
      </c>
      <c r="H137" t="str">
        <f>SmtRes!O297</f>
        <v>м3</v>
      </c>
      <c r="I137">
        <f>SmtRes!Y297*Source!I1229</f>
        <v>0</v>
      </c>
      <c r="J137">
        <f>SmtRes!AO297</f>
        <v>1</v>
      </c>
      <c r="K137">
        <f>SmtRes!AE297</f>
        <v>4082.17</v>
      </c>
      <c r="L137">
        <f>SmtRes!DB297</f>
        <v>5388.46</v>
      </c>
      <c r="M137">
        <f>ROUND(ROUND(L137*Source!I1229, 6)*1, 2)</f>
        <v>0</v>
      </c>
      <c r="N137">
        <f>SmtRes!AA297</f>
        <v>4082.17</v>
      </c>
      <c r="O137">
        <f>ROUND(ROUND(L137*Source!I1229, 6)*SmtRes!DA297, 2)</f>
        <v>0</v>
      </c>
      <c r="P137">
        <f>SmtRes!AG297</f>
        <v>0</v>
      </c>
      <c r="Q137">
        <f>SmtRes!DC297</f>
        <v>0</v>
      </c>
      <c r="R137">
        <f>ROUND(ROUND(Q137*Source!I1229, 6)*1, 2)</f>
        <v>0</v>
      </c>
      <c r="S137">
        <f>SmtRes!AC297</f>
        <v>0</v>
      </c>
      <c r="T137">
        <f>ROUND(ROUND(Q137*Source!I1229, 6)*SmtRes!AK297, 2)</f>
        <v>0</v>
      </c>
      <c r="U137">
        <f>SmtRes!X297</f>
        <v>-2457822</v>
      </c>
      <c r="V137">
        <v>-1861613776</v>
      </c>
      <c r="W137">
        <v>-1861613776</v>
      </c>
    </row>
    <row r="138" spans="1:23" x14ac:dyDescent="0.2">
      <c r="A138">
        <f>Source!A1229</f>
        <v>17</v>
      </c>
      <c r="C138">
        <v>3</v>
      </c>
      <c r="D138">
        <v>0</v>
      </c>
      <c r="E138">
        <f>SmtRes!AV296</f>
        <v>0</v>
      </c>
      <c r="F138" t="str">
        <f>SmtRes!I296</f>
        <v>21.1-23-9</v>
      </c>
      <c r="G138" t="str">
        <f>SmtRes!K296</f>
        <v>Электроды, тип Э-42, 46, 50, диаметр 4 - 6 мм</v>
      </c>
      <c r="H138" t="str">
        <f>SmtRes!O296</f>
        <v>т</v>
      </c>
      <c r="I138">
        <f>SmtRes!Y296*Source!I1229</f>
        <v>0</v>
      </c>
      <c r="J138">
        <f>SmtRes!AO296</f>
        <v>1</v>
      </c>
      <c r="K138">
        <f>SmtRes!AE296</f>
        <v>110728.72</v>
      </c>
      <c r="L138">
        <f>SmtRes!DB296</f>
        <v>254.68</v>
      </c>
      <c r="M138">
        <f>ROUND(ROUND(L138*Source!I1229, 6)*1, 2)</f>
        <v>0</v>
      </c>
      <c r="N138">
        <f>SmtRes!AA296</f>
        <v>110728.72</v>
      </c>
      <c r="O138">
        <f>ROUND(ROUND(L138*Source!I1229, 6)*SmtRes!DA296, 2)</f>
        <v>0</v>
      </c>
      <c r="P138">
        <f>SmtRes!AG296</f>
        <v>0</v>
      </c>
      <c r="Q138">
        <f>SmtRes!DC296</f>
        <v>0</v>
      </c>
      <c r="R138">
        <f>ROUND(ROUND(Q138*Source!I1229, 6)*1, 2)</f>
        <v>0</v>
      </c>
      <c r="S138">
        <f>SmtRes!AC296</f>
        <v>0</v>
      </c>
      <c r="T138">
        <f>ROUND(ROUND(Q138*Source!I1229, 6)*SmtRes!AK296, 2)</f>
        <v>0</v>
      </c>
      <c r="U138">
        <f>SmtRes!X296</f>
        <v>-444033997</v>
      </c>
      <c r="V138">
        <v>-1108167058</v>
      </c>
      <c r="W138">
        <v>-1108167058</v>
      </c>
    </row>
    <row r="139" spans="1:23" x14ac:dyDescent="0.2">
      <c r="A139">
        <f>Source!A1229</f>
        <v>17</v>
      </c>
      <c r="C139">
        <v>3</v>
      </c>
      <c r="D139">
        <v>0</v>
      </c>
      <c r="E139">
        <f>SmtRes!AV295</f>
        <v>0</v>
      </c>
      <c r="F139" t="str">
        <f>SmtRes!I295</f>
        <v>21.1-11-95</v>
      </c>
      <c r="G139" t="str">
        <f>SmtRes!K295</f>
        <v>Шайбы для болтов черные</v>
      </c>
      <c r="H139" t="str">
        <f>SmtRes!O295</f>
        <v>т</v>
      </c>
      <c r="I139">
        <f>SmtRes!Y295*Source!I1229</f>
        <v>0</v>
      </c>
      <c r="J139">
        <f>SmtRes!AO295</f>
        <v>1</v>
      </c>
      <c r="K139">
        <f>SmtRes!AE295</f>
        <v>123158.52</v>
      </c>
      <c r="L139">
        <f>SmtRes!DB295</f>
        <v>849.79</v>
      </c>
      <c r="M139">
        <f>ROUND(ROUND(L139*Source!I1229, 6)*1, 2)</f>
        <v>0</v>
      </c>
      <c r="N139">
        <f>SmtRes!AA295</f>
        <v>123158.52</v>
      </c>
      <c r="O139">
        <f>ROUND(ROUND(L139*Source!I1229, 6)*SmtRes!DA295, 2)</f>
        <v>0</v>
      </c>
      <c r="P139">
        <f>SmtRes!AG295</f>
        <v>0</v>
      </c>
      <c r="Q139">
        <f>SmtRes!DC295</f>
        <v>0</v>
      </c>
      <c r="R139">
        <f>ROUND(ROUND(Q139*Source!I1229, 6)*1, 2)</f>
        <v>0</v>
      </c>
      <c r="S139">
        <f>SmtRes!AC295</f>
        <v>0</v>
      </c>
      <c r="T139">
        <f>ROUND(ROUND(Q139*Source!I1229, 6)*SmtRes!AK295, 2)</f>
        <v>0</v>
      </c>
      <c r="U139">
        <f>SmtRes!X295</f>
        <v>1697169731</v>
      </c>
      <c r="V139">
        <v>-418951574</v>
      </c>
      <c r="W139">
        <v>-418951574</v>
      </c>
    </row>
    <row r="140" spans="1:23" x14ac:dyDescent="0.2">
      <c r="A140">
        <f>Source!A1289</f>
        <v>4</v>
      </c>
      <c r="B140">
        <v>1289</v>
      </c>
      <c r="G140" t="str">
        <f>Source!G1289</f>
        <v>Лефортовский переулок</v>
      </c>
    </row>
    <row r="141" spans="1:23" x14ac:dyDescent="0.2">
      <c r="A141">
        <f>Source!A1293</f>
        <v>5</v>
      </c>
      <c r="B141">
        <v>1293</v>
      </c>
      <c r="G141" t="str">
        <f>Source!G1293</f>
        <v>Подготовительные работы</v>
      </c>
    </row>
    <row r="142" spans="1:23" x14ac:dyDescent="0.2">
      <c r="A142">
        <f>Source!A1306</f>
        <v>17</v>
      </c>
      <c r="C142">
        <v>3</v>
      </c>
      <c r="D142">
        <f>Source!BI1306</f>
        <v>4</v>
      </c>
      <c r="E142">
        <f>Source!FS1306</f>
        <v>0</v>
      </c>
      <c r="F142" t="str">
        <f>Source!F1306</f>
        <v>21.25-0-5</v>
      </c>
      <c r="G142" t="str">
        <f>Source!G1306</f>
        <v>Стоимость приемки отходов строительства и сноса (боя кирпичной кладки, бетонных и железобетонных изделий, отходов бетона и железобетона, асфальтобетона в кусковой форме) для переработки дробильными комплексами</v>
      </c>
      <c r="H142" t="str">
        <f>Source!H1306</f>
        <v>т</v>
      </c>
      <c r="I142">
        <f>Source!I1306</f>
        <v>0</v>
      </c>
      <c r="J142">
        <v>1</v>
      </c>
      <c r="K142">
        <f>Source!AC1306</f>
        <v>150.61000000000001</v>
      </c>
      <c r="M142">
        <f>ROUND(K142*I142, 2)</f>
        <v>0</v>
      </c>
      <c r="N142">
        <f>Source!AC1306*IF(Source!BC1306&lt;&gt; 0, Source!BC1306, 1)</f>
        <v>150.61000000000001</v>
      </c>
      <c r="O142">
        <f>ROUND(N142*I142, 2)</f>
        <v>0</v>
      </c>
      <c r="P142">
        <f>Source!AE1306</f>
        <v>0</v>
      </c>
      <c r="R142">
        <f>ROUND(P142*I142, 2)</f>
        <v>0</v>
      </c>
      <c r="S142">
        <f>Source!AE1306*IF(Source!BS1306&lt;&gt; 0, Source!BS1306, 1)</f>
        <v>0</v>
      </c>
      <c r="T142">
        <f>ROUND(S142*I142, 2)</f>
        <v>0</v>
      </c>
      <c r="U142">
        <f>Source!GF1306</f>
        <v>74636012</v>
      </c>
      <c r="V142">
        <v>2103506109</v>
      </c>
      <c r="W142">
        <v>2103506109</v>
      </c>
    </row>
    <row r="143" spans="1:23" x14ac:dyDescent="0.2">
      <c r="A143">
        <f>Source!A1337</f>
        <v>5</v>
      </c>
      <c r="B143">
        <v>1337</v>
      </c>
      <c r="G143" t="str">
        <f>Source!G1337</f>
        <v>Устройство бортового камня</v>
      </c>
    </row>
    <row r="144" spans="1:23" x14ac:dyDescent="0.2">
      <c r="A144">
        <f>Source!A1341</f>
        <v>17</v>
      </c>
      <c r="C144">
        <v>3</v>
      </c>
      <c r="D144">
        <v>0</v>
      </c>
      <c r="E144">
        <f>SmtRes!AV330</f>
        <v>0</v>
      </c>
      <c r="F144" t="str">
        <f>SmtRes!I330</f>
        <v>21.1-25-13</v>
      </c>
      <c r="G144" t="str">
        <f>SmtRes!K330</f>
        <v>Вода</v>
      </c>
      <c r="H144" t="str">
        <f>SmtRes!O330</f>
        <v>м3</v>
      </c>
      <c r="I144">
        <f>SmtRes!Y330*Source!I1341</f>
        <v>0</v>
      </c>
      <c r="J144">
        <f>SmtRes!AO330</f>
        <v>1</v>
      </c>
      <c r="K144">
        <f>SmtRes!AE330</f>
        <v>33.729999999999997</v>
      </c>
      <c r="L144">
        <f>SmtRes!DB330</f>
        <v>168.65</v>
      </c>
      <c r="M144">
        <f>ROUND(ROUND(L144*Source!I1341, 6)*1, 2)</f>
        <v>0</v>
      </c>
      <c r="N144">
        <f>SmtRes!AA330</f>
        <v>33.729999999999997</v>
      </c>
      <c r="O144">
        <f>ROUND(ROUND(L144*Source!I1341, 6)*SmtRes!DA330, 2)</f>
        <v>0</v>
      </c>
      <c r="P144">
        <f>SmtRes!AG330</f>
        <v>0</v>
      </c>
      <c r="Q144">
        <f>SmtRes!DC330</f>
        <v>0</v>
      </c>
      <c r="R144">
        <f>ROUND(ROUND(Q144*Source!I1341, 6)*1, 2)</f>
        <v>0</v>
      </c>
      <c r="S144">
        <f>SmtRes!AC330</f>
        <v>0</v>
      </c>
      <c r="T144">
        <f>ROUND(ROUND(Q144*Source!I1341, 6)*SmtRes!AK330, 2)</f>
        <v>0</v>
      </c>
      <c r="U144">
        <f>SmtRes!X330</f>
        <v>924487879</v>
      </c>
      <c r="V144">
        <v>254213091</v>
      </c>
      <c r="W144">
        <v>254213091</v>
      </c>
    </row>
    <row r="145" spans="1:23" x14ac:dyDescent="0.2">
      <c r="A145">
        <f>Source!A1341</f>
        <v>17</v>
      </c>
      <c r="C145">
        <v>3</v>
      </c>
      <c r="D145">
        <v>0</v>
      </c>
      <c r="E145">
        <f>SmtRes!AV329</f>
        <v>0</v>
      </c>
      <c r="F145" t="str">
        <f>SmtRes!I329</f>
        <v>21.1-12-10</v>
      </c>
      <c r="G145" t="str">
        <f>SmtRes!K329</f>
        <v>Песок для дорожных работ, рядовой</v>
      </c>
      <c r="H145" t="str">
        <f>SmtRes!O329</f>
        <v>м3</v>
      </c>
      <c r="I145">
        <f>SmtRes!Y329*Source!I1341</f>
        <v>0</v>
      </c>
      <c r="J145">
        <f>SmtRes!AO329</f>
        <v>1</v>
      </c>
      <c r="K145">
        <f>SmtRes!AE329</f>
        <v>590.78</v>
      </c>
      <c r="L145">
        <f>SmtRes!DB329</f>
        <v>64985.8</v>
      </c>
      <c r="M145">
        <f>ROUND(ROUND(L145*Source!I1341, 6)*1, 2)</f>
        <v>0</v>
      </c>
      <c r="N145">
        <f>SmtRes!AA329</f>
        <v>590.78</v>
      </c>
      <c r="O145">
        <f>ROUND(ROUND(L145*Source!I1341, 6)*SmtRes!DA329, 2)</f>
        <v>0</v>
      </c>
      <c r="P145">
        <f>SmtRes!AG329</f>
        <v>0</v>
      </c>
      <c r="Q145">
        <f>SmtRes!DC329</f>
        <v>0</v>
      </c>
      <c r="R145">
        <f>ROUND(ROUND(Q145*Source!I1341, 6)*1, 2)</f>
        <v>0</v>
      </c>
      <c r="S145">
        <f>SmtRes!AC329</f>
        <v>0</v>
      </c>
      <c r="T145">
        <f>ROUND(ROUND(Q145*Source!I1341, 6)*SmtRes!AK329, 2)</f>
        <v>0</v>
      </c>
      <c r="U145">
        <f>SmtRes!X329</f>
        <v>-284110059</v>
      </c>
      <c r="V145">
        <v>599229460</v>
      </c>
      <c r="W145">
        <v>599229460</v>
      </c>
    </row>
    <row r="146" spans="1:23" x14ac:dyDescent="0.2">
      <c r="A146">
        <f>Source!A1342</f>
        <v>17</v>
      </c>
      <c r="C146">
        <v>3</v>
      </c>
      <c r="D146">
        <v>0</v>
      </c>
      <c r="E146">
        <f>SmtRes!AV334</f>
        <v>0</v>
      </c>
      <c r="F146" t="str">
        <f>SmtRes!I334</f>
        <v>21.5-3-13</v>
      </c>
      <c r="G146" t="str">
        <f>SmtRes!K334</f>
        <v>Камни бетонные бортовые, марка БР 100.30.15</v>
      </c>
      <c r="H146" t="str">
        <f>SmtRes!O334</f>
        <v>м3</v>
      </c>
      <c r="I146">
        <f>SmtRes!Y334*Source!I1342</f>
        <v>0</v>
      </c>
      <c r="J146">
        <f>SmtRes!AO334</f>
        <v>1</v>
      </c>
      <c r="K146">
        <f>SmtRes!AE334</f>
        <v>6544.04</v>
      </c>
      <c r="L146">
        <f>SmtRes!DB334</f>
        <v>28139.37</v>
      </c>
      <c r="M146">
        <f>ROUND(ROUND(L146*Source!I1342, 6)*1, 2)</f>
        <v>0</v>
      </c>
      <c r="N146">
        <f>SmtRes!AA334</f>
        <v>6544.04</v>
      </c>
      <c r="O146">
        <f>ROUND(ROUND(L146*Source!I1342, 6)*SmtRes!DA334, 2)</f>
        <v>0</v>
      </c>
      <c r="P146">
        <f>SmtRes!AG334</f>
        <v>0</v>
      </c>
      <c r="Q146">
        <f>SmtRes!DC334</f>
        <v>0</v>
      </c>
      <c r="R146">
        <f>ROUND(ROUND(Q146*Source!I1342, 6)*1, 2)</f>
        <v>0</v>
      </c>
      <c r="S146">
        <f>SmtRes!AC334</f>
        <v>0</v>
      </c>
      <c r="T146">
        <f>ROUND(ROUND(Q146*Source!I1342, 6)*SmtRes!AK334, 2)</f>
        <v>0</v>
      </c>
      <c r="U146">
        <f>SmtRes!X334</f>
        <v>1588202194</v>
      </c>
      <c r="V146">
        <v>1338619623</v>
      </c>
      <c r="W146">
        <v>1338619623</v>
      </c>
    </row>
    <row r="147" spans="1:23" x14ac:dyDescent="0.2">
      <c r="A147">
        <f>Source!A1342</f>
        <v>17</v>
      </c>
      <c r="C147">
        <v>3</v>
      </c>
      <c r="D147">
        <v>0</v>
      </c>
      <c r="E147">
        <f>SmtRes!AV333</f>
        <v>0</v>
      </c>
      <c r="F147" t="str">
        <f>SmtRes!I333</f>
        <v>21.3-2-15</v>
      </c>
      <c r="G147" t="str">
        <f>SmtRes!K333</f>
        <v>Растворы цементные, марка 100</v>
      </c>
      <c r="H147" t="str">
        <f>SmtRes!O333</f>
        <v>м3</v>
      </c>
      <c r="I147">
        <f>SmtRes!Y333*Source!I1342</f>
        <v>0</v>
      </c>
      <c r="J147">
        <f>SmtRes!AO333</f>
        <v>1</v>
      </c>
      <c r="K147">
        <f>SmtRes!AE333</f>
        <v>3003.56</v>
      </c>
      <c r="L147">
        <f>SmtRes!DB333</f>
        <v>180.21</v>
      </c>
      <c r="M147">
        <f>ROUND(ROUND(L147*Source!I1342, 6)*1, 2)</f>
        <v>0</v>
      </c>
      <c r="N147">
        <f>SmtRes!AA333</f>
        <v>3003.56</v>
      </c>
      <c r="O147">
        <f>ROUND(ROUND(L147*Source!I1342, 6)*SmtRes!DA333, 2)</f>
        <v>0</v>
      </c>
      <c r="P147">
        <f>SmtRes!AG333</f>
        <v>0</v>
      </c>
      <c r="Q147">
        <f>SmtRes!DC333</f>
        <v>0</v>
      </c>
      <c r="R147">
        <f>ROUND(ROUND(Q147*Source!I1342, 6)*1, 2)</f>
        <v>0</v>
      </c>
      <c r="S147">
        <f>SmtRes!AC333</f>
        <v>0</v>
      </c>
      <c r="T147">
        <f>ROUND(ROUND(Q147*Source!I1342, 6)*SmtRes!AK333, 2)</f>
        <v>0</v>
      </c>
      <c r="U147">
        <f>SmtRes!X333</f>
        <v>1273343709</v>
      </c>
      <c r="V147">
        <v>-2095150757</v>
      </c>
      <c r="W147">
        <v>-2095150757</v>
      </c>
    </row>
    <row r="148" spans="1:23" x14ac:dyDescent="0.2">
      <c r="A148">
        <f>Source!A1342</f>
        <v>17</v>
      </c>
      <c r="C148">
        <v>3</v>
      </c>
      <c r="D148">
        <v>0</v>
      </c>
      <c r="E148">
        <f>SmtRes!AV332</f>
        <v>0</v>
      </c>
      <c r="F148" t="str">
        <f>SmtRes!I332</f>
        <v>21.3-1-69</v>
      </c>
      <c r="G148" t="str">
        <f>SmtRes!K332</f>
        <v>Смеси бетонные, БСГ, тяжелого бетона на гранитном щебне, класс прочности: В15 (М200); П3, фракция 5-20, F50-100, W0-2</v>
      </c>
      <c r="H148" t="str">
        <f>SmtRes!O332</f>
        <v>м3</v>
      </c>
      <c r="I148">
        <f>SmtRes!Y332*Source!I1342</f>
        <v>0</v>
      </c>
      <c r="J148">
        <f>SmtRes!AO332</f>
        <v>1</v>
      </c>
      <c r="K148">
        <f>SmtRes!AE332</f>
        <v>3869.68</v>
      </c>
      <c r="L148">
        <f>SmtRes!DB332</f>
        <v>22831.11</v>
      </c>
      <c r="M148">
        <f>ROUND(ROUND(L148*Source!I1342, 6)*1, 2)</f>
        <v>0</v>
      </c>
      <c r="N148">
        <f>SmtRes!AA332</f>
        <v>3869.68</v>
      </c>
      <c r="O148">
        <f>ROUND(ROUND(L148*Source!I1342, 6)*SmtRes!DA332, 2)</f>
        <v>0</v>
      </c>
      <c r="P148">
        <f>SmtRes!AG332</f>
        <v>0</v>
      </c>
      <c r="Q148">
        <f>SmtRes!DC332</f>
        <v>0</v>
      </c>
      <c r="R148">
        <f>ROUND(ROUND(Q148*Source!I1342, 6)*1, 2)</f>
        <v>0</v>
      </c>
      <c r="S148">
        <f>SmtRes!AC332</f>
        <v>0</v>
      </c>
      <c r="T148">
        <f>ROUND(ROUND(Q148*Source!I1342, 6)*SmtRes!AK332, 2)</f>
        <v>0</v>
      </c>
      <c r="U148">
        <f>SmtRes!X332</f>
        <v>1637047911</v>
      </c>
      <c r="V148">
        <v>904341613</v>
      </c>
      <c r="W148">
        <v>904341613</v>
      </c>
    </row>
    <row r="149" spans="1:23" x14ac:dyDescent="0.2">
      <c r="A149">
        <f>Source!A1373</f>
        <v>5</v>
      </c>
      <c r="B149">
        <v>1373</v>
      </c>
      <c r="G149" t="str">
        <f>Source!G1373</f>
        <v>Устройство а/б покрытия тротуара</v>
      </c>
    </row>
    <row r="150" spans="1:23" x14ac:dyDescent="0.2">
      <c r="A150">
        <f>Source!A1377</f>
        <v>17</v>
      </c>
      <c r="C150">
        <v>3</v>
      </c>
      <c r="D150">
        <v>0</v>
      </c>
      <c r="E150">
        <f>SmtRes!AV342</f>
        <v>0</v>
      </c>
      <c r="F150" t="str">
        <f>SmtRes!I342</f>
        <v>21.1-25-13</v>
      </c>
      <c r="G150" t="str">
        <f>SmtRes!K342</f>
        <v>Вода</v>
      </c>
      <c r="H150" t="str">
        <f>SmtRes!O342</f>
        <v>м3</v>
      </c>
      <c r="I150">
        <f>SmtRes!Y342*Source!I1377</f>
        <v>0</v>
      </c>
      <c r="J150">
        <f>SmtRes!AO342</f>
        <v>1</v>
      </c>
      <c r="K150">
        <f>SmtRes!AE342</f>
        <v>33.729999999999997</v>
      </c>
      <c r="L150">
        <f>SmtRes!DB342</f>
        <v>168.65</v>
      </c>
      <c r="M150">
        <f>ROUND(ROUND(L150*Source!I1377, 6)*1, 2)</f>
        <v>0</v>
      </c>
      <c r="N150">
        <f>SmtRes!AA342</f>
        <v>33.729999999999997</v>
      </c>
      <c r="O150">
        <f>ROUND(ROUND(L150*Source!I1377, 6)*SmtRes!DA342, 2)</f>
        <v>0</v>
      </c>
      <c r="P150">
        <f>SmtRes!AG342</f>
        <v>0</v>
      </c>
      <c r="Q150">
        <f>SmtRes!DC342</f>
        <v>0</v>
      </c>
      <c r="R150">
        <f>ROUND(ROUND(Q150*Source!I1377, 6)*1, 2)</f>
        <v>0</v>
      </c>
      <c r="S150">
        <f>SmtRes!AC342</f>
        <v>0</v>
      </c>
      <c r="T150">
        <f>ROUND(ROUND(Q150*Source!I1377, 6)*SmtRes!AK342, 2)</f>
        <v>0</v>
      </c>
      <c r="U150">
        <f>SmtRes!X342</f>
        <v>924487879</v>
      </c>
      <c r="V150">
        <v>254213091</v>
      </c>
      <c r="W150">
        <v>254213091</v>
      </c>
    </row>
    <row r="151" spans="1:23" x14ac:dyDescent="0.2">
      <c r="A151">
        <f>Source!A1377</f>
        <v>17</v>
      </c>
      <c r="C151">
        <v>3</v>
      </c>
      <c r="D151">
        <v>0</v>
      </c>
      <c r="E151">
        <f>SmtRes!AV341</f>
        <v>0</v>
      </c>
      <c r="F151" t="str">
        <f>SmtRes!I341</f>
        <v>21.1-12-10</v>
      </c>
      <c r="G151" t="str">
        <f>SmtRes!K341</f>
        <v>Песок для дорожных работ, рядовой</v>
      </c>
      <c r="H151" t="str">
        <f>SmtRes!O341</f>
        <v>м3</v>
      </c>
      <c r="I151">
        <f>SmtRes!Y341*Source!I1377</f>
        <v>0</v>
      </c>
      <c r="J151">
        <f>SmtRes!AO341</f>
        <v>1</v>
      </c>
      <c r="K151">
        <f>SmtRes!AE341</f>
        <v>590.78</v>
      </c>
      <c r="L151">
        <f>SmtRes!DB341</f>
        <v>64985.8</v>
      </c>
      <c r="M151">
        <f>ROUND(ROUND(L151*Source!I1377, 6)*1, 2)</f>
        <v>0</v>
      </c>
      <c r="N151">
        <f>SmtRes!AA341</f>
        <v>590.78</v>
      </c>
      <c r="O151">
        <f>ROUND(ROUND(L151*Source!I1377, 6)*SmtRes!DA341, 2)</f>
        <v>0</v>
      </c>
      <c r="P151">
        <f>SmtRes!AG341</f>
        <v>0</v>
      </c>
      <c r="Q151">
        <f>SmtRes!DC341</f>
        <v>0</v>
      </c>
      <c r="R151">
        <f>ROUND(ROUND(Q151*Source!I1377, 6)*1, 2)</f>
        <v>0</v>
      </c>
      <c r="S151">
        <f>SmtRes!AC341</f>
        <v>0</v>
      </c>
      <c r="T151">
        <f>ROUND(ROUND(Q151*Source!I1377, 6)*SmtRes!AK341, 2)</f>
        <v>0</v>
      </c>
      <c r="U151">
        <f>SmtRes!X341</f>
        <v>-284110059</v>
      </c>
      <c r="V151">
        <v>599229460</v>
      </c>
      <c r="W151">
        <v>599229460</v>
      </c>
    </row>
    <row r="152" spans="1:23" x14ac:dyDescent="0.2">
      <c r="A152">
        <f>Source!A1378</f>
        <v>17</v>
      </c>
      <c r="C152">
        <v>3</v>
      </c>
      <c r="D152">
        <v>0</v>
      </c>
      <c r="E152">
        <f>SmtRes!AV351</f>
        <v>0</v>
      </c>
      <c r="F152" t="str">
        <f>SmtRes!I351</f>
        <v>21.1-25-13</v>
      </c>
      <c r="G152" t="str">
        <f>SmtRes!K351</f>
        <v>Вода</v>
      </c>
      <c r="H152" t="str">
        <f>SmtRes!O351</f>
        <v>м3</v>
      </c>
      <c r="I152">
        <f>SmtRes!Y351*Source!I1378</f>
        <v>0</v>
      </c>
      <c r="J152">
        <f>SmtRes!AO351</f>
        <v>1</v>
      </c>
      <c r="K152">
        <f>SmtRes!AE351</f>
        <v>33.729999999999997</v>
      </c>
      <c r="L152">
        <f>SmtRes!DB351</f>
        <v>236.11</v>
      </c>
      <c r="M152">
        <f>ROUND(ROUND(L152*Source!I1378, 6)*1, 2)</f>
        <v>0</v>
      </c>
      <c r="N152">
        <f>SmtRes!AA351</f>
        <v>33.729999999999997</v>
      </c>
      <c r="O152">
        <f>ROUND(ROUND(L152*Source!I1378, 6)*SmtRes!DA351, 2)</f>
        <v>0</v>
      </c>
      <c r="P152">
        <f>SmtRes!AG351</f>
        <v>0</v>
      </c>
      <c r="Q152">
        <f>SmtRes!DC351</f>
        <v>0</v>
      </c>
      <c r="R152">
        <f>ROUND(ROUND(Q152*Source!I1378, 6)*1, 2)</f>
        <v>0</v>
      </c>
      <c r="S152">
        <f>SmtRes!AC351</f>
        <v>0</v>
      </c>
      <c r="T152">
        <f>ROUND(ROUND(Q152*Source!I1378, 6)*SmtRes!AK351, 2)</f>
        <v>0</v>
      </c>
      <c r="U152">
        <f>SmtRes!X351</f>
        <v>924487879</v>
      </c>
      <c r="V152">
        <v>254213091</v>
      </c>
      <c r="W152">
        <v>254213091</v>
      </c>
    </row>
    <row r="153" spans="1:23" x14ac:dyDescent="0.2">
      <c r="A153">
        <f>Source!A1378</f>
        <v>17</v>
      </c>
      <c r="C153">
        <v>3</v>
      </c>
      <c r="D153">
        <v>0</v>
      </c>
      <c r="E153">
        <f>SmtRes!AV350</f>
        <v>0</v>
      </c>
      <c r="F153" t="str">
        <f>SmtRes!I350</f>
        <v>21.1-12-36</v>
      </c>
      <c r="G153" t="str">
        <f>SmtRes!K350</f>
        <v>Щебень из естественного камня для строительных работ, марка 1200-800, фракция 20-40 мм</v>
      </c>
      <c r="H153" t="str">
        <f>SmtRes!O350</f>
        <v>м3</v>
      </c>
      <c r="I153">
        <f>SmtRes!Y350*Source!I1378</f>
        <v>0</v>
      </c>
      <c r="J153">
        <f>SmtRes!AO350</f>
        <v>1</v>
      </c>
      <c r="K153">
        <f>SmtRes!AE350</f>
        <v>1806.27</v>
      </c>
      <c r="L153">
        <f>SmtRes!DB350</f>
        <v>227590.02</v>
      </c>
      <c r="M153">
        <f>ROUND(ROUND(L153*Source!I1378, 6)*1, 2)</f>
        <v>0</v>
      </c>
      <c r="N153">
        <f>SmtRes!AA350</f>
        <v>1806.27</v>
      </c>
      <c r="O153">
        <f>ROUND(ROUND(L153*Source!I1378, 6)*SmtRes!DA350, 2)</f>
        <v>0</v>
      </c>
      <c r="P153">
        <f>SmtRes!AG350</f>
        <v>0</v>
      </c>
      <c r="Q153">
        <f>SmtRes!DC350</f>
        <v>0</v>
      </c>
      <c r="R153">
        <f>ROUND(ROUND(Q153*Source!I1378, 6)*1, 2)</f>
        <v>0</v>
      </c>
      <c r="S153">
        <f>SmtRes!AC350</f>
        <v>0</v>
      </c>
      <c r="T153">
        <f>ROUND(ROUND(Q153*Source!I1378, 6)*SmtRes!AK350, 2)</f>
        <v>0</v>
      </c>
      <c r="U153">
        <f>SmtRes!X350</f>
        <v>-832921520</v>
      </c>
      <c r="V153">
        <v>-4061781</v>
      </c>
      <c r="W153">
        <v>-4061781</v>
      </c>
    </row>
    <row r="154" spans="1:23" x14ac:dyDescent="0.2">
      <c r="A154">
        <f>Source!A1381</f>
        <v>18</v>
      </c>
      <c r="C154">
        <v>3</v>
      </c>
      <c r="D154">
        <f>Source!BI1381</f>
        <v>4</v>
      </c>
      <c r="E154">
        <f>Source!FS1381</f>
        <v>0</v>
      </c>
      <c r="F154" t="str">
        <f>Source!F1381</f>
        <v>21.3-3-34</v>
      </c>
      <c r="G154" t="str">
        <f>Source!G1381</f>
        <v>Смеси асфальтобетонные дорожные горячие песчаные, тип Д, марка III</v>
      </c>
      <c r="H154" t="str">
        <f>Source!H1381</f>
        <v>т</v>
      </c>
      <c r="I154">
        <f>Source!I1381</f>
        <v>0</v>
      </c>
      <c r="J154">
        <v>1</v>
      </c>
      <c r="K154">
        <f>Source!AC1381</f>
        <v>2628.2</v>
      </c>
      <c r="M154">
        <f>ROUND(K154*I154, 2)</f>
        <v>0</v>
      </c>
      <c r="N154">
        <f>Source!AC1381*IF(Source!BC1381&lt;&gt; 0, Source!BC1381, 1)</f>
        <v>2628.2</v>
      </c>
      <c r="O154">
        <f>ROUND(N154*I154, 2)</f>
        <v>0</v>
      </c>
      <c r="P154">
        <f>Source!AE1381</f>
        <v>0</v>
      </c>
      <c r="R154">
        <f>ROUND(P154*I154, 2)</f>
        <v>0</v>
      </c>
      <c r="S154">
        <f>Source!AE1381*IF(Source!BS1381&lt;&gt; 0, Source!BS1381, 1)</f>
        <v>0</v>
      </c>
      <c r="T154">
        <f>ROUND(S154*I154, 2)</f>
        <v>0</v>
      </c>
      <c r="U154">
        <f>Source!GF1381</f>
        <v>1680765387</v>
      </c>
      <c r="V154">
        <v>1196389568</v>
      </c>
      <c r="W154">
        <v>1196389568</v>
      </c>
    </row>
    <row r="155" spans="1:23" x14ac:dyDescent="0.2">
      <c r="A155">
        <f>Source!A1412</f>
        <v>5</v>
      </c>
      <c r="B155">
        <v>1412</v>
      </c>
      <c r="G155" t="str">
        <f>Source!G1412</f>
        <v>Прочие работы</v>
      </c>
    </row>
    <row r="156" spans="1:23" x14ac:dyDescent="0.2">
      <c r="A156">
        <f>Source!A1416</f>
        <v>17</v>
      </c>
      <c r="C156">
        <v>3</v>
      </c>
      <c r="D156">
        <v>0</v>
      </c>
      <c r="E156">
        <f>SmtRes!AV360</f>
        <v>0</v>
      </c>
      <c r="F156" t="str">
        <f>SmtRes!I360</f>
        <v>21.7-5-12</v>
      </c>
      <c r="G156" t="str">
        <f>SmtRes!K360</f>
        <v>Анкер-болт оцинкованный с пластиковой втулкой, для крепления искусственных дорожных неровностей, размеры 10х135 мм</v>
      </c>
      <c r="H156" t="str">
        <f>SmtRes!O360</f>
        <v>шт.</v>
      </c>
      <c r="I156">
        <f>SmtRes!Y360*Source!I1416</f>
        <v>0</v>
      </c>
      <c r="J156">
        <f>SmtRes!AO360</f>
        <v>1</v>
      </c>
      <c r="K156">
        <f>SmtRes!AE360</f>
        <v>23.91</v>
      </c>
      <c r="L156">
        <f>SmtRes!DB360</f>
        <v>956.4</v>
      </c>
      <c r="M156">
        <f>ROUND(ROUND(L156*Source!I1416, 6)*1, 2)</f>
        <v>0</v>
      </c>
      <c r="N156">
        <f>SmtRes!AA360</f>
        <v>23.91</v>
      </c>
      <c r="O156">
        <f>ROUND(ROUND(L156*Source!I1416, 6)*SmtRes!DA360, 2)</f>
        <v>0</v>
      </c>
      <c r="P156">
        <f>SmtRes!AG360</f>
        <v>0</v>
      </c>
      <c r="Q156">
        <f>SmtRes!DC360</f>
        <v>0</v>
      </c>
      <c r="R156">
        <f>ROUND(ROUND(Q156*Source!I1416, 6)*1, 2)</f>
        <v>0</v>
      </c>
      <c r="S156">
        <f>SmtRes!AC360</f>
        <v>0</v>
      </c>
      <c r="T156">
        <f>ROUND(ROUND(Q156*Source!I1416, 6)*SmtRes!AK360, 2)</f>
        <v>0</v>
      </c>
      <c r="U156">
        <f>SmtRes!X360</f>
        <v>1586201792</v>
      </c>
      <c r="V156">
        <v>968134753</v>
      </c>
      <c r="W156">
        <v>968134753</v>
      </c>
    </row>
    <row r="157" spans="1:23" x14ac:dyDescent="0.2">
      <c r="A157">
        <f>Source!A1416</f>
        <v>17</v>
      </c>
      <c r="C157">
        <v>3</v>
      </c>
      <c r="D157">
        <v>0</v>
      </c>
      <c r="E157">
        <f>SmtRes!AV359</f>
        <v>0</v>
      </c>
      <c r="F157" t="str">
        <f>SmtRes!I359</f>
        <v>21.7-3-3</v>
      </c>
      <c r="G157" t="str">
        <f>SmtRes!K359</f>
        <v>Буры с победитовым наконечником, с хвостовиком SDS MAX, размеры 16х200 мм</v>
      </c>
      <c r="H157" t="str">
        <f>SmtRes!O359</f>
        <v>шт.</v>
      </c>
      <c r="I157">
        <f>SmtRes!Y359*Source!I1416</f>
        <v>0</v>
      </c>
      <c r="J157">
        <f>SmtRes!AO359</f>
        <v>1</v>
      </c>
      <c r="K157">
        <f>SmtRes!AE359</f>
        <v>1999.65</v>
      </c>
      <c r="L157">
        <f>SmtRes!DB359</f>
        <v>5399.06</v>
      </c>
      <c r="M157">
        <f>ROUND(ROUND(L157*Source!I1416, 6)*1, 2)</f>
        <v>0</v>
      </c>
      <c r="N157">
        <f>SmtRes!AA359</f>
        <v>1999.65</v>
      </c>
      <c r="O157">
        <f>ROUND(ROUND(L157*Source!I1416, 6)*SmtRes!DA359, 2)</f>
        <v>0</v>
      </c>
      <c r="P157">
        <f>SmtRes!AG359</f>
        <v>0</v>
      </c>
      <c r="Q157">
        <f>SmtRes!DC359</f>
        <v>0</v>
      </c>
      <c r="R157">
        <f>ROUND(ROUND(Q157*Source!I1416, 6)*1, 2)</f>
        <v>0</v>
      </c>
      <c r="S157">
        <f>SmtRes!AC359</f>
        <v>0</v>
      </c>
      <c r="T157">
        <f>ROUND(ROUND(Q157*Source!I1416, 6)*SmtRes!AK359, 2)</f>
        <v>0</v>
      </c>
      <c r="U157">
        <f>SmtRes!X359</f>
        <v>-1577156884</v>
      </c>
      <c r="V157">
        <v>1152663436</v>
      </c>
      <c r="W157">
        <v>1152663436</v>
      </c>
    </row>
    <row r="158" spans="1:23" x14ac:dyDescent="0.2">
      <c r="A158">
        <f>Source!A1416</f>
        <v>17</v>
      </c>
      <c r="C158">
        <v>3</v>
      </c>
      <c r="D158">
        <v>0</v>
      </c>
      <c r="E158">
        <f>SmtRes!AV358</f>
        <v>0</v>
      </c>
      <c r="F158" t="str">
        <f>SmtRes!I358</f>
        <v>21.1-25-948</v>
      </c>
      <c r="G158" t="str">
        <f>SmtRes!K358</f>
        <v>Элемент краевой части искусственной дорожной неровности из резины, размеры 900х450х50 мм</v>
      </c>
      <c r="H158" t="str">
        <f>SmtRes!O358</f>
        <v>шт.</v>
      </c>
      <c r="I158">
        <f>SmtRes!Y358*Source!I1416</f>
        <v>0</v>
      </c>
      <c r="J158">
        <f>SmtRes!AO358</f>
        <v>1</v>
      </c>
      <c r="K158">
        <f>SmtRes!AE358</f>
        <v>798.93</v>
      </c>
      <c r="L158">
        <f>SmtRes!DB358</f>
        <v>7989.3</v>
      </c>
      <c r="M158">
        <f>ROUND(ROUND(L158*Source!I1416, 6)*1, 2)</f>
        <v>0</v>
      </c>
      <c r="N158">
        <f>SmtRes!AA358</f>
        <v>798.93</v>
      </c>
      <c r="O158">
        <f>ROUND(ROUND(L158*Source!I1416, 6)*SmtRes!DA358, 2)</f>
        <v>0</v>
      </c>
      <c r="P158">
        <f>SmtRes!AG358</f>
        <v>0</v>
      </c>
      <c r="Q158">
        <f>SmtRes!DC358</f>
        <v>0</v>
      </c>
      <c r="R158">
        <f>ROUND(ROUND(Q158*Source!I1416, 6)*1, 2)</f>
        <v>0</v>
      </c>
      <c r="S158">
        <f>SmtRes!AC358</f>
        <v>0</v>
      </c>
      <c r="T158">
        <f>ROUND(ROUND(Q158*Source!I1416, 6)*SmtRes!AK358, 2)</f>
        <v>0</v>
      </c>
      <c r="U158">
        <f>SmtRes!X358</f>
        <v>-1917551273</v>
      </c>
      <c r="V158">
        <v>-945589502</v>
      </c>
      <c r="W158">
        <v>-945589502</v>
      </c>
    </row>
    <row r="159" spans="1:23" x14ac:dyDescent="0.2">
      <c r="A159">
        <f>Source!A1416</f>
        <v>17</v>
      </c>
      <c r="C159">
        <v>3</v>
      </c>
      <c r="D159">
        <v>0</v>
      </c>
      <c r="E159">
        <f>SmtRes!AV357</f>
        <v>0</v>
      </c>
      <c r="F159" t="str">
        <f>SmtRes!I357</f>
        <v>21.1-25-751</v>
      </c>
      <c r="G159" t="str">
        <f>SmtRes!K357</f>
        <v>Клей полиуретановый двухкомпонентный</v>
      </c>
      <c r="H159" t="str">
        <f>SmtRes!O357</f>
        <v>кг</v>
      </c>
      <c r="I159">
        <f>SmtRes!Y357*Source!I1416</f>
        <v>0</v>
      </c>
      <c r="J159">
        <f>SmtRes!AO357</f>
        <v>1</v>
      </c>
      <c r="K159">
        <f>SmtRes!AE357</f>
        <v>534.34</v>
      </c>
      <c r="L159">
        <f>SmtRes!DB357</f>
        <v>1389.28</v>
      </c>
      <c r="M159">
        <f>ROUND(ROUND(L159*Source!I1416, 6)*1, 2)</f>
        <v>0</v>
      </c>
      <c r="N159">
        <f>SmtRes!AA357</f>
        <v>534.34</v>
      </c>
      <c r="O159">
        <f>ROUND(ROUND(L159*Source!I1416, 6)*SmtRes!DA357, 2)</f>
        <v>0</v>
      </c>
      <c r="P159">
        <f>SmtRes!AG357</f>
        <v>0</v>
      </c>
      <c r="Q159">
        <f>SmtRes!DC357</f>
        <v>0</v>
      </c>
      <c r="R159">
        <f>ROUND(ROUND(Q159*Source!I1416, 6)*1, 2)</f>
        <v>0</v>
      </c>
      <c r="S159">
        <f>SmtRes!AC357</f>
        <v>0</v>
      </c>
      <c r="T159">
        <f>ROUND(ROUND(Q159*Source!I1416, 6)*SmtRes!AK357, 2)</f>
        <v>0</v>
      </c>
      <c r="U159">
        <f>SmtRes!X357</f>
        <v>487083828</v>
      </c>
      <c r="V159">
        <v>677621904</v>
      </c>
      <c r="W159">
        <v>677621904</v>
      </c>
    </row>
    <row r="160" spans="1:23" x14ac:dyDescent="0.2">
      <c r="A160">
        <f>Source!A1476</f>
        <v>4</v>
      </c>
      <c r="B160">
        <v>1476</v>
      </c>
      <c r="G160" t="str">
        <f>Source!G1476</f>
        <v>Таганская площадь, д.88</v>
      </c>
    </row>
    <row r="161" spans="1:23" x14ac:dyDescent="0.2">
      <c r="A161">
        <f>Source!A1480</f>
        <v>17</v>
      </c>
      <c r="C161">
        <v>3</v>
      </c>
      <c r="D161">
        <v>0</v>
      </c>
      <c r="E161">
        <f>SmtRes!AV363</f>
        <v>0</v>
      </c>
      <c r="F161" t="str">
        <f>SmtRes!I363</f>
        <v>21.7-3-51</v>
      </c>
      <c r="G161" t="str">
        <f>SmtRes!K363</f>
        <v>Сверло победитовое, диаметр 12 мм, длина 550 мм</v>
      </c>
      <c r="H161" t="str">
        <f>SmtRes!O363</f>
        <v>шт.</v>
      </c>
      <c r="I161">
        <f>SmtRes!Y363*Source!I1480</f>
        <v>0.6</v>
      </c>
      <c r="J161">
        <f>SmtRes!AO363</f>
        <v>1</v>
      </c>
      <c r="K161">
        <f>SmtRes!AE363</f>
        <v>873.12</v>
      </c>
      <c r="L161">
        <f>SmtRes!DB363</f>
        <v>8731.2000000000007</v>
      </c>
      <c r="M161">
        <f>ROUND(ROUND(L161*Source!I1480, 6)*1, 2)</f>
        <v>523.87</v>
      </c>
      <c r="N161">
        <f>SmtRes!AA363</f>
        <v>873.12</v>
      </c>
      <c r="O161">
        <f>ROUND(ROUND(L161*Source!I1480, 6)*SmtRes!DA363, 2)</f>
        <v>523.87</v>
      </c>
      <c r="P161">
        <f>SmtRes!AG363</f>
        <v>0</v>
      </c>
      <c r="Q161">
        <f>SmtRes!DC363</f>
        <v>0</v>
      </c>
      <c r="R161">
        <f>ROUND(ROUND(Q161*Source!I1480, 6)*1, 2)</f>
        <v>0</v>
      </c>
      <c r="S161">
        <f>SmtRes!AC363</f>
        <v>0</v>
      </c>
      <c r="T161">
        <f>ROUND(ROUND(Q161*Source!I1480, 6)*SmtRes!AK363, 2)</f>
        <v>0</v>
      </c>
      <c r="U161">
        <f>SmtRes!X363</f>
        <v>2083953204</v>
      </c>
      <c r="V161">
        <v>466791647</v>
      </c>
      <c r="W161">
        <v>466791647</v>
      </c>
    </row>
    <row r="162" spans="1:23" x14ac:dyDescent="0.2">
      <c r="A162">
        <f>Source!A1482</f>
        <v>17</v>
      </c>
      <c r="C162">
        <v>3</v>
      </c>
      <c r="D162">
        <v>0</v>
      </c>
      <c r="E162">
        <f>SmtRes!AV367</f>
        <v>0</v>
      </c>
      <c r="F162" t="str">
        <f>SmtRes!I367</f>
        <v>21.3-2-15</v>
      </c>
      <c r="G162" t="str">
        <f>SmtRes!K367</f>
        <v>Растворы цементные, марка 100</v>
      </c>
      <c r="H162" t="str">
        <f>SmtRes!O367</f>
        <v>м3</v>
      </c>
      <c r="I162">
        <f>SmtRes!Y367*Source!I1482</f>
        <v>1.4999999999999999E-2</v>
      </c>
      <c r="J162">
        <f>SmtRes!AO367</f>
        <v>1</v>
      </c>
      <c r="K162">
        <f>SmtRes!AE367</f>
        <v>3003.56</v>
      </c>
      <c r="L162">
        <f>SmtRes!DB367</f>
        <v>750.89</v>
      </c>
      <c r="M162">
        <f>ROUND(ROUND(L162*Source!I1482, 6)*1, 2)</f>
        <v>45.05</v>
      </c>
      <c r="N162">
        <f>SmtRes!AA367</f>
        <v>3003.56</v>
      </c>
      <c r="O162">
        <f>ROUND(ROUND(L162*Source!I1482, 6)*SmtRes!DA367, 2)</f>
        <v>45.05</v>
      </c>
      <c r="P162">
        <f>SmtRes!AG367</f>
        <v>0</v>
      </c>
      <c r="Q162">
        <f>SmtRes!DC367</f>
        <v>0</v>
      </c>
      <c r="R162">
        <f>ROUND(ROUND(Q162*Source!I1482, 6)*1, 2)</f>
        <v>0</v>
      </c>
      <c r="S162">
        <f>SmtRes!AC367</f>
        <v>0</v>
      </c>
      <c r="T162">
        <f>ROUND(ROUND(Q162*Source!I1482, 6)*SmtRes!AK367, 2)</f>
        <v>0</v>
      </c>
      <c r="U162">
        <f>SmtRes!X367</f>
        <v>1273343709</v>
      </c>
      <c r="V162">
        <v>-2095150757</v>
      </c>
      <c r="W162">
        <v>-2095150757</v>
      </c>
    </row>
    <row r="163" spans="1:23" x14ac:dyDescent="0.2">
      <c r="A163">
        <f>Source!A1484</f>
        <v>17</v>
      </c>
      <c r="C163">
        <v>3</v>
      </c>
      <c r="D163">
        <f>Source!BI1484</f>
        <v>1</v>
      </c>
      <c r="E163">
        <f>Source!FS1484</f>
        <v>0</v>
      </c>
      <c r="F163" t="str">
        <f>Source!F1484</f>
        <v>Информационное письмо ДПР-20-3/1-61/18</v>
      </c>
      <c r="G163" t="str">
        <f>Source!G1484</f>
        <v>Столбик "Полусфера малая", высота 25 см Диаметр 50 см Вес 70 кг Материал: серый гладкий бетон</v>
      </c>
      <c r="H163" t="str">
        <f>Source!H1484</f>
        <v>шт.</v>
      </c>
      <c r="I163">
        <f>Source!I1484</f>
        <v>6</v>
      </c>
      <c r="J163">
        <v>1</v>
      </c>
      <c r="K163">
        <f>Source!AC1484</f>
        <v>722.5</v>
      </c>
      <c r="M163">
        <f>ROUND(K163*I163, 2)</f>
        <v>4335</v>
      </c>
      <c r="N163">
        <f>Source!AC1484*IF(Source!BC1484&lt;&gt; 0, Source!BC1484, 1)</f>
        <v>722.5</v>
      </c>
      <c r="O163">
        <f>ROUND(N163*I163, 2)</f>
        <v>4335</v>
      </c>
      <c r="P163">
        <f>Source!AE1484</f>
        <v>0</v>
      </c>
      <c r="R163">
        <f>ROUND(P163*I163, 2)</f>
        <v>0</v>
      </c>
      <c r="S163">
        <f>Source!AE1484*IF(Source!BS1484&lt;&gt; 0, Source!BS1484, 1)</f>
        <v>0</v>
      </c>
      <c r="T163">
        <f>ROUND(S163*I163, 2)</f>
        <v>0</v>
      </c>
      <c r="U163">
        <f>Source!GF1484</f>
        <v>333547560</v>
      </c>
      <c r="V163">
        <v>-861909858</v>
      </c>
      <c r="W163">
        <v>-861909858</v>
      </c>
    </row>
    <row r="164" spans="1:23" x14ac:dyDescent="0.2">
      <c r="A164">
        <f>Source!A1515</f>
        <v>4</v>
      </c>
      <c r="B164">
        <v>1515</v>
      </c>
      <c r="G164" t="str">
        <f>Source!G1515</f>
        <v>Рубцовская набережная</v>
      </c>
    </row>
    <row r="165" spans="1:23" x14ac:dyDescent="0.2">
      <c r="A165">
        <f>Source!A1519</f>
        <v>5</v>
      </c>
      <c r="B165">
        <v>1519</v>
      </c>
      <c r="G165" t="str">
        <f>Source!G1519</f>
        <v>Подготовительные работы</v>
      </c>
    </row>
    <row r="166" spans="1:23" x14ac:dyDescent="0.2">
      <c r="A166">
        <f>Source!A1531</f>
        <v>17</v>
      </c>
      <c r="C166">
        <v>3</v>
      </c>
      <c r="D166">
        <f>Source!BI1531</f>
        <v>4</v>
      </c>
      <c r="E166">
        <f>Source!FS1531</f>
        <v>0</v>
      </c>
      <c r="F166" t="str">
        <f>Source!F1531</f>
        <v>21.25-0-5</v>
      </c>
      <c r="G166" t="str">
        <f>Source!G1531</f>
        <v>Стоимость приемки отходов строительства и сноса (боя кирпичной кладки, бетонных и железобетонных изделий, отходов бетона и железобетона, асфальтобетона в кусковой форме) для переработки дробильными комплексами</v>
      </c>
      <c r="H166" t="str">
        <f>Source!H1531</f>
        <v>т</v>
      </c>
      <c r="I166">
        <f>Source!I1531</f>
        <v>0</v>
      </c>
      <c r="J166">
        <v>1</v>
      </c>
      <c r="K166">
        <f>Source!AC1531</f>
        <v>150.61000000000001</v>
      </c>
      <c r="M166">
        <f>ROUND(K166*I166, 2)</f>
        <v>0</v>
      </c>
      <c r="N166">
        <f>Source!AC1531*IF(Source!BC1531&lt;&gt; 0, Source!BC1531, 1)</f>
        <v>150.61000000000001</v>
      </c>
      <c r="O166">
        <f>ROUND(N166*I166, 2)</f>
        <v>0</v>
      </c>
      <c r="P166">
        <f>Source!AE1531</f>
        <v>0</v>
      </c>
      <c r="R166">
        <f>ROUND(P166*I166, 2)</f>
        <v>0</v>
      </c>
      <c r="S166">
        <f>Source!AE1531*IF(Source!BS1531&lt;&gt; 0, Source!BS1531, 1)</f>
        <v>0</v>
      </c>
      <c r="T166">
        <f>ROUND(S166*I166, 2)</f>
        <v>0</v>
      </c>
      <c r="U166">
        <f>Source!GF1531</f>
        <v>74636012</v>
      </c>
      <c r="V166">
        <v>2103506109</v>
      </c>
      <c r="W166">
        <v>2103506109</v>
      </c>
    </row>
    <row r="167" spans="1:23" x14ac:dyDescent="0.2">
      <c r="A167">
        <f>Source!A1532</f>
        <v>17</v>
      </c>
      <c r="C167">
        <v>3</v>
      </c>
      <c r="D167">
        <f>Source!BI1532</f>
        <v>4</v>
      </c>
      <c r="E167">
        <f>Source!FS1532</f>
        <v>0</v>
      </c>
      <c r="F167" t="str">
        <f>Source!F1532</f>
        <v>21.25-0-1</v>
      </c>
      <c r="G167" t="str">
        <f>Source!G1532</f>
        <v>Содержание свалки отходов строительства и сноса</v>
      </c>
      <c r="H167" t="str">
        <f>Source!H1532</f>
        <v>т</v>
      </c>
      <c r="I167">
        <f>Source!I1532</f>
        <v>0</v>
      </c>
      <c r="J167">
        <v>1</v>
      </c>
      <c r="K167">
        <f>Source!AC1532</f>
        <v>197.96</v>
      </c>
      <c r="M167">
        <f>ROUND(K167*I167, 2)</f>
        <v>0</v>
      </c>
      <c r="N167">
        <f>Source!AC1532*IF(Source!BC1532&lt;&gt; 0, Source!BC1532, 1)</f>
        <v>197.96</v>
      </c>
      <c r="O167">
        <f>ROUND(N167*I167, 2)</f>
        <v>0</v>
      </c>
      <c r="P167">
        <f>Source!AE1532</f>
        <v>0</v>
      </c>
      <c r="R167">
        <f>ROUND(P167*I167, 2)</f>
        <v>0</v>
      </c>
      <c r="S167">
        <f>Source!AE1532*IF(Source!BS1532&lt;&gt; 0, Source!BS1532, 1)</f>
        <v>0</v>
      </c>
      <c r="T167">
        <f>ROUND(S167*I167, 2)</f>
        <v>0</v>
      </c>
      <c r="U167">
        <f>Source!GF1532</f>
        <v>-593804755</v>
      </c>
      <c r="V167">
        <v>-74686892</v>
      </c>
      <c r="W167">
        <v>-74686892</v>
      </c>
    </row>
    <row r="168" spans="1:23" x14ac:dyDescent="0.2">
      <c r="A168">
        <f>Source!A1539</f>
        <v>17</v>
      </c>
      <c r="C168">
        <v>3</v>
      </c>
      <c r="D168">
        <f>Source!BI1539</f>
        <v>4</v>
      </c>
      <c r="E168">
        <f>Source!FS1539</f>
        <v>0</v>
      </c>
      <c r="F168" t="str">
        <f>Source!F1539</f>
        <v>21.25-0-2</v>
      </c>
      <c r="G168" t="str">
        <f>Source!G1539</f>
        <v>Размещение грунтов, полученных в результате производства земляных работ, не используемых для обратной засыпки: грунты незамусоренные экологически чистые</v>
      </c>
      <c r="H168" t="str">
        <f>Source!H1539</f>
        <v>т</v>
      </c>
      <c r="I168">
        <f>Source!I1539</f>
        <v>0</v>
      </c>
      <c r="J168">
        <v>1</v>
      </c>
      <c r="K168">
        <f>Source!AC1539</f>
        <v>153.63999999999999</v>
      </c>
      <c r="M168">
        <f>ROUND(K168*I168, 2)</f>
        <v>0</v>
      </c>
      <c r="N168">
        <f>Source!AC1539*IF(Source!BC1539&lt;&gt; 0, Source!BC1539, 1)</f>
        <v>153.63999999999999</v>
      </c>
      <c r="O168">
        <f>ROUND(N168*I168, 2)</f>
        <v>0</v>
      </c>
      <c r="P168">
        <f>Source!AE1539</f>
        <v>0</v>
      </c>
      <c r="R168">
        <f>ROUND(P168*I168, 2)</f>
        <v>0</v>
      </c>
      <c r="S168">
        <f>Source!AE1539*IF(Source!BS1539&lt;&gt; 0, Source!BS1539, 1)</f>
        <v>0</v>
      </c>
      <c r="T168">
        <f>ROUND(S168*I168, 2)</f>
        <v>0</v>
      </c>
      <c r="U168">
        <f>Source!GF1539</f>
        <v>-291116036</v>
      </c>
      <c r="V168">
        <v>1720233667</v>
      </c>
      <c r="W168">
        <v>1720233667</v>
      </c>
    </row>
    <row r="169" spans="1:23" x14ac:dyDescent="0.2">
      <c r="A169">
        <f>Source!A1570</f>
        <v>5</v>
      </c>
      <c r="B169">
        <v>1570</v>
      </c>
      <c r="G169" t="str">
        <f>Source!G1570</f>
        <v>Устройство бортового камня</v>
      </c>
    </row>
    <row r="170" spans="1:23" x14ac:dyDescent="0.2">
      <c r="A170">
        <f>Source!A1574</f>
        <v>17</v>
      </c>
      <c r="C170">
        <v>3</v>
      </c>
      <c r="D170">
        <v>0</v>
      </c>
      <c r="E170">
        <f>SmtRes!AV399</f>
        <v>0</v>
      </c>
      <c r="F170" t="str">
        <f>SmtRes!I399</f>
        <v>21.1-25-13</v>
      </c>
      <c r="G170" t="str">
        <f>SmtRes!K399</f>
        <v>Вода</v>
      </c>
      <c r="H170" t="str">
        <f>SmtRes!O399</f>
        <v>м3</v>
      </c>
      <c r="I170">
        <f>SmtRes!Y399*Source!I1574</f>
        <v>0</v>
      </c>
      <c r="J170">
        <f>SmtRes!AO399</f>
        <v>1</v>
      </c>
      <c r="K170">
        <f>SmtRes!AE399</f>
        <v>33.729999999999997</v>
      </c>
      <c r="L170">
        <f>SmtRes!DB399</f>
        <v>168.65</v>
      </c>
      <c r="M170">
        <f>ROUND(ROUND(L170*Source!I1574, 6)*1, 2)</f>
        <v>0</v>
      </c>
      <c r="N170">
        <f>SmtRes!AA399</f>
        <v>33.729999999999997</v>
      </c>
      <c r="O170">
        <f>ROUND(ROUND(L170*Source!I1574, 6)*SmtRes!DA399, 2)</f>
        <v>0</v>
      </c>
      <c r="P170">
        <f>SmtRes!AG399</f>
        <v>0</v>
      </c>
      <c r="Q170">
        <f>SmtRes!DC399</f>
        <v>0</v>
      </c>
      <c r="R170">
        <f>ROUND(ROUND(Q170*Source!I1574, 6)*1, 2)</f>
        <v>0</v>
      </c>
      <c r="S170">
        <f>SmtRes!AC399</f>
        <v>0</v>
      </c>
      <c r="T170">
        <f>ROUND(ROUND(Q170*Source!I1574, 6)*SmtRes!AK399, 2)</f>
        <v>0</v>
      </c>
      <c r="U170">
        <f>SmtRes!X399</f>
        <v>924487879</v>
      </c>
      <c r="V170">
        <v>254213091</v>
      </c>
      <c r="W170">
        <v>254213091</v>
      </c>
    </row>
    <row r="171" spans="1:23" x14ac:dyDescent="0.2">
      <c r="A171">
        <f>Source!A1574</f>
        <v>17</v>
      </c>
      <c r="C171">
        <v>3</v>
      </c>
      <c r="D171">
        <v>0</v>
      </c>
      <c r="E171">
        <f>SmtRes!AV398</f>
        <v>0</v>
      </c>
      <c r="F171" t="str">
        <f>SmtRes!I398</f>
        <v>21.1-12-10</v>
      </c>
      <c r="G171" t="str">
        <f>SmtRes!K398</f>
        <v>Песок для дорожных работ, рядовой</v>
      </c>
      <c r="H171" t="str">
        <f>SmtRes!O398</f>
        <v>м3</v>
      </c>
      <c r="I171">
        <f>SmtRes!Y398*Source!I1574</f>
        <v>0</v>
      </c>
      <c r="J171">
        <f>SmtRes!AO398</f>
        <v>1</v>
      </c>
      <c r="K171">
        <f>SmtRes!AE398</f>
        <v>590.78</v>
      </c>
      <c r="L171">
        <f>SmtRes!DB398</f>
        <v>64985.8</v>
      </c>
      <c r="M171">
        <f>ROUND(ROUND(L171*Source!I1574, 6)*1, 2)</f>
        <v>0</v>
      </c>
      <c r="N171">
        <f>SmtRes!AA398</f>
        <v>590.78</v>
      </c>
      <c r="O171">
        <f>ROUND(ROUND(L171*Source!I1574, 6)*SmtRes!DA398, 2)</f>
        <v>0</v>
      </c>
      <c r="P171">
        <f>SmtRes!AG398</f>
        <v>0</v>
      </c>
      <c r="Q171">
        <f>SmtRes!DC398</f>
        <v>0</v>
      </c>
      <c r="R171">
        <f>ROUND(ROUND(Q171*Source!I1574, 6)*1, 2)</f>
        <v>0</v>
      </c>
      <c r="S171">
        <f>SmtRes!AC398</f>
        <v>0</v>
      </c>
      <c r="T171">
        <f>ROUND(ROUND(Q171*Source!I1574, 6)*SmtRes!AK398, 2)</f>
        <v>0</v>
      </c>
      <c r="U171">
        <f>SmtRes!X398</f>
        <v>-284110059</v>
      </c>
      <c r="V171">
        <v>599229460</v>
      </c>
      <c r="W171">
        <v>599229460</v>
      </c>
    </row>
    <row r="172" spans="1:23" x14ac:dyDescent="0.2">
      <c r="A172">
        <f>Source!A1575</f>
        <v>17</v>
      </c>
      <c r="C172">
        <v>3</v>
      </c>
      <c r="D172">
        <v>0</v>
      </c>
      <c r="E172">
        <f>SmtRes!AV403</f>
        <v>0</v>
      </c>
      <c r="F172" t="str">
        <f>SmtRes!I403</f>
        <v>21.5-3-13</v>
      </c>
      <c r="G172" t="str">
        <f>SmtRes!K403</f>
        <v>Камни бетонные бортовые, марка БР 100.30.15</v>
      </c>
      <c r="H172" t="str">
        <f>SmtRes!O403</f>
        <v>м3</v>
      </c>
      <c r="I172">
        <f>SmtRes!Y403*Source!I1575</f>
        <v>0</v>
      </c>
      <c r="J172">
        <f>SmtRes!AO403</f>
        <v>1</v>
      </c>
      <c r="K172">
        <f>SmtRes!AE403</f>
        <v>6544.04</v>
      </c>
      <c r="L172">
        <f>SmtRes!DB403</f>
        <v>28139.37</v>
      </c>
      <c r="M172">
        <f>ROUND(ROUND(L172*Source!I1575, 6)*1, 2)</f>
        <v>0</v>
      </c>
      <c r="N172">
        <f>SmtRes!AA403</f>
        <v>6544.04</v>
      </c>
      <c r="O172">
        <f>ROUND(ROUND(L172*Source!I1575, 6)*SmtRes!DA403, 2)</f>
        <v>0</v>
      </c>
      <c r="P172">
        <f>SmtRes!AG403</f>
        <v>0</v>
      </c>
      <c r="Q172">
        <f>SmtRes!DC403</f>
        <v>0</v>
      </c>
      <c r="R172">
        <f>ROUND(ROUND(Q172*Source!I1575, 6)*1, 2)</f>
        <v>0</v>
      </c>
      <c r="S172">
        <f>SmtRes!AC403</f>
        <v>0</v>
      </c>
      <c r="T172">
        <f>ROUND(ROUND(Q172*Source!I1575, 6)*SmtRes!AK403, 2)</f>
        <v>0</v>
      </c>
      <c r="U172">
        <f>SmtRes!X403</f>
        <v>1588202194</v>
      </c>
      <c r="V172">
        <v>1338619623</v>
      </c>
      <c r="W172">
        <v>1338619623</v>
      </c>
    </row>
    <row r="173" spans="1:23" x14ac:dyDescent="0.2">
      <c r="A173">
        <f>Source!A1575</f>
        <v>17</v>
      </c>
      <c r="C173">
        <v>3</v>
      </c>
      <c r="D173">
        <v>0</v>
      </c>
      <c r="E173">
        <f>SmtRes!AV402</f>
        <v>0</v>
      </c>
      <c r="F173" t="str">
        <f>SmtRes!I402</f>
        <v>21.3-2-15</v>
      </c>
      <c r="G173" t="str">
        <f>SmtRes!K402</f>
        <v>Растворы цементные, марка 100</v>
      </c>
      <c r="H173" t="str">
        <f>SmtRes!O402</f>
        <v>м3</v>
      </c>
      <c r="I173">
        <f>SmtRes!Y402*Source!I1575</f>
        <v>0</v>
      </c>
      <c r="J173">
        <f>SmtRes!AO402</f>
        <v>1</v>
      </c>
      <c r="K173">
        <f>SmtRes!AE402</f>
        <v>3003.56</v>
      </c>
      <c r="L173">
        <f>SmtRes!DB402</f>
        <v>180.21</v>
      </c>
      <c r="M173">
        <f>ROUND(ROUND(L173*Source!I1575, 6)*1, 2)</f>
        <v>0</v>
      </c>
      <c r="N173">
        <f>SmtRes!AA402</f>
        <v>3003.56</v>
      </c>
      <c r="O173">
        <f>ROUND(ROUND(L173*Source!I1575, 6)*SmtRes!DA402, 2)</f>
        <v>0</v>
      </c>
      <c r="P173">
        <f>SmtRes!AG402</f>
        <v>0</v>
      </c>
      <c r="Q173">
        <f>SmtRes!DC402</f>
        <v>0</v>
      </c>
      <c r="R173">
        <f>ROUND(ROUND(Q173*Source!I1575, 6)*1, 2)</f>
        <v>0</v>
      </c>
      <c r="S173">
        <f>SmtRes!AC402</f>
        <v>0</v>
      </c>
      <c r="T173">
        <f>ROUND(ROUND(Q173*Source!I1575, 6)*SmtRes!AK402, 2)</f>
        <v>0</v>
      </c>
      <c r="U173">
        <f>SmtRes!X402</f>
        <v>1273343709</v>
      </c>
      <c r="V173">
        <v>-2095150757</v>
      </c>
      <c r="W173">
        <v>-2095150757</v>
      </c>
    </row>
    <row r="174" spans="1:23" x14ac:dyDescent="0.2">
      <c r="A174">
        <f>Source!A1575</f>
        <v>17</v>
      </c>
      <c r="C174">
        <v>3</v>
      </c>
      <c r="D174">
        <v>0</v>
      </c>
      <c r="E174">
        <f>SmtRes!AV401</f>
        <v>0</v>
      </c>
      <c r="F174" t="str">
        <f>SmtRes!I401</f>
        <v>21.3-1-69</v>
      </c>
      <c r="G174" t="str">
        <f>SmtRes!K401</f>
        <v>Смеси бетонные, БСГ, тяжелого бетона на гранитном щебне, класс прочности: В15 (М200); П3, фракция 5-20, F50-100, W0-2</v>
      </c>
      <c r="H174" t="str">
        <f>SmtRes!O401</f>
        <v>м3</v>
      </c>
      <c r="I174">
        <f>SmtRes!Y401*Source!I1575</f>
        <v>0</v>
      </c>
      <c r="J174">
        <f>SmtRes!AO401</f>
        <v>1</v>
      </c>
      <c r="K174">
        <f>SmtRes!AE401</f>
        <v>3869.68</v>
      </c>
      <c r="L174">
        <f>SmtRes!DB401</f>
        <v>22831.11</v>
      </c>
      <c r="M174">
        <f>ROUND(ROUND(L174*Source!I1575, 6)*1, 2)</f>
        <v>0</v>
      </c>
      <c r="N174">
        <f>SmtRes!AA401</f>
        <v>3869.68</v>
      </c>
      <c r="O174">
        <f>ROUND(ROUND(L174*Source!I1575, 6)*SmtRes!DA401, 2)</f>
        <v>0</v>
      </c>
      <c r="P174">
        <f>SmtRes!AG401</f>
        <v>0</v>
      </c>
      <c r="Q174">
        <f>SmtRes!DC401</f>
        <v>0</v>
      </c>
      <c r="R174">
        <f>ROUND(ROUND(Q174*Source!I1575, 6)*1, 2)</f>
        <v>0</v>
      </c>
      <c r="S174">
        <f>SmtRes!AC401</f>
        <v>0</v>
      </c>
      <c r="T174">
        <f>ROUND(ROUND(Q174*Source!I1575, 6)*SmtRes!AK401, 2)</f>
        <v>0</v>
      </c>
      <c r="U174">
        <f>SmtRes!X401</f>
        <v>1637047911</v>
      </c>
      <c r="V174">
        <v>904341613</v>
      </c>
      <c r="W174">
        <v>904341613</v>
      </c>
    </row>
    <row r="175" spans="1:23" x14ac:dyDescent="0.2">
      <c r="A175">
        <f>Source!A1606</f>
        <v>5</v>
      </c>
      <c r="B175">
        <v>1606</v>
      </c>
      <c r="G175" t="str">
        <f>Source!G1606</f>
        <v>Устройство парковки</v>
      </c>
    </row>
    <row r="176" spans="1:23" x14ac:dyDescent="0.2">
      <c r="A176">
        <f>Source!A1610</f>
        <v>17</v>
      </c>
      <c r="C176">
        <v>3</v>
      </c>
      <c r="D176">
        <v>0</v>
      </c>
      <c r="E176">
        <f>SmtRes!AV411</f>
        <v>0</v>
      </c>
      <c r="F176" t="str">
        <f>SmtRes!I411</f>
        <v>21.1-25-13</v>
      </c>
      <c r="G176" t="str">
        <f>SmtRes!K411</f>
        <v>Вода</v>
      </c>
      <c r="H176" t="str">
        <f>SmtRes!O411</f>
        <v>м3</v>
      </c>
      <c r="I176">
        <f>SmtRes!Y411*Source!I1610</f>
        <v>0</v>
      </c>
      <c r="J176">
        <f>SmtRes!AO411</f>
        <v>1</v>
      </c>
      <c r="K176">
        <f>SmtRes!AE411</f>
        <v>33.729999999999997</v>
      </c>
      <c r="L176">
        <f>SmtRes!DB411</f>
        <v>168.65</v>
      </c>
      <c r="M176">
        <f>ROUND(ROUND(L176*Source!I1610, 6)*1, 2)</f>
        <v>0</v>
      </c>
      <c r="N176">
        <f>SmtRes!AA411</f>
        <v>33.729999999999997</v>
      </c>
      <c r="O176">
        <f>ROUND(ROUND(L176*Source!I1610, 6)*SmtRes!DA411, 2)</f>
        <v>0</v>
      </c>
      <c r="P176">
        <f>SmtRes!AG411</f>
        <v>0</v>
      </c>
      <c r="Q176">
        <f>SmtRes!DC411</f>
        <v>0</v>
      </c>
      <c r="R176">
        <f>ROUND(ROUND(Q176*Source!I1610, 6)*1, 2)</f>
        <v>0</v>
      </c>
      <c r="S176">
        <f>SmtRes!AC411</f>
        <v>0</v>
      </c>
      <c r="T176">
        <f>ROUND(ROUND(Q176*Source!I1610, 6)*SmtRes!AK411, 2)</f>
        <v>0</v>
      </c>
      <c r="U176">
        <f>SmtRes!X411</f>
        <v>924487879</v>
      </c>
      <c r="V176">
        <v>254213091</v>
      </c>
      <c r="W176">
        <v>254213091</v>
      </c>
    </row>
    <row r="177" spans="1:23" x14ac:dyDescent="0.2">
      <c r="A177">
        <f>Source!A1610</f>
        <v>17</v>
      </c>
      <c r="C177">
        <v>3</v>
      </c>
      <c r="D177">
        <v>0</v>
      </c>
      <c r="E177">
        <f>SmtRes!AV410</f>
        <v>0</v>
      </c>
      <c r="F177" t="str">
        <f>SmtRes!I410</f>
        <v>21.1-12-10</v>
      </c>
      <c r="G177" t="str">
        <f>SmtRes!K410</f>
        <v>Песок для дорожных работ, рядовой</v>
      </c>
      <c r="H177" t="str">
        <f>SmtRes!O410</f>
        <v>м3</v>
      </c>
      <c r="I177">
        <f>SmtRes!Y410*Source!I1610</f>
        <v>0</v>
      </c>
      <c r="J177">
        <f>SmtRes!AO410</f>
        <v>1</v>
      </c>
      <c r="K177">
        <f>SmtRes!AE410</f>
        <v>590.78</v>
      </c>
      <c r="L177">
        <f>SmtRes!DB410</f>
        <v>64985.8</v>
      </c>
      <c r="M177">
        <f>ROUND(ROUND(L177*Source!I1610, 6)*1, 2)</f>
        <v>0</v>
      </c>
      <c r="N177">
        <f>SmtRes!AA410</f>
        <v>590.78</v>
      </c>
      <c r="O177">
        <f>ROUND(ROUND(L177*Source!I1610, 6)*SmtRes!DA410, 2)</f>
        <v>0</v>
      </c>
      <c r="P177">
        <f>SmtRes!AG410</f>
        <v>0</v>
      </c>
      <c r="Q177">
        <f>SmtRes!DC410</f>
        <v>0</v>
      </c>
      <c r="R177">
        <f>ROUND(ROUND(Q177*Source!I1610, 6)*1, 2)</f>
        <v>0</v>
      </c>
      <c r="S177">
        <f>SmtRes!AC410</f>
        <v>0</v>
      </c>
      <c r="T177">
        <f>ROUND(ROUND(Q177*Source!I1610, 6)*SmtRes!AK410, 2)</f>
        <v>0</v>
      </c>
      <c r="U177">
        <f>SmtRes!X410</f>
        <v>-284110059</v>
      </c>
      <c r="V177">
        <v>599229460</v>
      </c>
      <c r="W177">
        <v>599229460</v>
      </c>
    </row>
    <row r="178" spans="1:23" x14ac:dyDescent="0.2">
      <c r="A178">
        <f>Source!A1611</f>
        <v>17</v>
      </c>
      <c r="C178">
        <v>3</v>
      </c>
      <c r="D178">
        <v>0</v>
      </c>
      <c r="E178">
        <f>SmtRes!AV420</f>
        <v>0</v>
      </c>
      <c r="F178" t="str">
        <f>SmtRes!I420</f>
        <v>21.1-25-13</v>
      </c>
      <c r="G178" t="str">
        <f>SmtRes!K420</f>
        <v>Вода</v>
      </c>
      <c r="H178" t="str">
        <f>SmtRes!O420</f>
        <v>м3</v>
      </c>
      <c r="I178">
        <f>SmtRes!Y420*Source!I1611</f>
        <v>0</v>
      </c>
      <c r="J178">
        <f>SmtRes!AO420</f>
        <v>1</v>
      </c>
      <c r="K178">
        <f>SmtRes!AE420</f>
        <v>33.729999999999997</v>
      </c>
      <c r="L178">
        <f>SmtRes!DB420</f>
        <v>236.11</v>
      </c>
      <c r="M178">
        <f>ROUND(ROUND(L178*Source!I1611, 6)*1, 2)</f>
        <v>0</v>
      </c>
      <c r="N178">
        <f>SmtRes!AA420</f>
        <v>33.729999999999997</v>
      </c>
      <c r="O178">
        <f>ROUND(ROUND(L178*Source!I1611, 6)*SmtRes!DA420, 2)</f>
        <v>0</v>
      </c>
      <c r="P178">
        <f>SmtRes!AG420</f>
        <v>0</v>
      </c>
      <c r="Q178">
        <f>SmtRes!DC420</f>
        <v>0</v>
      </c>
      <c r="R178">
        <f>ROUND(ROUND(Q178*Source!I1611, 6)*1, 2)</f>
        <v>0</v>
      </c>
      <c r="S178">
        <f>SmtRes!AC420</f>
        <v>0</v>
      </c>
      <c r="T178">
        <f>ROUND(ROUND(Q178*Source!I1611, 6)*SmtRes!AK420, 2)</f>
        <v>0</v>
      </c>
      <c r="U178">
        <f>SmtRes!X420</f>
        <v>924487879</v>
      </c>
      <c r="V178">
        <v>254213091</v>
      </c>
      <c r="W178">
        <v>254213091</v>
      </c>
    </row>
    <row r="179" spans="1:23" x14ac:dyDescent="0.2">
      <c r="A179">
        <f>Source!A1611</f>
        <v>17</v>
      </c>
      <c r="C179">
        <v>3</v>
      </c>
      <c r="D179">
        <v>0</v>
      </c>
      <c r="E179">
        <f>SmtRes!AV419</f>
        <v>0</v>
      </c>
      <c r="F179" t="str">
        <f>SmtRes!I419</f>
        <v>21.1-12-36</v>
      </c>
      <c r="G179" t="str">
        <f>SmtRes!K419</f>
        <v>Щебень из естественного камня для строительных работ, марка 1200-800, фракция 20-40 мм</v>
      </c>
      <c r="H179" t="str">
        <f>SmtRes!O419</f>
        <v>м3</v>
      </c>
      <c r="I179">
        <f>SmtRes!Y419*Source!I1611</f>
        <v>0</v>
      </c>
      <c r="J179">
        <f>SmtRes!AO419</f>
        <v>1</v>
      </c>
      <c r="K179">
        <f>SmtRes!AE419</f>
        <v>1806.27</v>
      </c>
      <c r="L179">
        <f>SmtRes!DB419</f>
        <v>227590.02</v>
      </c>
      <c r="M179">
        <f>ROUND(ROUND(L179*Source!I1611, 6)*1, 2)</f>
        <v>0</v>
      </c>
      <c r="N179">
        <f>SmtRes!AA419</f>
        <v>1806.27</v>
      </c>
      <c r="O179">
        <f>ROUND(ROUND(L179*Source!I1611, 6)*SmtRes!DA419, 2)</f>
        <v>0</v>
      </c>
      <c r="P179">
        <f>SmtRes!AG419</f>
        <v>0</v>
      </c>
      <c r="Q179">
        <f>SmtRes!DC419</f>
        <v>0</v>
      </c>
      <c r="R179">
        <f>ROUND(ROUND(Q179*Source!I1611, 6)*1, 2)</f>
        <v>0</v>
      </c>
      <c r="S179">
        <f>SmtRes!AC419</f>
        <v>0</v>
      </c>
      <c r="T179">
        <f>ROUND(ROUND(Q179*Source!I1611, 6)*SmtRes!AK419, 2)</f>
        <v>0</v>
      </c>
      <c r="U179">
        <f>SmtRes!X419</f>
        <v>-832921520</v>
      </c>
      <c r="V179">
        <v>-4061781</v>
      </c>
      <c r="W179">
        <v>-4061781</v>
      </c>
    </row>
    <row r="180" spans="1:23" x14ac:dyDescent="0.2">
      <c r="A180">
        <f>Source!A1614</f>
        <v>18</v>
      </c>
      <c r="C180">
        <v>3</v>
      </c>
      <c r="D180">
        <f>Source!BI1614</f>
        <v>4</v>
      </c>
      <c r="E180">
        <f>Source!FS1614</f>
        <v>0</v>
      </c>
      <c r="F180" t="str">
        <f>Source!F1614</f>
        <v>21.3-3-18</v>
      </c>
      <c r="G180" t="str">
        <f>Source!G1614</f>
        <v>Смеси асфальтобетонные дорожные горячие мелкозернистые, марка I, тип Б</v>
      </c>
      <c r="H180" t="str">
        <f>Source!H1614</f>
        <v>т</v>
      </c>
      <c r="I180">
        <f>Source!I1614</f>
        <v>0</v>
      </c>
      <c r="J180">
        <v>1</v>
      </c>
      <c r="K180">
        <f>Source!AC1614</f>
        <v>2727.65</v>
      </c>
      <c r="M180">
        <f>ROUND(K180*I180, 2)</f>
        <v>0</v>
      </c>
      <c r="N180">
        <f>Source!AC1614*IF(Source!BC1614&lt;&gt; 0, Source!BC1614, 1)</f>
        <v>2727.65</v>
      </c>
      <c r="O180">
        <f>ROUND(N180*I180, 2)</f>
        <v>0</v>
      </c>
      <c r="P180">
        <f>Source!AE1614</f>
        <v>0</v>
      </c>
      <c r="R180">
        <f>ROUND(P180*I180, 2)</f>
        <v>0</v>
      </c>
      <c r="S180">
        <f>Source!AE1614*IF(Source!BS1614&lt;&gt; 0, Source!BS1614, 1)</f>
        <v>0</v>
      </c>
      <c r="T180">
        <f>ROUND(S180*I180, 2)</f>
        <v>0</v>
      </c>
      <c r="U180">
        <f>Source!GF1614</f>
        <v>1866054802</v>
      </c>
      <c r="V180">
        <v>-1429341007</v>
      </c>
      <c r="W180">
        <v>-1429341007</v>
      </c>
    </row>
    <row r="181" spans="1:23" x14ac:dyDescent="0.2">
      <c r="A181">
        <f>Source!A1645</f>
        <v>5</v>
      </c>
      <c r="B181">
        <v>1645</v>
      </c>
      <c r="G181" t="str">
        <f>Source!G1645</f>
        <v>Устройство технического тротуара</v>
      </c>
    </row>
    <row r="182" spans="1:23" x14ac:dyDescent="0.2">
      <c r="A182">
        <f>Source!A1649</f>
        <v>17</v>
      </c>
      <c r="C182">
        <v>3</v>
      </c>
      <c r="D182">
        <v>0</v>
      </c>
      <c r="E182">
        <f>SmtRes!AV430</f>
        <v>0</v>
      </c>
      <c r="F182" t="str">
        <f>SmtRes!I430</f>
        <v>21.1-25-13</v>
      </c>
      <c r="G182" t="str">
        <f>SmtRes!K430</f>
        <v>Вода</v>
      </c>
      <c r="H182" t="str">
        <f>SmtRes!O430</f>
        <v>м3</v>
      </c>
      <c r="I182">
        <f>SmtRes!Y430*Source!I1649</f>
        <v>0</v>
      </c>
      <c r="J182">
        <f>SmtRes!AO430</f>
        <v>1</v>
      </c>
      <c r="K182">
        <f>SmtRes!AE430</f>
        <v>33.729999999999997</v>
      </c>
      <c r="L182">
        <f>SmtRes!DB430</f>
        <v>168.65</v>
      </c>
      <c r="M182">
        <f>ROUND(ROUND(L182*Source!I1649, 6)*1, 2)</f>
        <v>0</v>
      </c>
      <c r="N182">
        <f>SmtRes!AA430</f>
        <v>33.729999999999997</v>
      </c>
      <c r="O182">
        <f>ROUND(ROUND(L182*Source!I1649, 6)*SmtRes!DA430, 2)</f>
        <v>0</v>
      </c>
      <c r="P182">
        <f>SmtRes!AG430</f>
        <v>0</v>
      </c>
      <c r="Q182">
        <f>SmtRes!DC430</f>
        <v>0</v>
      </c>
      <c r="R182">
        <f>ROUND(ROUND(Q182*Source!I1649, 6)*1, 2)</f>
        <v>0</v>
      </c>
      <c r="S182">
        <f>SmtRes!AC430</f>
        <v>0</v>
      </c>
      <c r="T182">
        <f>ROUND(ROUND(Q182*Source!I1649, 6)*SmtRes!AK430, 2)</f>
        <v>0</v>
      </c>
      <c r="U182">
        <f>SmtRes!X430</f>
        <v>924487879</v>
      </c>
      <c r="V182">
        <v>254213091</v>
      </c>
      <c r="W182">
        <v>254213091</v>
      </c>
    </row>
    <row r="183" spans="1:23" x14ac:dyDescent="0.2">
      <c r="A183">
        <f>Source!A1649</f>
        <v>17</v>
      </c>
      <c r="C183">
        <v>3</v>
      </c>
      <c r="D183">
        <v>0</v>
      </c>
      <c r="E183">
        <f>SmtRes!AV429</f>
        <v>0</v>
      </c>
      <c r="F183" t="str">
        <f>SmtRes!I429</f>
        <v>21.1-12-10</v>
      </c>
      <c r="G183" t="str">
        <f>SmtRes!K429</f>
        <v>Песок для дорожных работ, рядовой</v>
      </c>
      <c r="H183" t="str">
        <f>SmtRes!O429</f>
        <v>м3</v>
      </c>
      <c r="I183">
        <f>SmtRes!Y429*Source!I1649</f>
        <v>0</v>
      </c>
      <c r="J183">
        <f>SmtRes!AO429</f>
        <v>1</v>
      </c>
      <c r="K183">
        <f>SmtRes!AE429</f>
        <v>590.78</v>
      </c>
      <c r="L183">
        <f>SmtRes!DB429</f>
        <v>64985.8</v>
      </c>
      <c r="M183">
        <f>ROUND(ROUND(L183*Source!I1649, 6)*1, 2)</f>
        <v>0</v>
      </c>
      <c r="N183">
        <f>SmtRes!AA429</f>
        <v>590.78</v>
      </c>
      <c r="O183">
        <f>ROUND(ROUND(L183*Source!I1649, 6)*SmtRes!DA429, 2)</f>
        <v>0</v>
      </c>
      <c r="P183">
        <f>SmtRes!AG429</f>
        <v>0</v>
      </c>
      <c r="Q183">
        <f>SmtRes!DC429</f>
        <v>0</v>
      </c>
      <c r="R183">
        <f>ROUND(ROUND(Q183*Source!I1649, 6)*1, 2)</f>
        <v>0</v>
      </c>
      <c r="S183">
        <f>SmtRes!AC429</f>
        <v>0</v>
      </c>
      <c r="T183">
        <f>ROUND(ROUND(Q183*Source!I1649, 6)*SmtRes!AK429, 2)</f>
        <v>0</v>
      </c>
      <c r="U183">
        <f>SmtRes!X429</f>
        <v>-284110059</v>
      </c>
      <c r="V183">
        <v>599229460</v>
      </c>
      <c r="W183">
        <v>599229460</v>
      </c>
    </row>
    <row r="184" spans="1:23" x14ac:dyDescent="0.2">
      <c r="A184">
        <f>Source!A1650</f>
        <v>17</v>
      </c>
      <c r="C184">
        <v>3</v>
      </c>
      <c r="D184">
        <v>0</v>
      </c>
      <c r="E184">
        <f>SmtRes!AV439</f>
        <v>0</v>
      </c>
      <c r="F184" t="str">
        <f>SmtRes!I439</f>
        <v>21.1-25-13</v>
      </c>
      <c r="G184" t="str">
        <f>SmtRes!K439</f>
        <v>Вода</v>
      </c>
      <c r="H184" t="str">
        <f>SmtRes!O439</f>
        <v>м3</v>
      </c>
      <c r="I184">
        <f>SmtRes!Y439*Source!I1650</f>
        <v>0</v>
      </c>
      <c r="J184">
        <f>SmtRes!AO439</f>
        <v>1</v>
      </c>
      <c r="K184">
        <f>SmtRes!AE439</f>
        <v>33.729999999999997</v>
      </c>
      <c r="L184">
        <f>SmtRes!DB439</f>
        <v>236.11</v>
      </c>
      <c r="M184">
        <f>ROUND(ROUND(L184*Source!I1650, 6)*1, 2)</f>
        <v>0</v>
      </c>
      <c r="N184">
        <f>SmtRes!AA439</f>
        <v>33.729999999999997</v>
      </c>
      <c r="O184">
        <f>ROUND(ROUND(L184*Source!I1650, 6)*SmtRes!DA439, 2)</f>
        <v>0</v>
      </c>
      <c r="P184">
        <f>SmtRes!AG439</f>
        <v>0</v>
      </c>
      <c r="Q184">
        <f>SmtRes!DC439</f>
        <v>0</v>
      </c>
      <c r="R184">
        <f>ROUND(ROUND(Q184*Source!I1650, 6)*1, 2)</f>
        <v>0</v>
      </c>
      <c r="S184">
        <f>SmtRes!AC439</f>
        <v>0</v>
      </c>
      <c r="T184">
        <f>ROUND(ROUND(Q184*Source!I1650, 6)*SmtRes!AK439, 2)</f>
        <v>0</v>
      </c>
      <c r="U184">
        <f>SmtRes!X439</f>
        <v>924487879</v>
      </c>
      <c r="V184">
        <v>254213091</v>
      </c>
      <c r="W184">
        <v>254213091</v>
      </c>
    </row>
    <row r="185" spans="1:23" x14ac:dyDescent="0.2">
      <c r="A185">
        <f>Source!A1650</f>
        <v>17</v>
      </c>
      <c r="C185">
        <v>3</v>
      </c>
      <c r="D185">
        <v>0</v>
      </c>
      <c r="E185">
        <f>SmtRes!AV438</f>
        <v>0</v>
      </c>
      <c r="F185" t="str">
        <f>SmtRes!I438</f>
        <v>21.1-12-36</v>
      </c>
      <c r="G185" t="str">
        <f>SmtRes!K438</f>
        <v>Щебень из естественного камня для строительных работ, марка 1200-800, фракция 20-40 мм</v>
      </c>
      <c r="H185" t="str">
        <f>SmtRes!O438</f>
        <v>м3</v>
      </c>
      <c r="I185">
        <f>SmtRes!Y438*Source!I1650</f>
        <v>0</v>
      </c>
      <c r="J185">
        <f>SmtRes!AO438</f>
        <v>1</v>
      </c>
      <c r="K185">
        <f>SmtRes!AE438</f>
        <v>1806.27</v>
      </c>
      <c r="L185">
        <f>SmtRes!DB438</f>
        <v>227590.02</v>
      </c>
      <c r="M185">
        <f>ROUND(ROUND(L185*Source!I1650, 6)*1, 2)</f>
        <v>0</v>
      </c>
      <c r="N185">
        <f>SmtRes!AA438</f>
        <v>1806.27</v>
      </c>
      <c r="O185">
        <f>ROUND(ROUND(L185*Source!I1650, 6)*SmtRes!DA438, 2)</f>
        <v>0</v>
      </c>
      <c r="P185">
        <f>SmtRes!AG438</f>
        <v>0</v>
      </c>
      <c r="Q185">
        <f>SmtRes!DC438</f>
        <v>0</v>
      </c>
      <c r="R185">
        <f>ROUND(ROUND(Q185*Source!I1650, 6)*1, 2)</f>
        <v>0</v>
      </c>
      <c r="S185">
        <f>SmtRes!AC438</f>
        <v>0</v>
      </c>
      <c r="T185">
        <f>ROUND(ROUND(Q185*Source!I1650, 6)*SmtRes!AK438, 2)</f>
        <v>0</v>
      </c>
      <c r="U185">
        <f>SmtRes!X438</f>
        <v>-832921520</v>
      </c>
      <c r="V185">
        <v>-4061781</v>
      </c>
      <c r="W185">
        <v>-4061781</v>
      </c>
    </row>
    <row r="186" spans="1:23" x14ac:dyDescent="0.2">
      <c r="A186">
        <f>Source!A1653</f>
        <v>18</v>
      </c>
      <c r="C186">
        <v>3</v>
      </c>
      <c r="D186">
        <f>Source!BI1653</f>
        <v>4</v>
      </c>
      <c r="E186">
        <f>Source!FS1653</f>
        <v>0</v>
      </c>
      <c r="F186" t="str">
        <f>Source!F1653</f>
        <v>21.3-3-34</v>
      </c>
      <c r="G186" t="str">
        <f>Source!G1653</f>
        <v>Смеси асфальтобетонные дорожные горячие песчаные, тип Д, марка III</v>
      </c>
      <c r="H186" t="str">
        <f>Source!H1653</f>
        <v>т</v>
      </c>
      <c r="I186">
        <f>Source!I1653</f>
        <v>0</v>
      </c>
      <c r="J186">
        <v>1</v>
      </c>
      <c r="K186">
        <f>Source!AC1653</f>
        <v>2628.2</v>
      </c>
      <c r="M186">
        <f>ROUND(K186*I186, 2)</f>
        <v>0</v>
      </c>
      <c r="N186">
        <f>Source!AC1653*IF(Source!BC1653&lt;&gt; 0, Source!BC1653, 1)</f>
        <v>2628.2</v>
      </c>
      <c r="O186">
        <f>ROUND(N186*I186, 2)</f>
        <v>0</v>
      </c>
      <c r="P186">
        <f>Source!AE1653</f>
        <v>0</v>
      </c>
      <c r="R186">
        <f>ROUND(P186*I186, 2)</f>
        <v>0</v>
      </c>
      <c r="S186">
        <f>Source!AE1653*IF(Source!BS1653&lt;&gt; 0, Source!BS1653, 1)</f>
        <v>0</v>
      </c>
      <c r="T186">
        <f>ROUND(S186*I186, 2)</f>
        <v>0</v>
      </c>
      <c r="U186">
        <f>Source!GF1653</f>
        <v>1680765387</v>
      </c>
      <c r="V186">
        <v>1196389568</v>
      </c>
      <c r="W186">
        <v>1196389568</v>
      </c>
    </row>
    <row r="187" spans="1:23" x14ac:dyDescent="0.2">
      <c r="A187">
        <f>Source!A1684</f>
        <v>5</v>
      </c>
      <c r="B187">
        <v>1684</v>
      </c>
      <c r="G187" t="str">
        <f>Source!G1684</f>
        <v>Пересадка кустарника</v>
      </c>
    </row>
    <row r="188" spans="1:23" x14ac:dyDescent="0.2">
      <c r="A188">
        <f>Source!A1689</f>
        <v>17</v>
      </c>
      <c r="C188">
        <v>3</v>
      </c>
      <c r="D188">
        <v>0</v>
      </c>
      <c r="E188">
        <f>SmtRes!AV444</f>
        <v>0</v>
      </c>
      <c r="F188" t="str">
        <f>SmtRes!I444</f>
        <v>21.4-6-5</v>
      </c>
      <c r="G188" t="str">
        <f>SmtRes!K444</f>
        <v>Земля растительная</v>
      </c>
      <c r="H188" t="str">
        <f>SmtRes!O444</f>
        <v>м3</v>
      </c>
      <c r="I188">
        <f>SmtRes!Y444*Source!I1689</f>
        <v>0</v>
      </c>
      <c r="J188">
        <f>SmtRes!AO444</f>
        <v>1</v>
      </c>
      <c r="K188">
        <f>SmtRes!AE444</f>
        <v>753.67</v>
      </c>
      <c r="L188">
        <f>SmtRes!DB444</f>
        <v>2637.85</v>
      </c>
      <c r="M188">
        <f>ROUND(ROUND(L188*Source!I1689, 6)*1, 2)</f>
        <v>0</v>
      </c>
      <c r="N188">
        <f>SmtRes!AA444</f>
        <v>753.67</v>
      </c>
      <c r="O188">
        <f>ROUND(ROUND(L188*Source!I1689, 6)*SmtRes!DA444, 2)</f>
        <v>0</v>
      </c>
      <c r="P188">
        <f>SmtRes!AG444</f>
        <v>0</v>
      </c>
      <c r="Q188">
        <f>SmtRes!DC444</f>
        <v>0</v>
      </c>
      <c r="R188">
        <f>ROUND(ROUND(Q188*Source!I1689, 6)*1, 2)</f>
        <v>0</v>
      </c>
      <c r="S188">
        <f>SmtRes!AC444</f>
        <v>0</v>
      </c>
      <c r="T188">
        <f>ROUND(ROUND(Q188*Source!I1689, 6)*SmtRes!AK444, 2)</f>
        <v>0</v>
      </c>
      <c r="U188">
        <f>SmtRes!X444</f>
        <v>1949937456</v>
      </c>
      <c r="V188">
        <v>-1757888593</v>
      </c>
      <c r="W188">
        <v>-1757888593</v>
      </c>
    </row>
    <row r="189" spans="1:23" x14ac:dyDescent="0.2">
      <c r="A189">
        <f>Source!A1690</f>
        <v>17</v>
      </c>
      <c r="C189">
        <v>3</v>
      </c>
      <c r="D189">
        <v>0</v>
      </c>
      <c r="E189">
        <f>SmtRes!AV446</f>
        <v>0</v>
      </c>
      <c r="F189" t="str">
        <f>SmtRes!I446</f>
        <v>21.4-6-5</v>
      </c>
      <c r="G189" t="str">
        <f>SmtRes!K446</f>
        <v>Земля растительная</v>
      </c>
      <c r="H189" t="str">
        <f>SmtRes!O446</f>
        <v>м3</v>
      </c>
      <c r="I189">
        <f>SmtRes!Y446*Source!I1690</f>
        <v>0</v>
      </c>
      <c r="J189">
        <f>SmtRes!AO446</f>
        <v>1</v>
      </c>
      <c r="K189">
        <f>SmtRes!AE446</f>
        <v>753.67</v>
      </c>
      <c r="L189">
        <f>SmtRes!DB446</f>
        <v>2637.85</v>
      </c>
      <c r="M189">
        <f>ROUND(ROUND(L189*Source!I1690, 6)*1, 2)</f>
        <v>0</v>
      </c>
      <c r="N189">
        <f>SmtRes!AA446</f>
        <v>753.67</v>
      </c>
      <c r="O189">
        <f>ROUND(ROUND(L189*Source!I1690, 6)*SmtRes!DA446, 2)</f>
        <v>0</v>
      </c>
      <c r="P189">
        <f>SmtRes!AG446</f>
        <v>0</v>
      </c>
      <c r="Q189">
        <f>SmtRes!DC446</f>
        <v>0</v>
      </c>
      <c r="R189">
        <f>ROUND(ROUND(Q189*Source!I1690, 6)*1, 2)</f>
        <v>0</v>
      </c>
      <c r="S189">
        <f>SmtRes!AC446</f>
        <v>0</v>
      </c>
      <c r="T189">
        <f>ROUND(ROUND(Q189*Source!I1690, 6)*SmtRes!AK446, 2)</f>
        <v>0</v>
      </c>
      <c r="U189">
        <f>SmtRes!X446</f>
        <v>1949937456</v>
      </c>
      <c r="V189">
        <v>-1757888593</v>
      </c>
      <c r="W189">
        <v>-1757888593</v>
      </c>
    </row>
    <row r="190" spans="1:23" x14ac:dyDescent="0.2">
      <c r="A190">
        <f>Source!A1695</f>
        <v>17</v>
      </c>
      <c r="C190">
        <v>3</v>
      </c>
      <c r="D190">
        <f>Source!BI1695</f>
        <v>4</v>
      </c>
      <c r="E190">
        <f>Source!FS1695</f>
        <v>0</v>
      </c>
      <c r="F190" t="str">
        <f>Source!F1695</f>
        <v>21.25-0-2</v>
      </c>
      <c r="G190" t="str">
        <f>Source!G1695</f>
        <v>Размещение грунтов, полученных в результате производства земляных работ, не используемых для обратной засыпки: грунты незамусоренные экологически чистые</v>
      </c>
      <c r="H190" t="str">
        <f>Source!H1695</f>
        <v>т</v>
      </c>
      <c r="I190">
        <f>Source!I1695</f>
        <v>0</v>
      </c>
      <c r="J190">
        <v>1</v>
      </c>
      <c r="K190">
        <f>Source!AC1695</f>
        <v>153.63999999999999</v>
      </c>
      <c r="M190">
        <f>ROUND(K190*I190, 2)</f>
        <v>0</v>
      </c>
      <c r="N190">
        <f>Source!AC1695*IF(Source!BC1695&lt;&gt; 0, Source!BC1695, 1)</f>
        <v>153.63999999999999</v>
      </c>
      <c r="O190">
        <f>ROUND(N190*I190, 2)</f>
        <v>0</v>
      </c>
      <c r="P190">
        <f>Source!AE1695</f>
        <v>0</v>
      </c>
      <c r="R190">
        <f>ROUND(P190*I190, 2)</f>
        <v>0</v>
      </c>
      <c r="S190">
        <f>Source!AE1695*IF(Source!BS1695&lt;&gt; 0, Source!BS1695, 1)</f>
        <v>0</v>
      </c>
      <c r="T190">
        <f>ROUND(S190*I190, 2)</f>
        <v>0</v>
      </c>
      <c r="U190">
        <f>Source!GF1695</f>
        <v>-291116036</v>
      </c>
      <c r="V190">
        <v>1720233667</v>
      </c>
      <c r="W190">
        <v>1720233667</v>
      </c>
    </row>
    <row r="191" spans="1:23" x14ac:dyDescent="0.2">
      <c r="A191">
        <f>Source!A1696</f>
        <v>17</v>
      </c>
      <c r="C191">
        <v>3</v>
      </c>
      <c r="D191">
        <v>0</v>
      </c>
      <c r="E191">
        <f>SmtRes!AV454</f>
        <v>0</v>
      </c>
      <c r="F191" t="str">
        <f>SmtRes!I454</f>
        <v>21.1-25-13</v>
      </c>
      <c r="G191" t="str">
        <f>SmtRes!K454</f>
        <v>Вода</v>
      </c>
      <c r="H191" t="str">
        <f>SmtRes!O454</f>
        <v>м3</v>
      </c>
      <c r="I191">
        <f>SmtRes!Y454*Source!I1696</f>
        <v>0</v>
      </c>
      <c r="J191">
        <f>SmtRes!AO454</f>
        <v>1</v>
      </c>
      <c r="K191">
        <f>SmtRes!AE454</f>
        <v>33.729999999999997</v>
      </c>
      <c r="L191">
        <f>SmtRes!DB454</f>
        <v>35.42</v>
      </c>
      <c r="M191">
        <f>ROUND(ROUND(L191*Source!I1696, 6)*1, 2)</f>
        <v>0</v>
      </c>
      <c r="N191">
        <f>SmtRes!AA454</f>
        <v>33.729999999999997</v>
      </c>
      <c r="O191">
        <f>ROUND(ROUND(L191*Source!I1696, 6)*SmtRes!DA454, 2)</f>
        <v>0</v>
      </c>
      <c r="P191">
        <f>SmtRes!AG454</f>
        <v>0</v>
      </c>
      <c r="Q191">
        <f>SmtRes!DC454</f>
        <v>0</v>
      </c>
      <c r="R191">
        <f>ROUND(ROUND(Q191*Source!I1696, 6)*1, 2)</f>
        <v>0</v>
      </c>
      <c r="S191">
        <f>SmtRes!AC454</f>
        <v>0</v>
      </c>
      <c r="T191">
        <f>ROUND(ROUND(Q191*Source!I1696, 6)*SmtRes!AK454, 2)</f>
        <v>0</v>
      </c>
      <c r="U191">
        <f>SmtRes!X454</f>
        <v>924487879</v>
      </c>
      <c r="V191">
        <v>254213091</v>
      </c>
      <c r="W191">
        <v>254213091</v>
      </c>
    </row>
    <row r="192" spans="1:23" x14ac:dyDescent="0.2">
      <c r="A192">
        <v>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Q48"/>
  <sheetViews>
    <sheetView workbookViewId="0"/>
  </sheetViews>
  <sheetFormatPr defaultRowHeight="12.75" x14ac:dyDescent="0.2"/>
  <cols>
    <col min="1" max="1" width="12.7109375" customWidth="1"/>
    <col min="2" max="2" width="40.7109375" customWidth="1"/>
    <col min="3" max="6" width="12.7109375" customWidth="1"/>
    <col min="15" max="18" width="0" hidden="1" customWidth="1"/>
  </cols>
  <sheetData>
    <row r="2" spans="1:17" ht="16.5" x14ac:dyDescent="0.2">
      <c r="A2" s="63" t="s">
        <v>819</v>
      </c>
      <c r="B2" s="64"/>
      <c r="C2" s="64"/>
      <c r="D2" s="64"/>
      <c r="E2" s="64"/>
      <c r="F2" s="64"/>
    </row>
    <row r="3" spans="1:17" ht="16.5" x14ac:dyDescent="0.2">
      <c r="A3" s="63" t="str">
        <f>CONCATENATE("Объект: ",IF(Source!G1819&lt;&gt;"Новый объект", Source!G1819, ""))</f>
        <v>Объект: Локальные мероприятия 2020г. (Таганский)</v>
      </c>
      <c r="B3" s="64"/>
      <c r="C3" s="64"/>
      <c r="D3" s="64"/>
      <c r="E3" s="64"/>
      <c r="F3" s="64"/>
    </row>
    <row r="4" spans="1:17" x14ac:dyDescent="0.2">
      <c r="A4" s="50" t="s">
        <v>820</v>
      </c>
      <c r="B4" s="50" t="s">
        <v>821</v>
      </c>
      <c r="C4" s="50" t="s">
        <v>761</v>
      </c>
      <c r="D4" s="50" t="s">
        <v>822</v>
      </c>
      <c r="E4" s="66" t="s">
        <v>823</v>
      </c>
      <c r="F4" s="67"/>
    </row>
    <row r="5" spans="1:17" x14ac:dyDescent="0.2">
      <c r="A5" s="51"/>
      <c r="B5" s="51"/>
      <c r="C5" s="51"/>
      <c r="D5" s="51"/>
      <c r="E5" s="68"/>
      <c r="F5" s="69"/>
    </row>
    <row r="6" spans="1:17" ht="14.25" x14ac:dyDescent="0.2">
      <c r="A6" s="65"/>
      <c r="B6" s="65"/>
      <c r="C6" s="65"/>
      <c r="D6" s="65"/>
      <c r="E6" s="19" t="s">
        <v>824</v>
      </c>
      <c r="F6" s="19" t="s">
        <v>825</v>
      </c>
    </row>
    <row r="7" spans="1:17" ht="14.25" x14ac:dyDescent="0.2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</row>
    <row r="8" spans="1:17" ht="14.25" x14ac:dyDescent="0.2">
      <c r="A8" s="59" t="s">
        <v>826</v>
      </c>
      <c r="B8" s="60"/>
      <c r="C8" s="60"/>
      <c r="D8" s="60"/>
      <c r="E8" s="60"/>
      <c r="F8" s="60"/>
    </row>
    <row r="9" spans="1:17" ht="28.5" x14ac:dyDescent="0.2">
      <c r="A9" s="34" t="s">
        <v>614</v>
      </c>
      <c r="B9" s="35" t="s">
        <v>616</v>
      </c>
      <c r="C9" s="35" t="s">
        <v>42</v>
      </c>
      <c r="D9" s="36">
        <f>ROUND(SUMIF(RV_DATA!W6:'RV_DATA'!W191, -669009597, RV_DATA!I6:'RV_DATA'!I191), 6)</f>
        <v>0</v>
      </c>
      <c r="E9" s="37">
        <f>ROUND(RV_DATA!N48, 6)</f>
        <v>54272.38</v>
      </c>
      <c r="F9" s="37">
        <f>ROUND(SUMIF(RV_DATA!W6:'RV_DATA'!W191, -669009597, RV_DATA!O6:'RV_DATA'!O191), 6)</f>
        <v>0</v>
      </c>
      <c r="Q9">
        <v>3</v>
      </c>
    </row>
    <row r="10" spans="1:17" ht="42.75" x14ac:dyDescent="0.2">
      <c r="A10" s="34" t="s">
        <v>306</v>
      </c>
      <c r="B10" s="35" t="s">
        <v>307</v>
      </c>
      <c r="C10" s="35" t="s">
        <v>148</v>
      </c>
      <c r="D10" s="36">
        <f>ROUND(SUMIF(RV_DATA!W6:'RV_DATA'!W191, -1548312125, RV_DATA!I6:'RV_DATA'!I191), 6)</f>
        <v>0</v>
      </c>
      <c r="E10" s="37">
        <f>ROUND(RV_DATA!N86, 6)</f>
        <v>2073.98</v>
      </c>
      <c r="F10" s="37">
        <f>ROUND(SUMIF(RV_DATA!W6:'RV_DATA'!W191, -1548312125, RV_DATA!O6:'RV_DATA'!O191), 6)</f>
        <v>0</v>
      </c>
      <c r="Q10">
        <v>3</v>
      </c>
    </row>
    <row r="11" spans="1:17" ht="14.25" x14ac:dyDescent="0.2">
      <c r="A11" s="34" t="s">
        <v>672</v>
      </c>
      <c r="B11" s="35" t="s">
        <v>674</v>
      </c>
      <c r="C11" s="35" t="s">
        <v>42</v>
      </c>
      <c r="D11" s="36">
        <f>ROUND(SUMIF(RV_DATA!W6:'RV_DATA'!W191, -418951574, RV_DATA!I6:'RV_DATA'!I191), 6)</f>
        <v>0</v>
      </c>
      <c r="E11" s="37">
        <f>ROUND(RV_DATA!N139, 6)</f>
        <v>123158.52</v>
      </c>
      <c r="F11" s="37">
        <f>ROUND(SUMIF(RV_DATA!W6:'RV_DATA'!W191, -418951574, RV_DATA!O6:'RV_DATA'!O191), 6)</f>
        <v>0</v>
      </c>
      <c r="Q11">
        <v>3</v>
      </c>
    </row>
    <row r="12" spans="1:17" ht="14.25" x14ac:dyDescent="0.2">
      <c r="A12" s="34" t="s">
        <v>605</v>
      </c>
      <c r="B12" s="35" t="s">
        <v>607</v>
      </c>
      <c r="C12" s="35" t="s">
        <v>263</v>
      </c>
      <c r="D12" s="36">
        <f>ROUND(SUMIF(RV_DATA!W6:'RV_DATA'!W191, 599229460, RV_DATA!I6:'RV_DATA'!I191), 6)</f>
        <v>0</v>
      </c>
      <c r="E12" s="37">
        <f>ROUND(RV_DATA!N39, 6)</f>
        <v>590.78</v>
      </c>
      <c r="F12" s="37">
        <f>ROUND(SUMIF(RV_DATA!W6:'RV_DATA'!W191, 599229460, RV_DATA!O6:'RV_DATA'!O191), 6)</f>
        <v>0</v>
      </c>
      <c r="Q12">
        <v>3</v>
      </c>
    </row>
    <row r="13" spans="1:17" ht="28.5" x14ac:dyDescent="0.2">
      <c r="A13" s="34" t="s">
        <v>548</v>
      </c>
      <c r="B13" s="35" t="s">
        <v>550</v>
      </c>
      <c r="C13" s="35" t="s">
        <v>263</v>
      </c>
      <c r="D13" s="36">
        <f>ROUND(SUMIF(RV_DATA!W6:'RV_DATA'!W191, -941256357, RV_DATA!I6:'RV_DATA'!I191), 6)</f>
        <v>0</v>
      </c>
      <c r="E13" s="37">
        <f>ROUND(RV_DATA!N15, 6)</f>
        <v>590.78</v>
      </c>
      <c r="F13" s="37">
        <f>ROUND(SUMIF(RV_DATA!W6:'RV_DATA'!W191, -941256357, RV_DATA!O6:'RV_DATA'!O191), 6)</f>
        <v>0</v>
      </c>
      <c r="Q13">
        <v>3</v>
      </c>
    </row>
    <row r="14" spans="1:17" ht="42.75" x14ac:dyDescent="0.2">
      <c r="A14" s="34" t="s">
        <v>644</v>
      </c>
      <c r="B14" s="35" t="s">
        <v>646</v>
      </c>
      <c r="C14" s="35" t="s">
        <v>263</v>
      </c>
      <c r="D14" s="36">
        <f>ROUND(SUMIF(RV_DATA!W6:'RV_DATA'!W191, -4061781, RV_DATA!I6:'RV_DATA'!I191), 6)</f>
        <v>0</v>
      </c>
      <c r="E14" s="37">
        <f>ROUND(RV_DATA!N83, 6)</f>
        <v>1806.27</v>
      </c>
      <c r="F14" s="37">
        <f>ROUND(SUMIF(RV_DATA!W6:'RV_DATA'!W191, -4061781, RV_DATA!O6:'RV_DATA'!O191), 6)</f>
        <v>0</v>
      </c>
      <c r="Q14">
        <v>3</v>
      </c>
    </row>
    <row r="15" spans="1:17" ht="28.5" x14ac:dyDescent="0.2">
      <c r="A15" s="34" t="s">
        <v>675</v>
      </c>
      <c r="B15" s="35" t="s">
        <v>677</v>
      </c>
      <c r="C15" s="35" t="s">
        <v>42</v>
      </c>
      <c r="D15" s="36">
        <f>ROUND(SUMIF(RV_DATA!W6:'RV_DATA'!W191, -1108167058, RV_DATA!I6:'RV_DATA'!I191), 6)</f>
        <v>0</v>
      </c>
      <c r="E15" s="37">
        <f>ROUND(RV_DATA!N138, 6)</f>
        <v>110728.72</v>
      </c>
      <c r="F15" s="37">
        <f>ROUND(SUMIF(RV_DATA!W6:'RV_DATA'!W191, -1108167058, RV_DATA!O6:'RV_DATA'!O191), 6)</f>
        <v>0</v>
      </c>
      <c r="Q15">
        <v>3</v>
      </c>
    </row>
    <row r="16" spans="1:17" ht="14.25" x14ac:dyDescent="0.2">
      <c r="A16" s="34" t="s">
        <v>608</v>
      </c>
      <c r="B16" s="35" t="s">
        <v>610</v>
      </c>
      <c r="C16" s="35" t="s">
        <v>263</v>
      </c>
      <c r="D16" s="36">
        <f>ROUND(SUMIF(RV_DATA!W6:'RV_DATA'!W191, 254213091, RV_DATA!I6:'RV_DATA'!I191), 6)</f>
        <v>0</v>
      </c>
      <c r="E16" s="37">
        <f>ROUND(RV_DATA!N38, 6)</f>
        <v>33.729999999999997</v>
      </c>
      <c r="F16" s="37">
        <f>ROUND(SUMIF(RV_DATA!W6:'RV_DATA'!W191, 254213091, RV_DATA!O6:'RV_DATA'!O191), 6)</f>
        <v>0</v>
      </c>
      <c r="Q16">
        <v>3</v>
      </c>
    </row>
    <row r="17" spans="1:17" ht="28.5" x14ac:dyDescent="0.2">
      <c r="A17" s="34" t="s">
        <v>691</v>
      </c>
      <c r="B17" s="35" t="s">
        <v>693</v>
      </c>
      <c r="C17" s="35" t="s">
        <v>272</v>
      </c>
      <c r="D17" s="36">
        <f>ROUND(SUMIF(RV_DATA!W6:'RV_DATA'!W191, 677621904, RV_DATA!I6:'RV_DATA'!I191), 6)</f>
        <v>0</v>
      </c>
      <c r="E17" s="37">
        <f>ROUND(RV_DATA!N159, 6)</f>
        <v>534.34</v>
      </c>
      <c r="F17" s="37">
        <f>ROUND(SUMIF(RV_DATA!W6:'RV_DATA'!W191, 677621904, RV_DATA!O6:'RV_DATA'!O191), 6)</f>
        <v>0</v>
      </c>
      <c r="Q17">
        <v>3</v>
      </c>
    </row>
    <row r="18" spans="1:17" ht="42.75" x14ac:dyDescent="0.2">
      <c r="A18" s="34" t="s">
        <v>563</v>
      </c>
      <c r="B18" s="35" t="s">
        <v>565</v>
      </c>
      <c r="C18" s="35" t="s">
        <v>272</v>
      </c>
      <c r="D18" s="36">
        <f>ROUND(SUMIF(RV_DATA!W6:'RV_DATA'!W191, -118080268, RV_DATA!I6:'RV_DATA'!I191), 6)</f>
        <v>0</v>
      </c>
      <c r="E18" s="37">
        <f>ROUND(RV_DATA!N19, 6)</f>
        <v>75.94</v>
      </c>
      <c r="F18" s="37">
        <f>ROUND(SUMIF(RV_DATA!W6:'RV_DATA'!W191, -118080268, RV_DATA!O6:'RV_DATA'!O191), 6)</f>
        <v>0</v>
      </c>
      <c r="Q18">
        <v>3</v>
      </c>
    </row>
    <row r="19" spans="1:17" ht="42.75" x14ac:dyDescent="0.2">
      <c r="A19" s="34" t="s">
        <v>703</v>
      </c>
      <c r="B19" s="35" t="s">
        <v>705</v>
      </c>
      <c r="C19" s="35" t="s">
        <v>171</v>
      </c>
      <c r="D19" s="36">
        <f>ROUND(SUMIF(RV_DATA!W6:'RV_DATA'!W191, -945589502, RV_DATA!I6:'RV_DATA'!I191), 6)</f>
        <v>0</v>
      </c>
      <c r="E19" s="37">
        <f>ROUND(RV_DATA!N158, 6)</f>
        <v>798.93</v>
      </c>
      <c r="F19" s="37">
        <f>ROUND(SUMIF(RV_DATA!W6:'RV_DATA'!W191, -945589502, RV_DATA!O6:'RV_DATA'!O191), 6)</f>
        <v>0</v>
      </c>
      <c r="Q19">
        <v>3</v>
      </c>
    </row>
    <row r="20" spans="1:17" ht="28.5" x14ac:dyDescent="0.2">
      <c r="A20" s="34" t="s">
        <v>617</v>
      </c>
      <c r="B20" s="35" t="s">
        <v>619</v>
      </c>
      <c r="C20" s="35" t="s">
        <v>42</v>
      </c>
      <c r="D20" s="36">
        <f>ROUND(SUMIF(RV_DATA!W6:'RV_DATA'!W191, -171440516, RV_DATA!I6:'RV_DATA'!I191), 6)</f>
        <v>0</v>
      </c>
      <c r="E20" s="37">
        <f>ROUND(RV_DATA!N47, 6)</f>
        <v>80455.460000000006</v>
      </c>
      <c r="F20" s="37">
        <f>ROUND(SUMIF(RV_DATA!W6:'RV_DATA'!W191, -171440516, RV_DATA!O6:'RV_DATA'!O191), 6)</f>
        <v>0</v>
      </c>
      <c r="Q20">
        <v>3</v>
      </c>
    </row>
    <row r="21" spans="1:17" ht="28.5" x14ac:dyDescent="0.2">
      <c r="A21" s="34" t="s">
        <v>429</v>
      </c>
      <c r="B21" s="35" t="s">
        <v>430</v>
      </c>
      <c r="C21" s="35" t="s">
        <v>42</v>
      </c>
      <c r="D21" s="36">
        <f>ROUND(SUMIF(RV_DATA!W6:'RV_DATA'!W191, -74686892, RV_DATA!I6:'RV_DATA'!I191), 6)</f>
        <v>0</v>
      </c>
      <c r="E21" s="37">
        <f>ROUND(RV_DATA!N167, 6)</f>
        <v>197.96</v>
      </c>
      <c r="F21" s="37">
        <f>ROUND(SUMIF(RV_DATA!W6:'RV_DATA'!W191, -74686892, RV_DATA!O6:'RV_DATA'!O191), 6)</f>
        <v>0</v>
      </c>
      <c r="Q21">
        <v>3</v>
      </c>
    </row>
    <row r="22" spans="1:17" ht="71.25" x14ac:dyDescent="0.2">
      <c r="A22" s="34" t="s">
        <v>455</v>
      </c>
      <c r="B22" s="35" t="s">
        <v>456</v>
      </c>
      <c r="C22" s="35" t="s">
        <v>42</v>
      </c>
      <c r="D22" s="36">
        <f>ROUND(SUMIF(RV_DATA!W6:'RV_DATA'!W191, 1720233667, RV_DATA!I6:'RV_DATA'!I191), 6)</f>
        <v>0</v>
      </c>
      <c r="E22" s="37">
        <f>ROUND(RV_DATA!N168, 6)</f>
        <v>153.63999999999999</v>
      </c>
      <c r="F22" s="37">
        <f>ROUND(SUMIF(RV_DATA!W6:'RV_DATA'!W191, 1720233667, RV_DATA!O6:'RV_DATA'!O191), 6)</f>
        <v>0</v>
      </c>
      <c r="Q22">
        <v>3</v>
      </c>
    </row>
    <row r="23" spans="1:17" ht="99.75" x14ac:dyDescent="0.2">
      <c r="A23" s="34" t="s">
        <v>63</v>
      </c>
      <c r="B23" s="35" t="s">
        <v>64</v>
      </c>
      <c r="C23" s="35" t="s">
        <v>42</v>
      </c>
      <c r="D23" s="36">
        <f>ROUND(SUMIF(RV_DATA!W6:'RV_DATA'!W191, 2103506109, RV_DATA!I6:'RV_DATA'!I191), 6)</f>
        <v>0</v>
      </c>
      <c r="E23" s="37">
        <f>ROUND(RV_DATA!N9, 6)</f>
        <v>150.61000000000001</v>
      </c>
      <c r="F23" s="37">
        <f>ROUND(SUMIF(RV_DATA!W6:'RV_DATA'!W191, 2103506109, RV_DATA!O6:'RV_DATA'!O191), 6)</f>
        <v>0</v>
      </c>
      <c r="Q23">
        <v>3</v>
      </c>
    </row>
    <row r="24" spans="1:17" ht="57" x14ac:dyDescent="0.2">
      <c r="A24" s="34" t="s">
        <v>659</v>
      </c>
      <c r="B24" s="35" t="s">
        <v>661</v>
      </c>
      <c r="C24" s="35" t="s">
        <v>263</v>
      </c>
      <c r="D24" s="36">
        <f>ROUND(SUMIF(RV_DATA!W6:'RV_DATA'!W191, -1275694715, RV_DATA!I6:'RV_DATA'!I191), 6)</f>
        <v>0</v>
      </c>
      <c r="E24" s="37">
        <f>ROUND(RV_DATA!N131, 6)</f>
        <v>3529.68</v>
      </c>
      <c r="F24" s="37">
        <f>ROUND(SUMIF(RV_DATA!W6:'RV_DATA'!W191, -1275694715, RV_DATA!O6:'RV_DATA'!O191), 6)</f>
        <v>0</v>
      </c>
      <c r="Q24">
        <v>3</v>
      </c>
    </row>
    <row r="25" spans="1:17" ht="57" x14ac:dyDescent="0.2">
      <c r="A25" s="34" t="s">
        <v>566</v>
      </c>
      <c r="B25" s="35" t="s">
        <v>568</v>
      </c>
      <c r="C25" s="35" t="s">
        <v>263</v>
      </c>
      <c r="D25" s="36">
        <f>ROUND(SUMIF(RV_DATA!W6:'RV_DATA'!W191, 904341613, RV_DATA!I6:'RV_DATA'!I191), 6)</f>
        <v>0</v>
      </c>
      <c r="E25" s="37">
        <f>ROUND(RV_DATA!N28, 6)</f>
        <v>3869.68</v>
      </c>
      <c r="F25" s="37">
        <f>ROUND(SUMIF(RV_DATA!W6:'RV_DATA'!W191, 904341613, RV_DATA!O6:'RV_DATA'!O191), 6)</f>
        <v>0</v>
      </c>
      <c r="Q25">
        <v>3</v>
      </c>
    </row>
    <row r="26" spans="1:17" ht="57" x14ac:dyDescent="0.2">
      <c r="A26" s="34" t="s">
        <v>678</v>
      </c>
      <c r="B26" s="35" t="s">
        <v>680</v>
      </c>
      <c r="C26" s="35" t="s">
        <v>263</v>
      </c>
      <c r="D26" s="36">
        <f>ROUND(SUMIF(RV_DATA!W6:'RV_DATA'!W191, -1861613776, RV_DATA!I6:'RV_DATA'!I191), 6)</f>
        <v>0</v>
      </c>
      <c r="E26" s="37">
        <f>ROUND(RV_DATA!N137, 6)</f>
        <v>4082.17</v>
      </c>
      <c r="F26" s="37">
        <f>ROUND(SUMIF(RV_DATA!W6:'RV_DATA'!W191, -1861613776, RV_DATA!O6:'RV_DATA'!O191), 6)</f>
        <v>0</v>
      </c>
      <c r="Q26">
        <v>3</v>
      </c>
    </row>
    <row r="27" spans="1:17" ht="14.25" x14ac:dyDescent="0.2">
      <c r="A27" s="34" t="s">
        <v>569</v>
      </c>
      <c r="B27" s="35" t="s">
        <v>571</v>
      </c>
      <c r="C27" s="35" t="s">
        <v>263</v>
      </c>
      <c r="D27" s="36">
        <f>ROUND(SUMIF(RV_DATA!W6:'RV_DATA'!W191, -2095150757, RV_DATA!I6:'RV_DATA'!I191), 6)</f>
        <v>1.4999999999999999E-2</v>
      </c>
      <c r="E27" s="37">
        <f>ROUND(RV_DATA!N27, 6)</f>
        <v>3003.56</v>
      </c>
      <c r="F27" s="37">
        <f>ROUND(SUMIF(RV_DATA!W6:'RV_DATA'!W191, -2095150757, RV_DATA!O6:'RV_DATA'!O191), 6)</f>
        <v>45.05</v>
      </c>
      <c r="Q27">
        <v>3</v>
      </c>
    </row>
    <row r="28" spans="1:17" ht="28.5" x14ac:dyDescent="0.2">
      <c r="A28" s="34" t="s">
        <v>270</v>
      </c>
      <c r="B28" s="35" t="s">
        <v>271</v>
      </c>
      <c r="C28" s="35" t="s">
        <v>272</v>
      </c>
      <c r="D28" s="36">
        <f>ROUND(SUMIF(RV_DATA!W6:'RV_DATA'!W191, -973625557, RV_DATA!I6:'RV_DATA'!I191), 6)</f>
        <v>0</v>
      </c>
      <c r="E28" s="37">
        <f>ROUND(RV_DATA!N66, 6)</f>
        <v>45.09</v>
      </c>
      <c r="F28" s="37">
        <f>ROUND(SUMIF(RV_DATA!W6:'RV_DATA'!W191, -973625557, RV_DATA!O6:'RV_DATA'!O191), 6)</f>
        <v>0</v>
      </c>
      <c r="Q28">
        <v>3</v>
      </c>
    </row>
    <row r="29" spans="1:17" ht="57" x14ac:dyDescent="0.2">
      <c r="A29" s="34" t="s">
        <v>551</v>
      </c>
      <c r="B29" s="35" t="s">
        <v>553</v>
      </c>
      <c r="C29" s="35" t="s">
        <v>42</v>
      </c>
      <c r="D29" s="36">
        <f>ROUND(SUMIF(RV_DATA!W6:'RV_DATA'!W191, -779812357, RV_DATA!I6:'RV_DATA'!I191), 6)</f>
        <v>0</v>
      </c>
      <c r="E29" s="37">
        <f>ROUND(RV_DATA!N14, 6)</f>
        <v>3130.47</v>
      </c>
      <c r="F29" s="37">
        <f>ROUND(SUMIF(RV_DATA!W6:'RV_DATA'!W191, -779812357, RV_DATA!O6:'RV_DATA'!O191), 6)</f>
        <v>0</v>
      </c>
      <c r="Q29">
        <v>3</v>
      </c>
    </row>
    <row r="30" spans="1:17" ht="57" x14ac:dyDescent="0.2">
      <c r="A30" s="34" t="s">
        <v>650</v>
      </c>
      <c r="B30" s="35" t="s">
        <v>652</v>
      </c>
      <c r="C30" s="35" t="s">
        <v>42</v>
      </c>
      <c r="D30" s="36">
        <f>ROUND(SUMIF(RV_DATA!W6:'RV_DATA'!W191, 1813319428, RV_DATA!I6:'RV_DATA'!I191), 6)</f>
        <v>0</v>
      </c>
      <c r="E30" s="37">
        <f>ROUND(RV_DATA!N84, 6)</f>
        <v>3589.47</v>
      </c>
      <c r="F30" s="37">
        <f>ROUND(SUMIF(RV_DATA!W6:'RV_DATA'!W191, 1813319428, RV_DATA!O6:'RV_DATA'!O191), 6)</f>
        <v>0</v>
      </c>
      <c r="Q30">
        <v>3</v>
      </c>
    </row>
    <row r="31" spans="1:17" ht="42.75" x14ac:dyDescent="0.2">
      <c r="A31" s="34" t="s">
        <v>137</v>
      </c>
      <c r="B31" s="35" t="s">
        <v>138</v>
      </c>
      <c r="C31" s="35" t="s">
        <v>42</v>
      </c>
      <c r="D31" s="36">
        <f>ROUND(SUMIF(RV_DATA!W6:'RV_DATA'!W191, -1429341007, RV_DATA!I6:'RV_DATA'!I191), 6)</f>
        <v>0</v>
      </c>
      <c r="E31" s="37">
        <f>ROUND(RV_DATA!N11, 6)</f>
        <v>2727.65</v>
      </c>
      <c r="F31" s="37">
        <f>ROUND(SUMIF(RV_DATA!W6:'RV_DATA'!W191, -1429341007, RV_DATA!O6:'RV_DATA'!O191), 6)</f>
        <v>0</v>
      </c>
      <c r="Q31">
        <v>3</v>
      </c>
    </row>
    <row r="32" spans="1:17" ht="28.5" x14ac:dyDescent="0.2">
      <c r="A32" s="34" t="s">
        <v>133</v>
      </c>
      <c r="B32" s="35" t="s">
        <v>134</v>
      </c>
      <c r="C32" s="35" t="s">
        <v>42</v>
      </c>
      <c r="D32" s="36">
        <f>ROUND(SUMIF(RV_DATA!W6:'RV_DATA'!W191, 1196389568, RV_DATA!I6:'RV_DATA'!I191), 6)</f>
        <v>0</v>
      </c>
      <c r="E32" s="37">
        <f>ROUND(RV_DATA!N17, 6)</f>
        <v>2628.2</v>
      </c>
      <c r="F32" s="37">
        <f>ROUND(SUMIF(RV_DATA!W6:'RV_DATA'!W191, 1196389568, RV_DATA!O6:'RV_DATA'!O191), 6)</f>
        <v>0</v>
      </c>
      <c r="Q32">
        <v>3</v>
      </c>
    </row>
    <row r="33" spans="1:17" ht="28.5" x14ac:dyDescent="0.2">
      <c r="A33" s="34" t="s">
        <v>266</v>
      </c>
      <c r="B33" s="35" t="s">
        <v>267</v>
      </c>
      <c r="C33" s="35" t="s">
        <v>42</v>
      </c>
      <c r="D33" s="36">
        <f>ROUND(SUMIF(RV_DATA!W6:'RV_DATA'!W191, -291970556, RV_DATA!I6:'RV_DATA'!I191), 6)</f>
        <v>0</v>
      </c>
      <c r="E33" s="37">
        <f>ROUND(RV_DATA!N65, 6)</f>
        <v>5637.2</v>
      </c>
      <c r="F33" s="37">
        <f>ROUND(SUMIF(RV_DATA!W6:'RV_DATA'!W191, -291970556, RV_DATA!O6:'RV_DATA'!O191), 6)</f>
        <v>0</v>
      </c>
      <c r="Q33">
        <v>3</v>
      </c>
    </row>
    <row r="34" spans="1:17" ht="14.25" x14ac:dyDescent="0.2">
      <c r="A34" s="34" t="s">
        <v>721</v>
      </c>
      <c r="B34" s="35" t="s">
        <v>723</v>
      </c>
      <c r="C34" s="35" t="s">
        <v>263</v>
      </c>
      <c r="D34" s="36">
        <f>ROUND(SUMIF(RV_DATA!W6:'RV_DATA'!W191, -1757888593, RV_DATA!I6:'RV_DATA'!I191), 6)</f>
        <v>0</v>
      </c>
      <c r="E34" s="37">
        <f>ROUND(RV_DATA!N188, 6)</f>
        <v>753.67</v>
      </c>
      <c r="F34" s="37">
        <f>ROUND(SUMIF(RV_DATA!W6:'RV_DATA'!W191, -1757888593, RV_DATA!O6:'RV_DATA'!O191), 6)</f>
        <v>0</v>
      </c>
      <c r="Q34">
        <v>3</v>
      </c>
    </row>
    <row r="35" spans="1:17" ht="28.5" x14ac:dyDescent="0.2">
      <c r="A35" s="34" t="s">
        <v>572</v>
      </c>
      <c r="B35" s="35" t="s">
        <v>574</v>
      </c>
      <c r="C35" s="35" t="s">
        <v>263</v>
      </c>
      <c r="D35" s="36">
        <f>ROUND(SUMIF(RV_DATA!W6:'RV_DATA'!W191, 1338619623, RV_DATA!I6:'RV_DATA'!I191), 6)</f>
        <v>0</v>
      </c>
      <c r="E35" s="37">
        <f>ROUND(RV_DATA!N26, 6)</f>
        <v>6544.04</v>
      </c>
      <c r="F35" s="37">
        <f>ROUND(SUMIF(RV_DATA!W6:'RV_DATA'!W191, 1338619623, RV_DATA!O6:'RV_DATA'!O191), 6)</f>
        <v>0</v>
      </c>
      <c r="Q35">
        <v>3</v>
      </c>
    </row>
    <row r="36" spans="1:17" ht="42.75" x14ac:dyDescent="0.2">
      <c r="A36" s="34" t="s">
        <v>662</v>
      </c>
      <c r="B36" s="35" t="s">
        <v>664</v>
      </c>
      <c r="C36" s="35" t="s">
        <v>665</v>
      </c>
      <c r="D36" s="36">
        <f>ROUND(SUMIF(RV_DATA!W6:'RV_DATA'!W191, -1678444639, RV_DATA!I6:'RV_DATA'!I191), 6)</f>
        <v>0</v>
      </c>
      <c r="E36" s="37">
        <f>ROUND(RV_DATA!N130, 6)</f>
        <v>5240.13</v>
      </c>
      <c r="F36" s="37">
        <f>ROUND(SUMIF(RV_DATA!W6:'RV_DATA'!W191, -1678444639, RV_DATA!O6:'RV_DATA'!O191), 6)</f>
        <v>0</v>
      </c>
      <c r="Q36">
        <v>3</v>
      </c>
    </row>
    <row r="37" spans="1:17" ht="28.5" x14ac:dyDescent="0.2">
      <c r="A37" s="34" t="s">
        <v>275</v>
      </c>
      <c r="B37" s="35" t="s">
        <v>276</v>
      </c>
      <c r="C37" s="35" t="s">
        <v>263</v>
      </c>
      <c r="D37" s="36">
        <f>ROUND(SUMIF(RV_DATA!W6:'RV_DATA'!W191, -1423306304, RV_DATA!I6:'RV_DATA'!I191), 6)</f>
        <v>0</v>
      </c>
      <c r="E37" s="37">
        <f>ROUND(RV_DATA!N67, 6)</f>
        <v>8989.82</v>
      </c>
      <c r="F37" s="37">
        <f>ROUND(SUMIF(RV_DATA!W6:'RV_DATA'!W191, -1423306304, RV_DATA!O6:'RV_DATA'!O191), 6)</f>
        <v>0</v>
      </c>
      <c r="Q37">
        <v>3</v>
      </c>
    </row>
    <row r="38" spans="1:17" ht="28.5" x14ac:dyDescent="0.2">
      <c r="A38" s="34" t="s">
        <v>146</v>
      </c>
      <c r="B38" s="35" t="s">
        <v>147</v>
      </c>
      <c r="C38" s="35" t="s">
        <v>148</v>
      </c>
      <c r="D38" s="36">
        <f>ROUND(SUMIF(RV_DATA!W6:'RV_DATA'!W191, -647053908, RV_DATA!I6:'RV_DATA'!I191), 6)</f>
        <v>0</v>
      </c>
      <c r="E38" s="37">
        <f>ROUND(RV_DATA!N16, 6)</f>
        <v>638.41</v>
      </c>
      <c r="F38" s="37">
        <f>ROUND(SUMIF(RV_DATA!W6:'RV_DATA'!W191, -647053908, RV_DATA!O6:'RV_DATA'!O191), 6)</f>
        <v>0</v>
      </c>
      <c r="Q38">
        <v>3</v>
      </c>
    </row>
    <row r="39" spans="1:17" ht="71.25" x14ac:dyDescent="0.2">
      <c r="A39" s="34" t="s">
        <v>182</v>
      </c>
      <c r="B39" s="35" t="s">
        <v>183</v>
      </c>
      <c r="C39" s="35" t="s">
        <v>171</v>
      </c>
      <c r="D39" s="36">
        <f>ROUND(SUMIF(RV_DATA!W6:'RV_DATA'!W191, 1269431686, RV_DATA!I6:'RV_DATA'!I191), 6)</f>
        <v>0</v>
      </c>
      <c r="E39" s="37">
        <f>ROUND(RV_DATA!N21, 6)</f>
        <v>5774.67</v>
      </c>
      <c r="F39" s="37">
        <f>ROUND(SUMIF(RV_DATA!W6:'RV_DATA'!W191, 1269431686, RV_DATA!O6:'RV_DATA'!O191), 6)</f>
        <v>0</v>
      </c>
      <c r="Q39">
        <v>3</v>
      </c>
    </row>
    <row r="40" spans="1:17" ht="28.5" x14ac:dyDescent="0.2">
      <c r="A40" s="34" t="s">
        <v>178</v>
      </c>
      <c r="B40" s="35" t="s">
        <v>179</v>
      </c>
      <c r="C40" s="35" t="s">
        <v>171</v>
      </c>
      <c r="D40" s="36">
        <f>ROUND(SUMIF(RV_DATA!W6:'RV_DATA'!W191, -1559080858, RV_DATA!I6:'RV_DATA'!I191), 6)</f>
        <v>0</v>
      </c>
      <c r="E40" s="37">
        <f>ROUND(RV_DATA!N20, 6)</f>
        <v>127.19</v>
      </c>
      <c r="F40" s="37">
        <f>ROUND(SUMIF(RV_DATA!W6:'RV_DATA'!W191, -1559080858, RV_DATA!O6:'RV_DATA'!O191), 6)</f>
        <v>0</v>
      </c>
      <c r="Q40">
        <v>3</v>
      </c>
    </row>
    <row r="41" spans="1:17" ht="42.75" x14ac:dyDescent="0.2">
      <c r="A41" s="34" t="s">
        <v>681</v>
      </c>
      <c r="B41" s="35" t="s">
        <v>683</v>
      </c>
      <c r="C41" s="35" t="s">
        <v>684</v>
      </c>
      <c r="D41" s="36">
        <f>ROUND(SUMIF(RV_DATA!W6:'RV_DATA'!W191, 1147778986, RV_DATA!I6:'RV_DATA'!I191), 6)</f>
        <v>0</v>
      </c>
      <c r="E41" s="37">
        <f>ROUND(RV_DATA!N136, 6)</f>
        <v>973.91</v>
      </c>
      <c r="F41" s="37">
        <f>ROUND(SUMIF(RV_DATA!W6:'RV_DATA'!W191, 1147778986, RV_DATA!O6:'RV_DATA'!O191), 6)</f>
        <v>0</v>
      </c>
      <c r="Q41">
        <v>3</v>
      </c>
    </row>
    <row r="42" spans="1:17" ht="28.5" x14ac:dyDescent="0.2">
      <c r="A42" s="34" t="s">
        <v>554</v>
      </c>
      <c r="B42" s="35" t="s">
        <v>556</v>
      </c>
      <c r="C42" s="35" t="s">
        <v>171</v>
      </c>
      <c r="D42" s="36">
        <f>ROUND(SUMIF(RV_DATA!W6:'RV_DATA'!W191, -1014290184, RV_DATA!I6:'RV_DATA'!I191), 6)</f>
        <v>0</v>
      </c>
      <c r="E42" s="37">
        <f>ROUND(RV_DATA!N13, 6)</f>
        <v>4170.97</v>
      </c>
      <c r="F42" s="37">
        <f>ROUND(SUMIF(RV_DATA!W6:'RV_DATA'!W191, -1014290184, RV_DATA!O6:'RV_DATA'!O191), 6)</f>
        <v>0</v>
      </c>
      <c r="Q42">
        <v>3</v>
      </c>
    </row>
    <row r="43" spans="1:17" ht="42.75" x14ac:dyDescent="0.2">
      <c r="A43" s="34" t="s">
        <v>697</v>
      </c>
      <c r="B43" s="35" t="s">
        <v>699</v>
      </c>
      <c r="C43" s="35" t="s">
        <v>171</v>
      </c>
      <c r="D43" s="36">
        <f>ROUND(SUMIF(RV_DATA!W6:'RV_DATA'!W191, 1152663436, RV_DATA!I6:'RV_DATA'!I191), 6)</f>
        <v>0</v>
      </c>
      <c r="E43" s="37">
        <f>ROUND(RV_DATA!N157, 6)</f>
        <v>1999.65</v>
      </c>
      <c r="F43" s="37">
        <f>ROUND(SUMIF(RV_DATA!W6:'RV_DATA'!W191, 1152663436, RV_DATA!O6:'RV_DATA'!O191), 6)</f>
        <v>0</v>
      </c>
      <c r="Q43">
        <v>3</v>
      </c>
    </row>
    <row r="44" spans="1:17" ht="28.5" x14ac:dyDescent="0.2">
      <c r="A44" s="34" t="s">
        <v>709</v>
      </c>
      <c r="B44" s="35" t="s">
        <v>711</v>
      </c>
      <c r="C44" s="35" t="s">
        <v>171</v>
      </c>
      <c r="D44" s="36">
        <f>ROUND(SUMIF(RV_DATA!W6:'RV_DATA'!W191, 466791647, RV_DATA!I6:'RV_DATA'!I191), 6)</f>
        <v>0.6</v>
      </c>
      <c r="E44" s="37">
        <f>ROUND(RV_DATA!N161, 6)</f>
        <v>873.12</v>
      </c>
      <c r="F44" s="37">
        <f>ROUND(SUMIF(RV_DATA!W6:'RV_DATA'!W191, 466791647, RV_DATA!O6:'RV_DATA'!O191), 6)</f>
        <v>523.87</v>
      </c>
      <c r="Q44">
        <v>3</v>
      </c>
    </row>
    <row r="45" spans="1:17" ht="28.5" x14ac:dyDescent="0.2">
      <c r="A45" s="34" t="s">
        <v>656</v>
      </c>
      <c r="B45" s="35" t="s">
        <v>658</v>
      </c>
      <c r="C45" s="35" t="s">
        <v>171</v>
      </c>
      <c r="D45" s="36">
        <f>ROUND(SUMIF(RV_DATA!W6:'RV_DATA'!W191, -1366622189, RV_DATA!I6:'RV_DATA'!I191), 6)</f>
        <v>0</v>
      </c>
      <c r="E45" s="37">
        <f>ROUND(RV_DATA!N87, 6)</f>
        <v>1415.48</v>
      </c>
      <c r="F45" s="37">
        <f>ROUND(SUMIF(RV_DATA!W6:'RV_DATA'!W191, -1366622189, RV_DATA!O6:'RV_DATA'!O191), 6)</f>
        <v>0</v>
      </c>
      <c r="Q45">
        <v>3</v>
      </c>
    </row>
    <row r="46" spans="1:17" ht="57" x14ac:dyDescent="0.2">
      <c r="A46" s="34" t="s">
        <v>700</v>
      </c>
      <c r="B46" s="35" t="s">
        <v>702</v>
      </c>
      <c r="C46" s="35" t="s">
        <v>171</v>
      </c>
      <c r="D46" s="36">
        <f>ROUND(SUMIF(RV_DATA!W6:'RV_DATA'!W191, 968134753, RV_DATA!I6:'RV_DATA'!I191), 6)</f>
        <v>0</v>
      </c>
      <c r="E46" s="37">
        <f>ROUND(RV_DATA!N156, 6)</f>
        <v>23.91</v>
      </c>
      <c r="F46" s="37">
        <f>ROUND(SUMIF(RV_DATA!W6:'RV_DATA'!W191, 968134753, RV_DATA!O6:'RV_DATA'!O191), 6)</f>
        <v>0</v>
      </c>
      <c r="Q46">
        <v>3</v>
      </c>
    </row>
    <row r="47" spans="1:17" ht="71.25" x14ac:dyDescent="0.2">
      <c r="A47" s="34" t="s">
        <v>410</v>
      </c>
      <c r="B47" s="35" t="s">
        <v>411</v>
      </c>
      <c r="C47" s="35" t="s">
        <v>171</v>
      </c>
      <c r="D47" s="36">
        <f>ROUND(SUMIF(RV_DATA!W6:'RV_DATA'!W191, -861909858, RV_DATA!I6:'RV_DATA'!I191), 6)</f>
        <v>6</v>
      </c>
      <c r="E47" s="37">
        <f>ROUND(RV_DATA!N163, 6)</f>
        <v>722.5</v>
      </c>
      <c r="F47" s="37">
        <f>ROUND(SUMIF(RV_DATA!W6:'RV_DATA'!W191, -861909858, RV_DATA!O6:'RV_DATA'!O191), 6)</f>
        <v>4335</v>
      </c>
      <c r="Q47">
        <v>3</v>
      </c>
    </row>
    <row r="48" spans="1:17" ht="15" x14ac:dyDescent="0.25">
      <c r="A48" s="61" t="s">
        <v>827</v>
      </c>
      <c r="B48" s="61"/>
      <c r="C48" s="61"/>
      <c r="D48" s="61"/>
      <c r="E48" s="62">
        <f>SUMIF(Q9:Q47, 3, F9:F47)</f>
        <v>4903.92</v>
      </c>
      <c r="F48" s="61"/>
    </row>
  </sheetData>
  <sortState xmlns:xlrd2="http://schemas.microsoft.com/office/spreadsheetml/2017/richdata2" ref="A9:Q47">
    <sortCondition ref="A9"/>
  </sortState>
  <mergeCells count="10">
    <mergeCell ref="A8:F8"/>
    <mergeCell ref="A48:D48"/>
    <mergeCell ref="E48:F48"/>
    <mergeCell ref="A2:F2"/>
    <mergeCell ref="A3:F3"/>
    <mergeCell ref="A4:A6"/>
    <mergeCell ref="B4:B6"/>
    <mergeCell ref="C4:C6"/>
    <mergeCell ref="D4:D6"/>
    <mergeCell ref="E4:F5"/>
  </mergeCells>
  <pageMargins left="0.6" right="0.4" top="0.65" bottom="0.4" header="0.4" footer="0.4"/>
  <pageSetup paperSize="9" scale="90" fitToHeight="0" orientation="portrait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K1858"/>
  <sheetViews>
    <sheetView workbookViewId="0">
      <selection activeCell="G13" sqref="G13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0</v>
      </c>
      <c r="L1">
        <v>12798</v>
      </c>
      <c r="M1">
        <v>10</v>
      </c>
      <c r="N1">
        <v>10</v>
      </c>
      <c r="O1">
        <v>1</v>
      </c>
      <c r="P1">
        <v>0</v>
      </c>
      <c r="Q1">
        <v>11</v>
      </c>
    </row>
    <row r="12" spans="1:133" x14ac:dyDescent="0.2">
      <c r="A12" s="1">
        <v>1</v>
      </c>
      <c r="B12" s="1">
        <v>1854</v>
      </c>
      <c r="C12" s="1">
        <v>0</v>
      </c>
      <c r="D12" s="1">
        <f>ROW(A1819)</f>
        <v>1819</v>
      </c>
      <c r="E12" s="1">
        <v>0</v>
      </c>
      <c r="F12" s="1" t="s">
        <v>4</v>
      </c>
      <c r="G12" s="1" t="s">
        <v>828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108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1</v>
      </c>
      <c r="BU12" s="1">
        <v>0</v>
      </c>
      <c r="BV12" s="1">
        <v>1</v>
      </c>
      <c r="BW12" s="1">
        <v>1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11</v>
      </c>
      <c r="CF12" s="1">
        <v>0</v>
      </c>
      <c r="CG12" s="1">
        <v>0</v>
      </c>
      <c r="CH12" s="1">
        <v>16777226</v>
      </c>
      <c r="CI12" s="1" t="s">
        <v>3</v>
      </c>
      <c r="CJ12" s="1" t="s">
        <v>3</v>
      </c>
      <c r="CK12" s="1">
        <v>0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 x14ac:dyDescent="0.2">
      <c r="A18" s="2">
        <v>52</v>
      </c>
      <c r="B18" s="2">
        <f t="shared" ref="B18:G18" si="0">B1819</f>
        <v>1854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объект_(Копия)_(Копия)</v>
      </c>
      <c r="G18" s="2" t="str">
        <f t="shared" si="0"/>
        <v>Локальные мероприятия 2020г. (Таганский)</v>
      </c>
      <c r="H18" s="2"/>
      <c r="I18" s="2"/>
      <c r="J18" s="2"/>
      <c r="K18" s="2"/>
      <c r="L18" s="2"/>
      <c r="M18" s="2"/>
      <c r="N18" s="2"/>
      <c r="O18" s="2">
        <f t="shared" ref="O18:AT18" si="1">O1819</f>
        <v>5269.92</v>
      </c>
      <c r="P18" s="2">
        <f t="shared" si="1"/>
        <v>4903.92</v>
      </c>
      <c r="Q18" s="2">
        <f t="shared" si="1"/>
        <v>2.52</v>
      </c>
      <c r="R18" s="2">
        <f t="shared" si="1"/>
        <v>0.01</v>
      </c>
      <c r="S18" s="2">
        <f t="shared" si="1"/>
        <v>363.48</v>
      </c>
      <c r="T18" s="2">
        <f t="shared" si="1"/>
        <v>0</v>
      </c>
      <c r="U18" s="2">
        <f t="shared" si="1"/>
        <v>1.8431999999999999</v>
      </c>
      <c r="V18" s="2">
        <f t="shared" si="1"/>
        <v>0</v>
      </c>
      <c r="W18" s="2">
        <f t="shared" si="1"/>
        <v>0</v>
      </c>
      <c r="X18" s="2">
        <f t="shared" si="1"/>
        <v>254.44</v>
      </c>
      <c r="Y18" s="2">
        <f t="shared" si="1"/>
        <v>36.35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5560.72</v>
      </c>
      <c r="AS18" s="2">
        <f t="shared" si="1"/>
        <v>4335</v>
      </c>
      <c r="AT18" s="2">
        <f t="shared" si="1"/>
        <v>0</v>
      </c>
      <c r="AU18" s="2">
        <f t="shared" ref="AU18:BZ18" si="2">AU1819</f>
        <v>1225.72</v>
      </c>
      <c r="AV18" s="2">
        <f t="shared" si="2"/>
        <v>4903.92</v>
      </c>
      <c r="AW18" s="2">
        <f t="shared" si="2"/>
        <v>4903.92</v>
      </c>
      <c r="AX18" s="2">
        <f t="shared" si="2"/>
        <v>0</v>
      </c>
      <c r="AY18" s="2">
        <f t="shared" si="2"/>
        <v>4903.92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CA1819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DG1819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EM1819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FS1819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 x14ac:dyDescent="0.2">
      <c r="A20" s="1">
        <v>3</v>
      </c>
      <c r="B20" s="1">
        <v>1</v>
      </c>
      <c r="C20" s="1"/>
      <c r="D20" s="1">
        <f>ROW(A1756)</f>
        <v>1756</v>
      </c>
      <c r="E20" s="1"/>
      <c r="F20" s="1" t="s">
        <v>12</v>
      </c>
      <c r="G20" s="1" t="s">
        <v>13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45" x14ac:dyDescent="0.2">
      <c r="A22" s="2">
        <v>52</v>
      </c>
      <c r="B22" s="2">
        <f t="shared" ref="B22:G22" si="7">B1756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Новая локальная смета</v>
      </c>
      <c r="G22" s="2" t="str">
        <f t="shared" si="7"/>
        <v>Басманный</v>
      </c>
      <c r="H22" s="2"/>
      <c r="I22" s="2"/>
      <c r="J22" s="2"/>
      <c r="K22" s="2"/>
      <c r="L22" s="2"/>
      <c r="M22" s="2"/>
      <c r="N22" s="2"/>
      <c r="O22" s="2">
        <f t="shared" ref="O22:AT22" si="8">O1756</f>
        <v>5269.92</v>
      </c>
      <c r="P22" s="2">
        <f t="shared" si="8"/>
        <v>4903.92</v>
      </c>
      <c r="Q22" s="2">
        <f t="shared" si="8"/>
        <v>2.52</v>
      </c>
      <c r="R22" s="2">
        <f t="shared" si="8"/>
        <v>0.01</v>
      </c>
      <c r="S22" s="2">
        <f t="shared" si="8"/>
        <v>363.48</v>
      </c>
      <c r="T22" s="2">
        <f t="shared" si="8"/>
        <v>0</v>
      </c>
      <c r="U22" s="2">
        <f t="shared" si="8"/>
        <v>1.8431999999999999</v>
      </c>
      <c r="V22" s="2">
        <f t="shared" si="8"/>
        <v>0</v>
      </c>
      <c r="W22" s="2">
        <f t="shared" si="8"/>
        <v>0</v>
      </c>
      <c r="X22" s="2">
        <f t="shared" si="8"/>
        <v>254.44</v>
      </c>
      <c r="Y22" s="2">
        <f t="shared" si="8"/>
        <v>36.35</v>
      </c>
      <c r="Z22" s="2">
        <f t="shared" si="8"/>
        <v>0</v>
      </c>
      <c r="AA22" s="2">
        <f t="shared" si="8"/>
        <v>0</v>
      </c>
      <c r="AB22" s="2">
        <f t="shared" si="8"/>
        <v>0</v>
      </c>
      <c r="AC22" s="2">
        <f t="shared" si="8"/>
        <v>0</v>
      </c>
      <c r="AD22" s="2">
        <f t="shared" si="8"/>
        <v>0</v>
      </c>
      <c r="AE22" s="2">
        <f t="shared" si="8"/>
        <v>0</v>
      </c>
      <c r="AF22" s="2">
        <f t="shared" si="8"/>
        <v>0</v>
      </c>
      <c r="AG22" s="2">
        <f t="shared" si="8"/>
        <v>0</v>
      </c>
      <c r="AH22" s="2">
        <f t="shared" si="8"/>
        <v>0</v>
      </c>
      <c r="AI22" s="2">
        <f t="shared" si="8"/>
        <v>0</v>
      </c>
      <c r="AJ22" s="2">
        <f t="shared" si="8"/>
        <v>0</v>
      </c>
      <c r="AK22" s="2">
        <f t="shared" si="8"/>
        <v>0</v>
      </c>
      <c r="AL22" s="2">
        <f t="shared" si="8"/>
        <v>0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5560.72</v>
      </c>
      <c r="AS22" s="2">
        <f t="shared" si="8"/>
        <v>4335</v>
      </c>
      <c r="AT22" s="2">
        <f t="shared" si="8"/>
        <v>0</v>
      </c>
      <c r="AU22" s="2">
        <f t="shared" ref="AU22:BZ22" si="9">AU1756</f>
        <v>1225.72</v>
      </c>
      <c r="AV22" s="2">
        <f t="shared" si="9"/>
        <v>4903.92</v>
      </c>
      <c r="AW22" s="2">
        <f t="shared" si="9"/>
        <v>4903.92</v>
      </c>
      <c r="AX22" s="2">
        <f t="shared" si="9"/>
        <v>0</v>
      </c>
      <c r="AY22" s="2">
        <f t="shared" si="9"/>
        <v>4903.92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CA1756</f>
        <v>0</v>
      </c>
      <c r="CB22" s="2">
        <f t="shared" si="10"/>
        <v>0</v>
      </c>
      <c r="CC22" s="2">
        <f t="shared" si="10"/>
        <v>0</v>
      </c>
      <c r="CD22" s="2">
        <f t="shared" si="10"/>
        <v>0</v>
      </c>
      <c r="CE22" s="2">
        <f t="shared" si="10"/>
        <v>0</v>
      </c>
      <c r="CF22" s="2">
        <f t="shared" si="10"/>
        <v>0</v>
      </c>
      <c r="CG22" s="2">
        <f t="shared" si="10"/>
        <v>0</v>
      </c>
      <c r="CH22" s="2">
        <f t="shared" si="10"/>
        <v>0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DG1756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EM1756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FS1756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 x14ac:dyDescent="0.2">
      <c r="A24" s="1">
        <v>4</v>
      </c>
      <c r="B24" s="1">
        <v>1</v>
      </c>
      <c r="C24" s="1"/>
      <c r="D24" s="1">
        <f>ROW(A191)</f>
        <v>191</v>
      </c>
      <c r="E24" s="1"/>
      <c r="F24" s="1" t="s">
        <v>14</v>
      </c>
      <c r="G24" s="1" t="s">
        <v>15</v>
      </c>
      <c r="H24" s="1" t="s">
        <v>3</v>
      </c>
      <c r="I24" s="1">
        <v>0</v>
      </c>
      <c r="J24" s="1"/>
      <c r="K24" s="1">
        <v>0</v>
      </c>
      <c r="L24" s="1"/>
      <c r="M24" s="1"/>
      <c r="N24" s="1"/>
      <c r="O24" s="1"/>
      <c r="P24" s="1"/>
      <c r="Q24" s="1"/>
      <c r="R24" s="1"/>
      <c r="S24" s="1"/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45" x14ac:dyDescent="0.2">
      <c r="A26" s="2">
        <v>52</v>
      </c>
      <c r="B26" s="2">
        <f t="shared" ref="B26:G26" si="14">B191</f>
        <v>1</v>
      </c>
      <c r="C26" s="2">
        <f t="shared" si="14"/>
        <v>4</v>
      </c>
      <c r="D26" s="2">
        <f t="shared" si="14"/>
        <v>24</v>
      </c>
      <c r="E26" s="2">
        <f t="shared" si="14"/>
        <v>0</v>
      </c>
      <c r="F26" s="2" t="str">
        <f t="shared" si="14"/>
        <v>Новый раздел</v>
      </c>
      <c r="G26" s="2" t="str">
        <f t="shared" si="14"/>
        <v>Бауманская ул., 58/25, корп. 12, стр.2</v>
      </c>
      <c r="H26" s="2"/>
      <c r="I26" s="2"/>
      <c r="J26" s="2"/>
      <c r="K26" s="2"/>
      <c r="L26" s="2"/>
      <c r="M26" s="2"/>
      <c r="N26" s="2"/>
      <c r="O26" s="2">
        <f t="shared" ref="O26:AT26" si="15">O191</f>
        <v>0</v>
      </c>
      <c r="P26" s="2">
        <f t="shared" si="15"/>
        <v>0</v>
      </c>
      <c r="Q26" s="2">
        <f t="shared" si="15"/>
        <v>0</v>
      </c>
      <c r="R26" s="2">
        <f t="shared" si="15"/>
        <v>0</v>
      </c>
      <c r="S26" s="2">
        <f t="shared" si="15"/>
        <v>0</v>
      </c>
      <c r="T26" s="2">
        <f t="shared" si="15"/>
        <v>0</v>
      </c>
      <c r="U26" s="2">
        <f t="shared" si="15"/>
        <v>0</v>
      </c>
      <c r="V26" s="2">
        <f t="shared" si="15"/>
        <v>0</v>
      </c>
      <c r="W26" s="2">
        <f t="shared" si="15"/>
        <v>0</v>
      </c>
      <c r="X26" s="2">
        <f t="shared" si="15"/>
        <v>0</v>
      </c>
      <c r="Y26" s="2">
        <f t="shared" si="15"/>
        <v>0</v>
      </c>
      <c r="Z26" s="2">
        <f t="shared" si="15"/>
        <v>0</v>
      </c>
      <c r="AA26" s="2">
        <f t="shared" si="15"/>
        <v>0</v>
      </c>
      <c r="AB26" s="2">
        <f t="shared" si="15"/>
        <v>0</v>
      </c>
      <c r="AC26" s="2">
        <f t="shared" si="15"/>
        <v>0</v>
      </c>
      <c r="AD26" s="2">
        <f t="shared" si="15"/>
        <v>0</v>
      </c>
      <c r="AE26" s="2">
        <f t="shared" si="15"/>
        <v>0</v>
      </c>
      <c r="AF26" s="2">
        <f t="shared" si="15"/>
        <v>0</v>
      </c>
      <c r="AG26" s="2">
        <f t="shared" si="15"/>
        <v>0</v>
      </c>
      <c r="AH26" s="2">
        <f t="shared" si="15"/>
        <v>0</v>
      </c>
      <c r="AI26" s="2">
        <f t="shared" si="15"/>
        <v>0</v>
      </c>
      <c r="AJ26" s="2">
        <f t="shared" si="15"/>
        <v>0</v>
      </c>
      <c r="AK26" s="2">
        <f t="shared" si="15"/>
        <v>0</v>
      </c>
      <c r="AL26" s="2">
        <f t="shared" si="15"/>
        <v>0</v>
      </c>
      <c r="AM26" s="2">
        <f t="shared" si="15"/>
        <v>0</v>
      </c>
      <c r="AN26" s="2">
        <f t="shared" si="15"/>
        <v>0</v>
      </c>
      <c r="AO26" s="2">
        <f t="shared" si="15"/>
        <v>0</v>
      </c>
      <c r="AP26" s="2">
        <f t="shared" si="15"/>
        <v>0</v>
      </c>
      <c r="AQ26" s="2">
        <f t="shared" si="15"/>
        <v>0</v>
      </c>
      <c r="AR26" s="2">
        <f t="shared" si="15"/>
        <v>0</v>
      </c>
      <c r="AS26" s="2">
        <f t="shared" si="15"/>
        <v>0</v>
      </c>
      <c r="AT26" s="2">
        <f t="shared" si="15"/>
        <v>0</v>
      </c>
      <c r="AU26" s="2">
        <f t="shared" ref="AU26:BZ26" si="16">AU191</f>
        <v>0</v>
      </c>
      <c r="AV26" s="2">
        <f t="shared" si="16"/>
        <v>0</v>
      </c>
      <c r="AW26" s="2">
        <f t="shared" si="16"/>
        <v>0</v>
      </c>
      <c r="AX26" s="2">
        <f t="shared" si="16"/>
        <v>0</v>
      </c>
      <c r="AY26" s="2">
        <f t="shared" si="16"/>
        <v>0</v>
      </c>
      <c r="AZ26" s="2">
        <f t="shared" si="16"/>
        <v>0</v>
      </c>
      <c r="BA26" s="2">
        <f t="shared" si="16"/>
        <v>0</v>
      </c>
      <c r="BB26" s="2">
        <f t="shared" si="16"/>
        <v>0</v>
      </c>
      <c r="BC26" s="2">
        <f t="shared" si="16"/>
        <v>0</v>
      </c>
      <c r="BD26" s="2">
        <f t="shared" si="16"/>
        <v>0</v>
      </c>
      <c r="BE26" s="2">
        <f t="shared" si="16"/>
        <v>0</v>
      </c>
      <c r="BF26" s="2">
        <f t="shared" si="16"/>
        <v>0</v>
      </c>
      <c r="BG26" s="2">
        <f t="shared" si="16"/>
        <v>0</v>
      </c>
      <c r="BH26" s="2">
        <f t="shared" si="16"/>
        <v>0</v>
      </c>
      <c r="BI26" s="2">
        <f t="shared" si="16"/>
        <v>0</v>
      </c>
      <c r="BJ26" s="2">
        <f t="shared" si="16"/>
        <v>0</v>
      </c>
      <c r="BK26" s="2">
        <f t="shared" si="16"/>
        <v>0</v>
      </c>
      <c r="BL26" s="2">
        <f t="shared" si="16"/>
        <v>0</v>
      </c>
      <c r="BM26" s="2">
        <f t="shared" si="16"/>
        <v>0</v>
      </c>
      <c r="BN26" s="2">
        <f t="shared" si="16"/>
        <v>0</v>
      </c>
      <c r="BO26" s="2">
        <f t="shared" si="16"/>
        <v>0</v>
      </c>
      <c r="BP26" s="2">
        <f t="shared" si="16"/>
        <v>0</v>
      </c>
      <c r="BQ26" s="2">
        <f t="shared" si="16"/>
        <v>0</v>
      </c>
      <c r="BR26" s="2">
        <f t="shared" si="16"/>
        <v>0</v>
      </c>
      <c r="BS26" s="2">
        <f t="shared" si="16"/>
        <v>0</v>
      </c>
      <c r="BT26" s="2">
        <f t="shared" si="16"/>
        <v>0</v>
      </c>
      <c r="BU26" s="2">
        <f t="shared" si="16"/>
        <v>0</v>
      </c>
      <c r="BV26" s="2">
        <f t="shared" si="16"/>
        <v>0</v>
      </c>
      <c r="BW26" s="2">
        <f t="shared" si="16"/>
        <v>0</v>
      </c>
      <c r="BX26" s="2">
        <f t="shared" si="16"/>
        <v>0</v>
      </c>
      <c r="BY26" s="2">
        <f t="shared" si="16"/>
        <v>0</v>
      </c>
      <c r="BZ26" s="2">
        <f t="shared" si="16"/>
        <v>0</v>
      </c>
      <c r="CA26" s="2">
        <f t="shared" ref="CA26:DF26" si="17">CA191</f>
        <v>0</v>
      </c>
      <c r="CB26" s="2">
        <f t="shared" si="17"/>
        <v>0</v>
      </c>
      <c r="CC26" s="2">
        <f t="shared" si="17"/>
        <v>0</v>
      </c>
      <c r="CD26" s="2">
        <f t="shared" si="17"/>
        <v>0</v>
      </c>
      <c r="CE26" s="2">
        <f t="shared" si="17"/>
        <v>0</v>
      </c>
      <c r="CF26" s="2">
        <f t="shared" si="17"/>
        <v>0</v>
      </c>
      <c r="CG26" s="2">
        <f t="shared" si="17"/>
        <v>0</v>
      </c>
      <c r="CH26" s="2">
        <f t="shared" si="17"/>
        <v>0</v>
      </c>
      <c r="CI26" s="2">
        <f t="shared" si="17"/>
        <v>0</v>
      </c>
      <c r="CJ26" s="2">
        <f t="shared" si="17"/>
        <v>0</v>
      </c>
      <c r="CK26" s="2">
        <f t="shared" si="17"/>
        <v>0</v>
      </c>
      <c r="CL26" s="2">
        <f t="shared" si="17"/>
        <v>0</v>
      </c>
      <c r="CM26" s="2">
        <f t="shared" si="17"/>
        <v>0</v>
      </c>
      <c r="CN26" s="2">
        <f t="shared" si="17"/>
        <v>0</v>
      </c>
      <c r="CO26" s="2">
        <f t="shared" si="17"/>
        <v>0</v>
      </c>
      <c r="CP26" s="2">
        <f t="shared" si="17"/>
        <v>0</v>
      </c>
      <c r="CQ26" s="2">
        <f t="shared" si="17"/>
        <v>0</v>
      </c>
      <c r="CR26" s="2">
        <f t="shared" si="17"/>
        <v>0</v>
      </c>
      <c r="CS26" s="2">
        <f t="shared" si="17"/>
        <v>0</v>
      </c>
      <c r="CT26" s="2">
        <f t="shared" si="17"/>
        <v>0</v>
      </c>
      <c r="CU26" s="2">
        <f t="shared" si="17"/>
        <v>0</v>
      </c>
      <c r="CV26" s="2">
        <f t="shared" si="17"/>
        <v>0</v>
      </c>
      <c r="CW26" s="2">
        <f t="shared" si="17"/>
        <v>0</v>
      </c>
      <c r="CX26" s="2">
        <f t="shared" si="17"/>
        <v>0</v>
      </c>
      <c r="CY26" s="2">
        <f t="shared" si="17"/>
        <v>0</v>
      </c>
      <c r="CZ26" s="2">
        <f t="shared" si="17"/>
        <v>0</v>
      </c>
      <c r="DA26" s="2">
        <f t="shared" si="17"/>
        <v>0</v>
      </c>
      <c r="DB26" s="2">
        <f t="shared" si="17"/>
        <v>0</v>
      </c>
      <c r="DC26" s="2">
        <f t="shared" si="17"/>
        <v>0</v>
      </c>
      <c r="DD26" s="2">
        <f t="shared" si="17"/>
        <v>0</v>
      </c>
      <c r="DE26" s="2">
        <f t="shared" si="17"/>
        <v>0</v>
      </c>
      <c r="DF26" s="2">
        <f t="shared" si="17"/>
        <v>0</v>
      </c>
      <c r="DG26" s="3">
        <f t="shared" ref="DG26:EL26" si="18">DG191</f>
        <v>0</v>
      </c>
      <c r="DH26" s="3">
        <f t="shared" si="18"/>
        <v>0</v>
      </c>
      <c r="DI26" s="3">
        <f t="shared" si="18"/>
        <v>0</v>
      </c>
      <c r="DJ26" s="3">
        <f t="shared" si="18"/>
        <v>0</v>
      </c>
      <c r="DK26" s="3">
        <f t="shared" si="18"/>
        <v>0</v>
      </c>
      <c r="DL26" s="3">
        <f t="shared" si="18"/>
        <v>0</v>
      </c>
      <c r="DM26" s="3">
        <f t="shared" si="18"/>
        <v>0</v>
      </c>
      <c r="DN26" s="3">
        <f t="shared" si="18"/>
        <v>0</v>
      </c>
      <c r="DO26" s="3">
        <f t="shared" si="18"/>
        <v>0</v>
      </c>
      <c r="DP26" s="3">
        <f t="shared" si="18"/>
        <v>0</v>
      </c>
      <c r="DQ26" s="3">
        <f t="shared" si="18"/>
        <v>0</v>
      </c>
      <c r="DR26" s="3">
        <f t="shared" si="18"/>
        <v>0</v>
      </c>
      <c r="DS26" s="3">
        <f t="shared" si="18"/>
        <v>0</v>
      </c>
      <c r="DT26" s="3">
        <f t="shared" si="18"/>
        <v>0</v>
      </c>
      <c r="DU26" s="3">
        <f t="shared" si="18"/>
        <v>0</v>
      </c>
      <c r="DV26" s="3">
        <f t="shared" si="18"/>
        <v>0</v>
      </c>
      <c r="DW26" s="3">
        <f t="shared" si="18"/>
        <v>0</v>
      </c>
      <c r="DX26" s="3">
        <f t="shared" si="18"/>
        <v>0</v>
      </c>
      <c r="DY26" s="3">
        <f t="shared" si="18"/>
        <v>0</v>
      </c>
      <c r="DZ26" s="3">
        <f t="shared" si="18"/>
        <v>0</v>
      </c>
      <c r="EA26" s="3">
        <f t="shared" si="18"/>
        <v>0</v>
      </c>
      <c r="EB26" s="3">
        <f t="shared" si="18"/>
        <v>0</v>
      </c>
      <c r="EC26" s="3">
        <f t="shared" si="18"/>
        <v>0</v>
      </c>
      <c r="ED26" s="3">
        <f t="shared" si="18"/>
        <v>0</v>
      </c>
      <c r="EE26" s="3">
        <f t="shared" si="18"/>
        <v>0</v>
      </c>
      <c r="EF26" s="3">
        <f t="shared" si="18"/>
        <v>0</v>
      </c>
      <c r="EG26" s="3">
        <f t="shared" si="18"/>
        <v>0</v>
      </c>
      <c r="EH26" s="3">
        <f t="shared" si="18"/>
        <v>0</v>
      </c>
      <c r="EI26" s="3">
        <f t="shared" si="18"/>
        <v>0</v>
      </c>
      <c r="EJ26" s="3">
        <f t="shared" si="18"/>
        <v>0</v>
      </c>
      <c r="EK26" s="3">
        <f t="shared" si="18"/>
        <v>0</v>
      </c>
      <c r="EL26" s="3">
        <f t="shared" si="18"/>
        <v>0</v>
      </c>
      <c r="EM26" s="3">
        <f t="shared" ref="EM26:FR26" si="19">EM191</f>
        <v>0</v>
      </c>
      <c r="EN26" s="3">
        <f t="shared" si="19"/>
        <v>0</v>
      </c>
      <c r="EO26" s="3">
        <f t="shared" si="19"/>
        <v>0</v>
      </c>
      <c r="EP26" s="3">
        <f t="shared" si="19"/>
        <v>0</v>
      </c>
      <c r="EQ26" s="3">
        <f t="shared" si="19"/>
        <v>0</v>
      </c>
      <c r="ER26" s="3">
        <f t="shared" si="19"/>
        <v>0</v>
      </c>
      <c r="ES26" s="3">
        <f t="shared" si="19"/>
        <v>0</v>
      </c>
      <c r="ET26" s="3">
        <f t="shared" si="19"/>
        <v>0</v>
      </c>
      <c r="EU26" s="3">
        <f t="shared" si="19"/>
        <v>0</v>
      </c>
      <c r="EV26" s="3">
        <f t="shared" si="19"/>
        <v>0</v>
      </c>
      <c r="EW26" s="3">
        <f t="shared" si="19"/>
        <v>0</v>
      </c>
      <c r="EX26" s="3">
        <f t="shared" si="19"/>
        <v>0</v>
      </c>
      <c r="EY26" s="3">
        <f t="shared" si="19"/>
        <v>0</v>
      </c>
      <c r="EZ26" s="3">
        <f t="shared" si="19"/>
        <v>0</v>
      </c>
      <c r="FA26" s="3">
        <f t="shared" si="19"/>
        <v>0</v>
      </c>
      <c r="FB26" s="3">
        <f t="shared" si="19"/>
        <v>0</v>
      </c>
      <c r="FC26" s="3">
        <f t="shared" si="19"/>
        <v>0</v>
      </c>
      <c r="FD26" s="3">
        <f t="shared" si="19"/>
        <v>0</v>
      </c>
      <c r="FE26" s="3">
        <f t="shared" si="19"/>
        <v>0</v>
      </c>
      <c r="FF26" s="3">
        <f t="shared" si="19"/>
        <v>0</v>
      </c>
      <c r="FG26" s="3">
        <f t="shared" si="19"/>
        <v>0</v>
      </c>
      <c r="FH26" s="3">
        <f t="shared" si="19"/>
        <v>0</v>
      </c>
      <c r="FI26" s="3">
        <f t="shared" si="19"/>
        <v>0</v>
      </c>
      <c r="FJ26" s="3">
        <f t="shared" si="19"/>
        <v>0</v>
      </c>
      <c r="FK26" s="3">
        <f t="shared" si="19"/>
        <v>0</v>
      </c>
      <c r="FL26" s="3">
        <f t="shared" si="19"/>
        <v>0</v>
      </c>
      <c r="FM26" s="3">
        <f t="shared" si="19"/>
        <v>0</v>
      </c>
      <c r="FN26" s="3">
        <f t="shared" si="19"/>
        <v>0</v>
      </c>
      <c r="FO26" s="3">
        <f t="shared" si="19"/>
        <v>0</v>
      </c>
      <c r="FP26" s="3">
        <f t="shared" si="19"/>
        <v>0</v>
      </c>
      <c r="FQ26" s="3">
        <f t="shared" si="19"/>
        <v>0</v>
      </c>
      <c r="FR26" s="3">
        <f t="shared" si="19"/>
        <v>0</v>
      </c>
      <c r="FS26" s="3">
        <f t="shared" ref="FS26:GX26" si="20">FS191</f>
        <v>0</v>
      </c>
      <c r="FT26" s="3">
        <f t="shared" si="20"/>
        <v>0</v>
      </c>
      <c r="FU26" s="3">
        <f t="shared" si="20"/>
        <v>0</v>
      </c>
      <c r="FV26" s="3">
        <f t="shared" si="20"/>
        <v>0</v>
      </c>
      <c r="FW26" s="3">
        <f t="shared" si="20"/>
        <v>0</v>
      </c>
      <c r="FX26" s="3">
        <f t="shared" si="20"/>
        <v>0</v>
      </c>
      <c r="FY26" s="3">
        <f t="shared" si="20"/>
        <v>0</v>
      </c>
      <c r="FZ26" s="3">
        <f t="shared" si="20"/>
        <v>0</v>
      </c>
      <c r="GA26" s="3">
        <f t="shared" si="20"/>
        <v>0</v>
      </c>
      <c r="GB26" s="3">
        <f t="shared" si="20"/>
        <v>0</v>
      </c>
      <c r="GC26" s="3">
        <f t="shared" si="20"/>
        <v>0</v>
      </c>
      <c r="GD26" s="3">
        <f t="shared" si="20"/>
        <v>0</v>
      </c>
      <c r="GE26" s="3">
        <f t="shared" si="20"/>
        <v>0</v>
      </c>
      <c r="GF26" s="3">
        <f t="shared" si="20"/>
        <v>0</v>
      </c>
      <c r="GG26" s="3">
        <f t="shared" si="20"/>
        <v>0</v>
      </c>
      <c r="GH26" s="3">
        <f t="shared" si="20"/>
        <v>0</v>
      </c>
      <c r="GI26" s="3">
        <f t="shared" si="20"/>
        <v>0</v>
      </c>
      <c r="GJ26" s="3">
        <f t="shared" si="20"/>
        <v>0</v>
      </c>
      <c r="GK26" s="3">
        <f t="shared" si="20"/>
        <v>0</v>
      </c>
      <c r="GL26" s="3">
        <f t="shared" si="20"/>
        <v>0</v>
      </c>
      <c r="GM26" s="3">
        <f t="shared" si="20"/>
        <v>0</v>
      </c>
      <c r="GN26" s="3">
        <f t="shared" si="20"/>
        <v>0</v>
      </c>
      <c r="GO26" s="3">
        <f t="shared" si="20"/>
        <v>0</v>
      </c>
      <c r="GP26" s="3">
        <f t="shared" si="20"/>
        <v>0</v>
      </c>
      <c r="GQ26" s="3">
        <f t="shared" si="20"/>
        <v>0</v>
      </c>
      <c r="GR26" s="3">
        <f t="shared" si="20"/>
        <v>0</v>
      </c>
      <c r="GS26" s="3">
        <f t="shared" si="20"/>
        <v>0</v>
      </c>
      <c r="GT26" s="3">
        <f t="shared" si="20"/>
        <v>0</v>
      </c>
      <c r="GU26" s="3">
        <f t="shared" si="20"/>
        <v>0</v>
      </c>
      <c r="GV26" s="3">
        <f t="shared" si="20"/>
        <v>0</v>
      </c>
      <c r="GW26" s="3">
        <f t="shared" si="20"/>
        <v>0</v>
      </c>
      <c r="GX26" s="3">
        <f t="shared" si="20"/>
        <v>0</v>
      </c>
    </row>
    <row r="28" spans="1:245" x14ac:dyDescent="0.2">
      <c r="A28" s="1">
        <v>5</v>
      </c>
      <c r="B28" s="1">
        <v>1</v>
      </c>
      <c r="C28" s="1"/>
      <c r="D28" s="1">
        <f>ROW(A43)</f>
        <v>43</v>
      </c>
      <c r="E28" s="1"/>
      <c r="F28" s="1" t="s">
        <v>16</v>
      </c>
      <c r="G28" s="1" t="s">
        <v>17</v>
      </c>
      <c r="H28" s="1" t="s">
        <v>3</v>
      </c>
      <c r="I28" s="1">
        <v>0</v>
      </c>
      <c r="J28" s="1"/>
      <c r="K28" s="1">
        <v>-1</v>
      </c>
      <c r="L28" s="1"/>
      <c r="M28" s="1"/>
      <c r="N28" s="1"/>
      <c r="O28" s="1"/>
      <c r="P28" s="1"/>
      <c r="Q28" s="1"/>
      <c r="R28" s="1"/>
      <c r="S28" s="1"/>
      <c r="T28" s="1"/>
      <c r="U28" s="1" t="s">
        <v>3</v>
      </c>
      <c r="V28" s="1">
        <v>0</v>
      </c>
      <c r="W28" s="1"/>
      <c r="X28" s="1"/>
      <c r="Y28" s="1"/>
      <c r="Z28" s="1"/>
      <c r="AA28" s="1"/>
      <c r="AB28" s="1" t="s">
        <v>3</v>
      </c>
      <c r="AC28" s="1" t="s">
        <v>3</v>
      </c>
      <c r="AD28" s="1" t="s">
        <v>3</v>
      </c>
      <c r="AE28" s="1" t="s">
        <v>3</v>
      </c>
      <c r="AF28" s="1" t="s">
        <v>3</v>
      </c>
      <c r="AG28" s="1" t="s">
        <v>3</v>
      </c>
      <c r="AH28" s="1"/>
      <c r="AI28" s="1"/>
      <c r="AJ28" s="1"/>
      <c r="AK28" s="1"/>
      <c r="AL28" s="1"/>
      <c r="AM28" s="1"/>
      <c r="AN28" s="1"/>
      <c r="AO28" s="1"/>
      <c r="AP28" s="1" t="s">
        <v>3</v>
      </c>
      <c r="AQ28" s="1" t="s">
        <v>3</v>
      </c>
      <c r="AR28" s="1" t="s">
        <v>3</v>
      </c>
      <c r="AS28" s="1"/>
      <c r="AT28" s="1"/>
      <c r="AU28" s="1"/>
      <c r="AV28" s="1"/>
      <c r="AW28" s="1"/>
      <c r="AX28" s="1"/>
      <c r="AY28" s="1"/>
      <c r="AZ28" s="1" t="s">
        <v>3</v>
      </c>
      <c r="BA28" s="1"/>
      <c r="BB28" s="1" t="s">
        <v>3</v>
      </c>
      <c r="BC28" s="1" t="s">
        <v>3</v>
      </c>
      <c r="BD28" s="1" t="s">
        <v>3</v>
      </c>
      <c r="BE28" s="1" t="s">
        <v>3</v>
      </c>
      <c r="BF28" s="1" t="s">
        <v>3</v>
      </c>
      <c r="BG28" s="1" t="s">
        <v>3</v>
      </c>
      <c r="BH28" s="1" t="s">
        <v>3</v>
      </c>
      <c r="BI28" s="1" t="s">
        <v>3</v>
      </c>
      <c r="BJ28" s="1" t="s">
        <v>3</v>
      </c>
      <c r="BK28" s="1" t="s">
        <v>3</v>
      </c>
      <c r="BL28" s="1" t="s">
        <v>3</v>
      </c>
      <c r="BM28" s="1" t="s">
        <v>3</v>
      </c>
      <c r="BN28" s="1" t="s">
        <v>3</v>
      </c>
      <c r="BO28" s="1" t="s">
        <v>3</v>
      </c>
      <c r="BP28" s="1" t="s">
        <v>3</v>
      </c>
      <c r="BQ28" s="1"/>
      <c r="BR28" s="1"/>
      <c r="BS28" s="1"/>
      <c r="BT28" s="1"/>
      <c r="BU28" s="1"/>
      <c r="BV28" s="1"/>
      <c r="BW28" s="1"/>
      <c r="BX28" s="1">
        <v>0</v>
      </c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>
        <v>0</v>
      </c>
    </row>
    <row r="30" spans="1:245" x14ac:dyDescent="0.2">
      <c r="A30" s="2">
        <v>52</v>
      </c>
      <c r="B30" s="2">
        <f t="shared" ref="B30:G30" si="21">B43</f>
        <v>1</v>
      </c>
      <c r="C30" s="2">
        <f t="shared" si="21"/>
        <v>5</v>
      </c>
      <c r="D30" s="2">
        <f t="shared" si="21"/>
        <v>28</v>
      </c>
      <c r="E30" s="2">
        <f t="shared" si="21"/>
        <v>0</v>
      </c>
      <c r="F30" s="2" t="str">
        <f t="shared" si="21"/>
        <v>1.1.1</v>
      </c>
      <c r="G30" s="2" t="str">
        <f t="shared" si="21"/>
        <v>Подготовительные работы</v>
      </c>
      <c r="H30" s="2"/>
      <c r="I30" s="2"/>
      <c r="J30" s="2"/>
      <c r="K30" s="2"/>
      <c r="L30" s="2"/>
      <c r="M30" s="2"/>
      <c r="N30" s="2"/>
      <c r="O30" s="2">
        <f t="shared" ref="O30:AT30" si="22">O43</f>
        <v>0</v>
      </c>
      <c r="P30" s="2">
        <f t="shared" si="22"/>
        <v>0</v>
      </c>
      <c r="Q30" s="2">
        <f t="shared" si="22"/>
        <v>0</v>
      </c>
      <c r="R30" s="2">
        <f t="shared" si="22"/>
        <v>0</v>
      </c>
      <c r="S30" s="2">
        <f t="shared" si="22"/>
        <v>0</v>
      </c>
      <c r="T30" s="2">
        <f t="shared" si="22"/>
        <v>0</v>
      </c>
      <c r="U30" s="2">
        <f t="shared" si="22"/>
        <v>0</v>
      </c>
      <c r="V30" s="2">
        <f t="shared" si="22"/>
        <v>0</v>
      </c>
      <c r="W30" s="2">
        <f t="shared" si="22"/>
        <v>0</v>
      </c>
      <c r="X30" s="2">
        <f t="shared" si="22"/>
        <v>0</v>
      </c>
      <c r="Y30" s="2">
        <f t="shared" si="22"/>
        <v>0</v>
      </c>
      <c r="Z30" s="2">
        <f t="shared" si="22"/>
        <v>0</v>
      </c>
      <c r="AA30" s="2">
        <f t="shared" si="22"/>
        <v>0</v>
      </c>
      <c r="AB30" s="2">
        <f t="shared" si="22"/>
        <v>0</v>
      </c>
      <c r="AC30" s="2">
        <f t="shared" si="22"/>
        <v>0</v>
      </c>
      <c r="AD30" s="2">
        <f t="shared" si="22"/>
        <v>0</v>
      </c>
      <c r="AE30" s="2">
        <f t="shared" si="22"/>
        <v>0</v>
      </c>
      <c r="AF30" s="2">
        <f t="shared" si="22"/>
        <v>0</v>
      </c>
      <c r="AG30" s="2">
        <f t="shared" si="22"/>
        <v>0</v>
      </c>
      <c r="AH30" s="2">
        <f t="shared" si="22"/>
        <v>0</v>
      </c>
      <c r="AI30" s="2">
        <f t="shared" si="22"/>
        <v>0</v>
      </c>
      <c r="AJ30" s="2">
        <f t="shared" si="22"/>
        <v>0</v>
      </c>
      <c r="AK30" s="2">
        <f t="shared" si="22"/>
        <v>0</v>
      </c>
      <c r="AL30" s="2">
        <f t="shared" si="22"/>
        <v>0</v>
      </c>
      <c r="AM30" s="2">
        <f t="shared" si="22"/>
        <v>0</v>
      </c>
      <c r="AN30" s="2">
        <f t="shared" si="22"/>
        <v>0</v>
      </c>
      <c r="AO30" s="2">
        <f t="shared" si="22"/>
        <v>0</v>
      </c>
      <c r="AP30" s="2">
        <f t="shared" si="22"/>
        <v>0</v>
      </c>
      <c r="AQ30" s="2">
        <f t="shared" si="22"/>
        <v>0</v>
      </c>
      <c r="AR30" s="2">
        <f t="shared" si="22"/>
        <v>0</v>
      </c>
      <c r="AS30" s="2">
        <f t="shared" si="22"/>
        <v>0</v>
      </c>
      <c r="AT30" s="2">
        <f t="shared" si="22"/>
        <v>0</v>
      </c>
      <c r="AU30" s="2">
        <f t="shared" ref="AU30:BZ30" si="23">AU43</f>
        <v>0</v>
      </c>
      <c r="AV30" s="2">
        <f t="shared" si="23"/>
        <v>0</v>
      </c>
      <c r="AW30" s="2">
        <f t="shared" si="23"/>
        <v>0</v>
      </c>
      <c r="AX30" s="2">
        <f t="shared" si="23"/>
        <v>0</v>
      </c>
      <c r="AY30" s="2">
        <f t="shared" si="23"/>
        <v>0</v>
      </c>
      <c r="AZ30" s="2">
        <f t="shared" si="23"/>
        <v>0</v>
      </c>
      <c r="BA30" s="2">
        <f t="shared" si="23"/>
        <v>0</v>
      </c>
      <c r="BB30" s="2">
        <f t="shared" si="23"/>
        <v>0</v>
      </c>
      <c r="BC30" s="2">
        <f t="shared" si="23"/>
        <v>0</v>
      </c>
      <c r="BD30" s="2">
        <f t="shared" si="23"/>
        <v>0</v>
      </c>
      <c r="BE30" s="2">
        <f t="shared" si="23"/>
        <v>0</v>
      </c>
      <c r="BF30" s="2">
        <f t="shared" si="23"/>
        <v>0</v>
      </c>
      <c r="BG30" s="2">
        <f t="shared" si="23"/>
        <v>0</v>
      </c>
      <c r="BH30" s="2">
        <f t="shared" si="23"/>
        <v>0</v>
      </c>
      <c r="BI30" s="2">
        <f t="shared" si="23"/>
        <v>0</v>
      </c>
      <c r="BJ30" s="2">
        <f t="shared" si="23"/>
        <v>0</v>
      </c>
      <c r="BK30" s="2">
        <f t="shared" si="23"/>
        <v>0</v>
      </c>
      <c r="BL30" s="2">
        <f t="shared" si="23"/>
        <v>0</v>
      </c>
      <c r="BM30" s="2">
        <f t="shared" si="23"/>
        <v>0</v>
      </c>
      <c r="BN30" s="2">
        <f t="shared" si="23"/>
        <v>0</v>
      </c>
      <c r="BO30" s="2">
        <f t="shared" si="23"/>
        <v>0</v>
      </c>
      <c r="BP30" s="2">
        <f t="shared" si="23"/>
        <v>0</v>
      </c>
      <c r="BQ30" s="2">
        <f t="shared" si="23"/>
        <v>0</v>
      </c>
      <c r="BR30" s="2">
        <f t="shared" si="23"/>
        <v>0</v>
      </c>
      <c r="BS30" s="2">
        <f t="shared" si="23"/>
        <v>0</v>
      </c>
      <c r="BT30" s="2">
        <f t="shared" si="23"/>
        <v>0</v>
      </c>
      <c r="BU30" s="2">
        <f t="shared" si="23"/>
        <v>0</v>
      </c>
      <c r="BV30" s="2">
        <f t="shared" si="23"/>
        <v>0</v>
      </c>
      <c r="BW30" s="2">
        <f t="shared" si="23"/>
        <v>0</v>
      </c>
      <c r="BX30" s="2">
        <f t="shared" si="23"/>
        <v>0</v>
      </c>
      <c r="BY30" s="2">
        <f t="shared" si="23"/>
        <v>0</v>
      </c>
      <c r="BZ30" s="2">
        <f t="shared" si="23"/>
        <v>0</v>
      </c>
      <c r="CA30" s="2">
        <f t="shared" ref="CA30:DF30" si="24">CA43</f>
        <v>0</v>
      </c>
      <c r="CB30" s="2">
        <f t="shared" si="24"/>
        <v>0</v>
      </c>
      <c r="CC30" s="2">
        <f t="shared" si="24"/>
        <v>0</v>
      </c>
      <c r="CD30" s="2">
        <f t="shared" si="24"/>
        <v>0</v>
      </c>
      <c r="CE30" s="2">
        <f t="shared" si="24"/>
        <v>0</v>
      </c>
      <c r="CF30" s="2">
        <f t="shared" si="24"/>
        <v>0</v>
      </c>
      <c r="CG30" s="2">
        <f t="shared" si="24"/>
        <v>0</v>
      </c>
      <c r="CH30" s="2">
        <f t="shared" si="24"/>
        <v>0</v>
      </c>
      <c r="CI30" s="2">
        <f t="shared" si="24"/>
        <v>0</v>
      </c>
      <c r="CJ30" s="2">
        <f t="shared" si="24"/>
        <v>0</v>
      </c>
      <c r="CK30" s="2">
        <f t="shared" si="24"/>
        <v>0</v>
      </c>
      <c r="CL30" s="2">
        <f t="shared" si="24"/>
        <v>0</v>
      </c>
      <c r="CM30" s="2">
        <f t="shared" si="24"/>
        <v>0</v>
      </c>
      <c r="CN30" s="2">
        <f t="shared" si="24"/>
        <v>0</v>
      </c>
      <c r="CO30" s="2">
        <f t="shared" si="24"/>
        <v>0</v>
      </c>
      <c r="CP30" s="2">
        <f t="shared" si="24"/>
        <v>0</v>
      </c>
      <c r="CQ30" s="2">
        <f t="shared" si="24"/>
        <v>0</v>
      </c>
      <c r="CR30" s="2">
        <f t="shared" si="24"/>
        <v>0</v>
      </c>
      <c r="CS30" s="2">
        <f t="shared" si="24"/>
        <v>0</v>
      </c>
      <c r="CT30" s="2">
        <f t="shared" si="24"/>
        <v>0</v>
      </c>
      <c r="CU30" s="2">
        <f t="shared" si="24"/>
        <v>0</v>
      </c>
      <c r="CV30" s="2">
        <f t="shared" si="24"/>
        <v>0</v>
      </c>
      <c r="CW30" s="2">
        <f t="shared" si="24"/>
        <v>0</v>
      </c>
      <c r="CX30" s="2">
        <f t="shared" si="24"/>
        <v>0</v>
      </c>
      <c r="CY30" s="2">
        <f t="shared" si="24"/>
        <v>0</v>
      </c>
      <c r="CZ30" s="2">
        <f t="shared" si="24"/>
        <v>0</v>
      </c>
      <c r="DA30" s="2">
        <f t="shared" si="24"/>
        <v>0</v>
      </c>
      <c r="DB30" s="2">
        <f t="shared" si="24"/>
        <v>0</v>
      </c>
      <c r="DC30" s="2">
        <f t="shared" si="24"/>
        <v>0</v>
      </c>
      <c r="DD30" s="2">
        <f t="shared" si="24"/>
        <v>0</v>
      </c>
      <c r="DE30" s="2">
        <f t="shared" si="24"/>
        <v>0</v>
      </c>
      <c r="DF30" s="2">
        <f t="shared" si="24"/>
        <v>0</v>
      </c>
      <c r="DG30" s="3">
        <f t="shared" ref="DG30:EL30" si="25">DG43</f>
        <v>0</v>
      </c>
      <c r="DH30" s="3">
        <f t="shared" si="25"/>
        <v>0</v>
      </c>
      <c r="DI30" s="3">
        <f t="shared" si="25"/>
        <v>0</v>
      </c>
      <c r="DJ30" s="3">
        <f t="shared" si="25"/>
        <v>0</v>
      </c>
      <c r="DK30" s="3">
        <f t="shared" si="25"/>
        <v>0</v>
      </c>
      <c r="DL30" s="3">
        <f t="shared" si="25"/>
        <v>0</v>
      </c>
      <c r="DM30" s="3">
        <f t="shared" si="25"/>
        <v>0</v>
      </c>
      <c r="DN30" s="3">
        <f t="shared" si="25"/>
        <v>0</v>
      </c>
      <c r="DO30" s="3">
        <f t="shared" si="25"/>
        <v>0</v>
      </c>
      <c r="DP30" s="3">
        <f t="shared" si="25"/>
        <v>0</v>
      </c>
      <c r="DQ30" s="3">
        <f t="shared" si="25"/>
        <v>0</v>
      </c>
      <c r="DR30" s="3">
        <f t="shared" si="25"/>
        <v>0</v>
      </c>
      <c r="DS30" s="3">
        <f t="shared" si="25"/>
        <v>0</v>
      </c>
      <c r="DT30" s="3">
        <f t="shared" si="25"/>
        <v>0</v>
      </c>
      <c r="DU30" s="3">
        <f t="shared" si="25"/>
        <v>0</v>
      </c>
      <c r="DV30" s="3">
        <f t="shared" si="25"/>
        <v>0</v>
      </c>
      <c r="DW30" s="3">
        <f t="shared" si="25"/>
        <v>0</v>
      </c>
      <c r="DX30" s="3">
        <f t="shared" si="25"/>
        <v>0</v>
      </c>
      <c r="DY30" s="3">
        <f t="shared" si="25"/>
        <v>0</v>
      </c>
      <c r="DZ30" s="3">
        <f t="shared" si="25"/>
        <v>0</v>
      </c>
      <c r="EA30" s="3">
        <f t="shared" si="25"/>
        <v>0</v>
      </c>
      <c r="EB30" s="3">
        <f t="shared" si="25"/>
        <v>0</v>
      </c>
      <c r="EC30" s="3">
        <f t="shared" si="25"/>
        <v>0</v>
      </c>
      <c r="ED30" s="3">
        <f t="shared" si="25"/>
        <v>0</v>
      </c>
      <c r="EE30" s="3">
        <f t="shared" si="25"/>
        <v>0</v>
      </c>
      <c r="EF30" s="3">
        <f t="shared" si="25"/>
        <v>0</v>
      </c>
      <c r="EG30" s="3">
        <f t="shared" si="25"/>
        <v>0</v>
      </c>
      <c r="EH30" s="3">
        <f t="shared" si="25"/>
        <v>0</v>
      </c>
      <c r="EI30" s="3">
        <f t="shared" si="25"/>
        <v>0</v>
      </c>
      <c r="EJ30" s="3">
        <f t="shared" si="25"/>
        <v>0</v>
      </c>
      <c r="EK30" s="3">
        <f t="shared" si="25"/>
        <v>0</v>
      </c>
      <c r="EL30" s="3">
        <f t="shared" si="25"/>
        <v>0</v>
      </c>
      <c r="EM30" s="3">
        <f t="shared" ref="EM30:FR30" si="26">EM43</f>
        <v>0</v>
      </c>
      <c r="EN30" s="3">
        <f t="shared" si="26"/>
        <v>0</v>
      </c>
      <c r="EO30" s="3">
        <f t="shared" si="26"/>
        <v>0</v>
      </c>
      <c r="EP30" s="3">
        <f t="shared" si="26"/>
        <v>0</v>
      </c>
      <c r="EQ30" s="3">
        <f t="shared" si="26"/>
        <v>0</v>
      </c>
      <c r="ER30" s="3">
        <f t="shared" si="26"/>
        <v>0</v>
      </c>
      <c r="ES30" s="3">
        <f t="shared" si="26"/>
        <v>0</v>
      </c>
      <c r="ET30" s="3">
        <f t="shared" si="26"/>
        <v>0</v>
      </c>
      <c r="EU30" s="3">
        <f t="shared" si="26"/>
        <v>0</v>
      </c>
      <c r="EV30" s="3">
        <f t="shared" si="26"/>
        <v>0</v>
      </c>
      <c r="EW30" s="3">
        <f t="shared" si="26"/>
        <v>0</v>
      </c>
      <c r="EX30" s="3">
        <f t="shared" si="26"/>
        <v>0</v>
      </c>
      <c r="EY30" s="3">
        <f t="shared" si="26"/>
        <v>0</v>
      </c>
      <c r="EZ30" s="3">
        <f t="shared" si="26"/>
        <v>0</v>
      </c>
      <c r="FA30" s="3">
        <f t="shared" si="26"/>
        <v>0</v>
      </c>
      <c r="FB30" s="3">
        <f t="shared" si="26"/>
        <v>0</v>
      </c>
      <c r="FC30" s="3">
        <f t="shared" si="26"/>
        <v>0</v>
      </c>
      <c r="FD30" s="3">
        <f t="shared" si="26"/>
        <v>0</v>
      </c>
      <c r="FE30" s="3">
        <f t="shared" si="26"/>
        <v>0</v>
      </c>
      <c r="FF30" s="3">
        <f t="shared" si="26"/>
        <v>0</v>
      </c>
      <c r="FG30" s="3">
        <f t="shared" si="26"/>
        <v>0</v>
      </c>
      <c r="FH30" s="3">
        <f t="shared" si="26"/>
        <v>0</v>
      </c>
      <c r="FI30" s="3">
        <f t="shared" si="26"/>
        <v>0</v>
      </c>
      <c r="FJ30" s="3">
        <f t="shared" si="26"/>
        <v>0</v>
      </c>
      <c r="FK30" s="3">
        <f t="shared" si="26"/>
        <v>0</v>
      </c>
      <c r="FL30" s="3">
        <f t="shared" si="26"/>
        <v>0</v>
      </c>
      <c r="FM30" s="3">
        <f t="shared" si="26"/>
        <v>0</v>
      </c>
      <c r="FN30" s="3">
        <f t="shared" si="26"/>
        <v>0</v>
      </c>
      <c r="FO30" s="3">
        <f t="shared" si="26"/>
        <v>0</v>
      </c>
      <c r="FP30" s="3">
        <f t="shared" si="26"/>
        <v>0</v>
      </c>
      <c r="FQ30" s="3">
        <f t="shared" si="26"/>
        <v>0</v>
      </c>
      <c r="FR30" s="3">
        <f t="shared" si="26"/>
        <v>0</v>
      </c>
      <c r="FS30" s="3">
        <f t="shared" ref="FS30:GX30" si="27">FS43</f>
        <v>0</v>
      </c>
      <c r="FT30" s="3">
        <f t="shared" si="27"/>
        <v>0</v>
      </c>
      <c r="FU30" s="3">
        <f t="shared" si="27"/>
        <v>0</v>
      </c>
      <c r="FV30" s="3">
        <f t="shared" si="27"/>
        <v>0</v>
      </c>
      <c r="FW30" s="3">
        <f t="shared" si="27"/>
        <v>0</v>
      </c>
      <c r="FX30" s="3">
        <f t="shared" si="27"/>
        <v>0</v>
      </c>
      <c r="FY30" s="3">
        <f t="shared" si="27"/>
        <v>0</v>
      </c>
      <c r="FZ30" s="3">
        <f t="shared" si="27"/>
        <v>0</v>
      </c>
      <c r="GA30" s="3">
        <f t="shared" si="27"/>
        <v>0</v>
      </c>
      <c r="GB30" s="3">
        <f t="shared" si="27"/>
        <v>0</v>
      </c>
      <c r="GC30" s="3">
        <f t="shared" si="27"/>
        <v>0</v>
      </c>
      <c r="GD30" s="3">
        <f t="shared" si="27"/>
        <v>0</v>
      </c>
      <c r="GE30" s="3">
        <f t="shared" si="27"/>
        <v>0</v>
      </c>
      <c r="GF30" s="3">
        <f t="shared" si="27"/>
        <v>0</v>
      </c>
      <c r="GG30" s="3">
        <f t="shared" si="27"/>
        <v>0</v>
      </c>
      <c r="GH30" s="3">
        <f t="shared" si="27"/>
        <v>0</v>
      </c>
      <c r="GI30" s="3">
        <f t="shared" si="27"/>
        <v>0</v>
      </c>
      <c r="GJ30" s="3">
        <f t="shared" si="27"/>
        <v>0</v>
      </c>
      <c r="GK30" s="3">
        <f t="shared" si="27"/>
        <v>0</v>
      </c>
      <c r="GL30" s="3">
        <f t="shared" si="27"/>
        <v>0</v>
      </c>
      <c r="GM30" s="3">
        <f t="shared" si="27"/>
        <v>0</v>
      </c>
      <c r="GN30" s="3">
        <f t="shared" si="27"/>
        <v>0</v>
      </c>
      <c r="GO30" s="3">
        <f t="shared" si="27"/>
        <v>0</v>
      </c>
      <c r="GP30" s="3">
        <f t="shared" si="27"/>
        <v>0</v>
      </c>
      <c r="GQ30" s="3">
        <f t="shared" si="27"/>
        <v>0</v>
      </c>
      <c r="GR30" s="3">
        <f t="shared" si="27"/>
        <v>0</v>
      </c>
      <c r="GS30" s="3">
        <f t="shared" si="27"/>
        <v>0</v>
      </c>
      <c r="GT30" s="3">
        <f t="shared" si="27"/>
        <v>0</v>
      </c>
      <c r="GU30" s="3">
        <f t="shared" si="27"/>
        <v>0</v>
      </c>
      <c r="GV30" s="3">
        <f t="shared" si="27"/>
        <v>0</v>
      </c>
      <c r="GW30" s="3">
        <f t="shared" si="27"/>
        <v>0</v>
      </c>
      <c r="GX30" s="3">
        <f t="shared" si="27"/>
        <v>0</v>
      </c>
    </row>
    <row r="32" spans="1:245" x14ac:dyDescent="0.2">
      <c r="A32">
        <v>17</v>
      </c>
      <c r="B32">
        <v>1</v>
      </c>
      <c r="C32">
        <f>ROW(SmtRes!A1)</f>
        <v>1</v>
      </c>
      <c r="D32">
        <f>ROW(EtalonRes!A1)</f>
        <v>1</v>
      </c>
      <c r="E32" t="s">
        <v>18</v>
      </c>
      <c r="F32" t="s">
        <v>19</v>
      </c>
      <c r="G32" t="s">
        <v>20</v>
      </c>
      <c r="H32" t="s">
        <v>21</v>
      </c>
      <c r="I32">
        <v>0</v>
      </c>
      <c r="J32">
        <v>0</v>
      </c>
      <c r="O32">
        <f t="shared" ref="O32:O41" si="28">ROUND(CP32,2)</f>
        <v>0</v>
      </c>
      <c r="P32">
        <f t="shared" ref="P32:P41" si="29">ROUND(CQ32*I32,2)</f>
        <v>0</v>
      </c>
      <c r="Q32">
        <f t="shared" ref="Q32:Q41" si="30">ROUND(CR32*I32,2)</f>
        <v>0</v>
      </c>
      <c r="R32">
        <f t="shared" ref="R32:R41" si="31">ROUND(CS32*I32,2)</f>
        <v>0</v>
      </c>
      <c r="S32">
        <f t="shared" ref="S32:S41" si="32">ROUND(CT32*I32,2)</f>
        <v>0</v>
      </c>
      <c r="T32">
        <f t="shared" ref="T32:T41" si="33">ROUND(CU32*I32,2)</f>
        <v>0</v>
      </c>
      <c r="U32">
        <f t="shared" ref="U32:U41" si="34">CV32*I32</f>
        <v>0</v>
      </c>
      <c r="V32">
        <f t="shared" ref="V32:V41" si="35">CW32*I32</f>
        <v>0</v>
      </c>
      <c r="W32">
        <f t="shared" ref="W32:W41" si="36">ROUND(CX32*I32,2)</f>
        <v>0</v>
      </c>
      <c r="X32">
        <f t="shared" ref="X32:X41" si="37">ROUND(CY32,2)</f>
        <v>0</v>
      </c>
      <c r="Y32">
        <f t="shared" ref="Y32:Y41" si="38">ROUND(CZ32,2)</f>
        <v>0</v>
      </c>
      <c r="AA32">
        <v>40597198</v>
      </c>
      <c r="AB32">
        <f t="shared" ref="AB32:AB41" si="39">ROUND((AC32+AD32+AF32),6)</f>
        <v>2908.29</v>
      </c>
      <c r="AC32">
        <f t="shared" ref="AC32:AC39" si="40">ROUND((ES32),6)</f>
        <v>0</v>
      </c>
      <c r="AD32">
        <f t="shared" ref="AD32:AD39" si="41">ROUND((((ET32)-(EU32))+AE32),6)</f>
        <v>0</v>
      </c>
      <c r="AE32">
        <f t="shared" ref="AE32:AF39" si="42">ROUND((EU32),6)</f>
        <v>0</v>
      </c>
      <c r="AF32">
        <f t="shared" si="42"/>
        <v>2908.29</v>
      </c>
      <c r="AG32">
        <f t="shared" ref="AG32:AG41" si="43">ROUND((AP32),6)</f>
        <v>0</v>
      </c>
      <c r="AH32">
        <f t="shared" ref="AH32:AI39" si="44">(EW32)</f>
        <v>18.68</v>
      </c>
      <c r="AI32">
        <f t="shared" si="44"/>
        <v>0</v>
      </c>
      <c r="AJ32">
        <f t="shared" ref="AJ32:AJ41" si="45">(AS32)</f>
        <v>0</v>
      </c>
      <c r="AK32">
        <v>2908.29</v>
      </c>
      <c r="AL32">
        <v>0</v>
      </c>
      <c r="AM32">
        <v>0</v>
      </c>
      <c r="AN32">
        <v>0</v>
      </c>
      <c r="AO32">
        <v>2908.29</v>
      </c>
      <c r="AP32">
        <v>0</v>
      </c>
      <c r="AQ32">
        <v>18.68</v>
      </c>
      <c r="AR32">
        <v>0</v>
      </c>
      <c r="AS32">
        <v>0</v>
      </c>
      <c r="AT32">
        <v>70</v>
      </c>
      <c r="AU32">
        <v>10</v>
      </c>
      <c r="AV32">
        <v>1</v>
      </c>
      <c r="AW32">
        <v>1</v>
      </c>
      <c r="AZ32">
        <v>1</v>
      </c>
      <c r="BA32">
        <v>1</v>
      </c>
      <c r="BB32">
        <v>1</v>
      </c>
      <c r="BC32">
        <v>1</v>
      </c>
      <c r="BD32" t="s">
        <v>3</v>
      </c>
      <c r="BE32" t="s">
        <v>3</v>
      </c>
      <c r="BF32" t="s">
        <v>3</v>
      </c>
      <c r="BG32" t="s">
        <v>3</v>
      </c>
      <c r="BH32">
        <v>0</v>
      </c>
      <c r="BI32">
        <v>4</v>
      </c>
      <c r="BJ32" t="s">
        <v>22</v>
      </c>
      <c r="BM32">
        <v>0</v>
      </c>
      <c r="BN32">
        <v>0</v>
      </c>
      <c r="BO32" t="s">
        <v>3</v>
      </c>
      <c r="BP32">
        <v>0</v>
      </c>
      <c r="BQ32">
        <v>1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70</v>
      </c>
      <c r="CA32">
        <v>10</v>
      </c>
      <c r="CE32">
        <v>0</v>
      </c>
      <c r="CF32">
        <v>0</v>
      </c>
      <c r="CG32">
        <v>0</v>
      </c>
      <c r="CM32">
        <v>0</v>
      </c>
      <c r="CN32" t="s">
        <v>3</v>
      </c>
      <c r="CO32">
        <v>0</v>
      </c>
      <c r="CP32">
        <f t="shared" ref="CP32:CP41" si="46">(P32+Q32+S32)</f>
        <v>0</v>
      </c>
      <c r="CQ32">
        <f t="shared" ref="CQ32:CQ41" si="47">(AC32*BC32*AW32)</f>
        <v>0</v>
      </c>
      <c r="CR32">
        <f t="shared" ref="CR32:CR39" si="48">((((ET32)*BB32-(EU32)*BS32)+AE32*BS32)*AV32)</f>
        <v>0</v>
      </c>
      <c r="CS32">
        <f t="shared" ref="CS32:CS41" si="49">(AE32*BS32*AV32)</f>
        <v>0</v>
      </c>
      <c r="CT32">
        <f t="shared" ref="CT32:CT41" si="50">(AF32*BA32*AV32)</f>
        <v>2908.29</v>
      </c>
      <c r="CU32">
        <f t="shared" ref="CU32:CU41" si="51">AG32</f>
        <v>0</v>
      </c>
      <c r="CV32">
        <f t="shared" ref="CV32:CV41" si="52">(AH32*AV32)</f>
        <v>18.68</v>
      </c>
      <c r="CW32">
        <f t="shared" ref="CW32:CW41" si="53">AI32</f>
        <v>0</v>
      </c>
      <c r="CX32">
        <f t="shared" ref="CX32:CX41" si="54">AJ32</f>
        <v>0</v>
      </c>
      <c r="CY32">
        <f t="shared" ref="CY32:CY41" si="55">((S32*BZ32)/100)</f>
        <v>0</v>
      </c>
      <c r="CZ32">
        <f t="shared" ref="CZ32:CZ41" si="56">((S32*CA32)/100)</f>
        <v>0</v>
      </c>
      <c r="DC32" t="s">
        <v>3</v>
      </c>
      <c r="DD32" t="s">
        <v>3</v>
      </c>
      <c r="DE32" t="s">
        <v>3</v>
      </c>
      <c r="DF32" t="s">
        <v>3</v>
      </c>
      <c r="DG32" t="s">
        <v>3</v>
      </c>
      <c r="DH32" t="s">
        <v>3</v>
      </c>
      <c r="DI32" t="s">
        <v>3</v>
      </c>
      <c r="DJ32" t="s">
        <v>3</v>
      </c>
      <c r="DK32" t="s">
        <v>3</v>
      </c>
      <c r="DL32" t="s">
        <v>3</v>
      </c>
      <c r="DM32" t="s">
        <v>3</v>
      </c>
      <c r="DN32">
        <v>0</v>
      </c>
      <c r="DO32">
        <v>0</v>
      </c>
      <c r="DP32">
        <v>1</v>
      </c>
      <c r="DQ32">
        <v>1</v>
      </c>
      <c r="DU32">
        <v>1005</v>
      </c>
      <c r="DV32" t="s">
        <v>21</v>
      </c>
      <c r="DW32" t="s">
        <v>21</v>
      </c>
      <c r="DX32">
        <v>100</v>
      </c>
      <c r="EE32">
        <v>38986828</v>
      </c>
      <c r="EF32">
        <v>1</v>
      </c>
      <c r="EG32" t="s">
        <v>23</v>
      </c>
      <c r="EH32">
        <v>0</v>
      </c>
      <c r="EI32" t="s">
        <v>3</v>
      </c>
      <c r="EJ32">
        <v>4</v>
      </c>
      <c r="EK32">
        <v>0</v>
      </c>
      <c r="EL32" t="s">
        <v>24</v>
      </c>
      <c r="EM32" t="s">
        <v>25</v>
      </c>
      <c r="EO32" t="s">
        <v>3</v>
      </c>
      <c r="EQ32">
        <v>131072</v>
      </c>
      <c r="ER32">
        <v>2908.29</v>
      </c>
      <c r="ES32">
        <v>0</v>
      </c>
      <c r="ET32">
        <v>0</v>
      </c>
      <c r="EU32">
        <v>0</v>
      </c>
      <c r="EV32">
        <v>2908.29</v>
      </c>
      <c r="EW32">
        <v>18.68</v>
      </c>
      <c r="EX32">
        <v>0</v>
      </c>
      <c r="EY32">
        <v>0</v>
      </c>
      <c r="FQ32">
        <v>0</v>
      </c>
      <c r="FR32">
        <f t="shared" ref="FR32:FR41" si="57">ROUND(IF(AND(BH32=3,BI32=3),P32,0),2)</f>
        <v>0</v>
      </c>
      <c r="FS32">
        <v>0</v>
      </c>
      <c r="FX32">
        <v>70</v>
      </c>
      <c r="FY32">
        <v>10</v>
      </c>
      <c r="GA32" t="s">
        <v>3</v>
      </c>
      <c r="GD32">
        <v>0</v>
      </c>
      <c r="GF32">
        <v>-1560652598</v>
      </c>
      <c r="GG32">
        <v>2</v>
      </c>
      <c r="GH32">
        <v>1</v>
      </c>
      <c r="GI32">
        <v>-2</v>
      </c>
      <c r="GJ32">
        <v>0</v>
      </c>
      <c r="GK32">
        <f>ROUND(R32*(R12)/100,2)</f>
        <v>0</v>
      </c>
      <c r="GL32">
        <f t="shared" ref="GL32:GL41" si="58">ROUND(IF(AND(BH32=3,BI32=3,FS32&lt;&gt;0),P32,0),2)</f>
        <v>0</v>
      </c>
      <c r="GM32">
        <f>ROUND(O32+X32+Y32+GK32,2)+GX32</f>
        <v>0</v>
      </c>
      <c r="GN32">
        <f>IF(OR(BI32=0,BI32=1),ROUND(O32+X32+Y32+GK32,2),0)</f>
        <v>0</v>
      </c>
      <c r="GO32">
        <f>IF(BI32=2,ROUND(O32+X32+Y32+GK32,2),0)</f>
        <v>0</v>
      </c>
      <c r="GP32">
        <f>IF(BI32=4,ROUND(O32+X32+Y32+GK32,2)+GX32,0)</f>
        <v>0</v>
      </c>
      <c r="GR32">
        <v>0</v>
      </c>
      <c r="GS32">
        <v>3</v>
      </c>
      <c r="GT32">
        <v>0</v>
      </c>
      <c r="GU32" t="s">
        <v>3</v>
      </c>
      <c r="GV32">
        <f t="shared" ref="GV32:GV41" si="59">ROUND((GT32),6)</f>
        <v>0</v>
      </c>
      <c r="GW32">
        <v>1</v>
      </c>
      <c r="GX32">
        <f t="shared" ref="GX32:GX41" si="60">ROUND(HC32*I32,2)</f>
        <v>0</v>
      </c>
      <c r="HA32">
        <v>0</v>
      </c>
      <c r="HB32">
        <v>0</v>
      </c>
      <c r="HC32">
        <f t="shared" ref="HC32:HC41" si="61">GV32*GW32</f>
        <v>0</v>
      </c>
      <c r="IK32">
        <v>0</v>
      </c>
    </row>
    <row r="33" spans="1:245" x14ac:dyDescent="0.2">
      <c r="A33">
        <v>17</v>
      </c>
      <c r="B33">
        <v>1</v>
      </c>
      <c r="D33">
        <f>ROW(EtalonRes!A5)</f>
        <v>5</v>
      </c>
      <c r="E33" t="s">
        <v>26</v>
      </c>
      <c r="F33" t="s">
        <v>27</v>
      </c>
      <c r="G33" t="s">
        <v>28</v>
      </c>
      <c r="H33" t="s">
        <v>29</v>
      </c>
      <c r="I33">
        <v>0</v>
      </c>
      <c r="J33">
        <v>0</v>
      </c>
      <c r="O33">
        <f t="shared" si="28"/>
        <v>0</v>
      </c>
      <c r="P33">
        <f t="shared" si="29"/>
        <v>0</v>
      </c>
      <c r="Q33">
        <f t="shared" si="30"/>
        <v>0</v>
      </c>
      <c r="R33">
        <f t="shared" si="31"/>
        <v>0</v>
      </c>
      <c r="S33">
        <f t="shared" si="32"/>
        <v>0</v>
      </c>
      <c r="T33">
        <f t="shared" si="33"/>
        <v>0</v>
      </c>
      <c r="U33">
        <f t="shared" si="34"/>
        <v>0</v>
      </c>
      <c r="V33">
        <f t="shared" si="35"/>
        <v>0</v>
      </c>
      <c r="W33">
        <f t="shared" si="36"/>
        <v>0</v>
      </c>
      <c r="X33">
        <f t="shared" si="37"/>
        <v>0</v>
      </c>
      <c r="Y33">
        <f t="shared" si="38"/>
        <v>0</v>
      </c>
      <c r="AA33">
        <v>40597198</v>
      </c>
      <c r="AB33">
        <f t="shared" si="39"/>
        <v>58171.74</v>
      </c>
      <c r="AC33">
        <f t="shared" si="40"/>
        <v>0</v>
      </c>
      <c r="AD33">
        <f t="shared" si="41"/>
        <v>29276.639999999999</v>
      </c>
      <c r="AE33">
        <f t="shared" si="42"/>
        <v>16049.11</v>
      </c>
      <c r="AF33">
        <f t="shared" si="42"/>
        <v>28895.1</v>
      </c>
      <c r="AG33">
        <f t="shared" si="43"/>
        <v>0</v>
      </c>
      <c r="AH33">
        <f t="shared" si="44"/>
        <v>155</v>
      </c>
      <c r="AI33">
        <f t="shared" si="44"/>
        <v>0</v>
      </c>
      <c r="AJ33">
        <f t="shared" si="45"/>
        <v>0</v>
      </c>
      <c r="AK33">
        <v>58171.74</v>
      </c>
      <c r="AL33">
        <v>0</v>
      </c>
      <c r="AM33">
        <v>29276.639999999999</v>
      </c>
      <c r="AN33">
        <v>16049.11</v>
      </c>
      <c r="AO33">
        <v>28895.1</v>
      </c>
      <c r="AP33">
        <v>0</v>
      </c>
      <c r="AQ33">
        <v>155</v>
      </c>
      <c r="AR33">
        <v>0</v>
      </c>
      <c r="AS33">
        <v>0</v>
      </c>
      <c r="AT33">
        <v>70</v>
      </c>
      <c r="AU33">
        <v>10</v>
      </c>
      <c r="AV33">
        <v>1</v>
      </c>
      <c r="AW33">
        <v>1</v>
      </c>
      <c r="AZ33">
        <v>1</v>
      </c>
      <c r="BA33">
        <v>1</v>
      </c>
      <c r="BB33">
        <v>1</v>
      </c>
      <c r="BC33">
        <v>1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4</v>
      </c>
      <c r="BJ33" t="s">
        <v>30</v>
      </c>
      <c r="BM33">
        <v>0</v>
      </c>
      <c r="BN33">
        <v>0</v>
      </c>
      <c r="BO33" t="s">
        <v>3</v>
      </c>
      <c r="BP33">
        <v>0</v>
      </c>
      <c r="BQ33">
        <v>1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70</v>
      </c>
      <c r="CA33">
        <v>10</v>
      </c>
      <c r="CE33">
        <v>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46"/>
        <v>0</v>
      </c>
      <c r="CQ33">
        <f t="shared" si="47"/>
        <v>0</v>
      </c>
      <c r="CR33">
        <f t="shared" si="48"/>
        <v>29276.639999999999</v>
      </c>
      <c r="CS33">
        <f t="shared" si="49"/>
        <v>16049.11</v>
      </c>
      <c r="CT33">
        <f t="shared" si="50"/>
        <v>28895.1</v>
      </c>
      <c r="CU33">
        <f t="shared" si="51"/>
        <v>0</v>
      </c>
      <c r="CV33">
        <f t="shared" si="52"/>
        <v>155</v>
      </c>
      <c r="CW33">
        <f t="shared" si="53"/>
        <v>0</v>
      </c>
      <c r="CX33">
        <f t="shared" si="54"/>
        <v>0</v>
      </c>
      <c r="CY33">
        <f t="shared" si="55"/>
        <v>0</v>
      </c>
      <c r="CZ33">
        <f t="shared" si="56"/>
        <v>0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1007</v>
      </c>
      <c r="DV33" t="s">
        <v>29</v>
      </c>
      <c r="DW33" t="s">
        <v>29</v>
      </c>
      <c r="DX33">
        <v>100</v>
      </c>
      <c r="EE33">
        <v>38986828</v>
      </c>
      <c r="EF33">
        <v>1</v>
      </c>
      <c r="EG33" t="s">
        <v>23</v>
      </c>
      <c r="EH33">
        <v>0</v>
      </c>
      <c r="EI33" t="s">
        <v>3</v>
      </c>
      <c r="EJ33">
        <v>4</v>
      </c>
      <c r="EK33">
        <v>0</v>
      </c>
      <c r="EL33" t="s">
        <v>24</v>
      </c>
      <c r="EM33" t="s">
        <v>25</v>
      </c>
      <c r="EO33" t="s">
        <v>3</v>
      </c>
      <c r="EQ33">
        <v>131072</v>
      </c>
      <c r="ER33">
        <v>58171.74</v>
      </c>
      <c r="ES33">
        <v>0</v>
      </c>
      <c r="ET33">
        <v>29276.639999999999</v>
      </c>
      <c r="EU33">
        <v>16049.11</v>
      </c>
      <c r="EV33">
        <v>28895.1</v>
      </c>
      <c r="EW33">
        <v>155</v>
      </c>
      <c r="EX33">
        <v>0</v>
      </c>
      <c r="EY33">
        <v>0</v>
      </c>
      <c r="FQ33">
        <v>0</v>
      </c>
      <c r="FR33">
        <f t="shared" si="57"/>
        <v>0</v>
      </c>
      <c r="FS33">
        <v>0</v>
      </c>
      <c r="FX33">
        <v>70</v>
      </c>
      <c r="FY33">
        <v>10</v>
      </c>
      <c r="GA33" t="s">
        <v>3</v>
      </c>
      <c r="GD33">
        <v>0</v>
      </c>
      <c r="GF33">
        <v>957583223</v>
      </c>
      <c r="GG33">
        <v>2</v>
      </c>
      <c r="GH33">
        <v>1</v>
      </c>
      <c r="GI33">
        <v>-2</v>
      </c>
      <c r="GJ33">
        <v>0</v>
      </c>
      <c r="GK33">
        <f>ROUND(R33*(R12)/100,2)</f>
        <v>0</v>
      </c>
      <c r="GL33">
        <f t="shared" si="58"/>
        <v>0</v>
      </c>
      <c r="GM33">
        <f>ROUND(O33+X33+Y33+GK33,2)+GX33</f>
        <v>0</v>
      </c>
      <c r="GN33">
        <f>IF(OR(BI33=0,BI33=1),ROUND(O33+X33+Y33+GK33,2),0)</f>
        <v>0</v>
      </c>
      <c r="GO33">
        <f>IF(BI33=2,ROUND(O33+X33+Y33+GK33,2),0)</f>
        <v>0</v>
      </c>
      <c r="GP33">
        <f>IF(BI33=4,ROUND(O33+X33+Y33+GK33,2)+GX33,0)</f>
        <v>0</v>
      </c>
      <c r="GR33">
        <v>0</v>
      </c>
      <c r="GS33">
        <v>3</v>
      </c>
      <c r="GT33">
        <v>0</v>
      </c>
      <c r="GU33" t="s">
        <v>3</v>
      </c>
      <c r="GV33">
        <f t="shared" si="59"/>
        <v>0</v>
      </c>
      <c r="GW33">
        <v>1</v>
      </c>
      <c r="GX33">
        <f t="shared" si="60"/>
        <v>0</v>
      </c>
      <c r="HA33">
        <v>0</v>
      </c>
      <c r="HB33">
        <v>0</v>
      </c>
      <c r="HC33">
        <f t="shared" si="61"/>
        <v>0</v>
      </c>
      <c r="IK33">
        <v>0</v>
      </c>
    </row>
    <row r="34" spans="1:245" x14ac:dyDescent="0.2">
      <c r="A34">
        <v>17</v>
      </c>
      <c r="B34">
        <v>1</v>
      </c>
      <c r="D34">
        <f>ROW(EtalonRes!A8)</f>
        <v>8</v>
      </c>
      <c r="E34" t="s">
        <v>3</v>
      </c>
      <c r="F34" t="s">
        <v>31</v>
      </c>
      <c r="G34" t="s">
        <v>32</v>
      </c>
      <c r="H34" t="s">
        <v>29</v>
      </c>
      <c r="I34">
        <v>0</v>
      </c>
      <c r="J34">
        <v>0</v>
      </c>
      <c r="O34">
        <f t="shared" si="28"/>
        <v>0</v>
      </c>
      <c r="P34">
        <f t="shared" si="29"/>
        <v>0</v>
      </c>
      <c r="Q34">
        <f t="shared" si="30"/>
        <v>0</v>
      </c>
      <c r="R34">
        <f t="shared" si="31"/>
        <v>0</v>
      </c>
      <c r="S34">
        <f t="shared" si="32"/>
        <v>0</v>
      </c>
      <c r="T34">
        <f t="shared" si="33"/>
        <v>0</v>
      </c>
      <c r="U34">
        <f t="shared" si="34"/>
        <v>0</v>
      </c>
      <c r="V34">
        <f t="shared" si="35"/>
        <v>0</v>
      </c>
      <c r="W34">
        <f t="shared" si="36"/>
        <v>0</v>
      </c>
      <c r="X34">
        <f t="shared" si="37"/>
        <v>0</v>
      </c>
      <c r="Y34">
        <f t="shared" si="38"/>
        <v>0</v>
      </c>
      <c r="AA34">
        <v>-1</v>
      </c>
      <c r="AB34">
        <f t="shared" si="39"/>
        <v>25673.05</v>
      </c>
      <c r="AC34">
        <f t="shared" si="40"/>
        <v>0</v>
      </c>
      <c r="AD34">
        <f t="shared" si="41"/>
        <v>14061.83</v>
      </c>
      <c r="AE34">
        <f t="shared" si="42"/>
        <v>4581.2</v>
      </c>
      <c r="AF34">
        <f t="shared" si="42"/>
        <v>11611.22</v>
      </c>
      <c r="AG34">
        <f t="shared" si="43"/>
        <v>0</v>
      </c>
      <c r="AH34">
        <f t="shared" si="44"/>
        <v>49.5</v>
      </c>
      <c r="AI34">
        <f t="shared" si="44"/>
        <v>0</v>
      </c>
      <c r="AJ34">
        <f t="shared" si="45"/>
        <v>0</v>
      </c>
      <c r="AK34">
        <v>25673.05</v>
      </c>
      <c r="AL34">
        <v>0</v>
      </c>
      <c r="AM34">
        <v>14061.83</v>
      </c>
      <c r="AN34">
        <v>4581.2</v>
      </c>
      <c r="AO34">
        <v>11611.22</v>
      </c>
      <c r="AP34">
        <v>0</v>
      </c>
      <c r="AQ34">
        <v>49.5</v>
      </c>
      <c r="AR34">
        <v>0</v>
      </c>
      <c r="AS34">
        <v>0</v>
      </c>
      <c r="AT34">
        <v>70</v>
      </c>
      <c r="AU34">
        <v>10</v>
      </c>
      <c r="AV34">
        <v>1</v>
      </c>
      <c r="AW34">
        <v>1</v>
      </c>
      <c r="AZ34">
        <v>1</v>
      </c>
      <c r="BA34">
        <v>1</v>
      </c>
      <c r="BB34">
        <v>1</v>
      </c>
      <c r="BC34">
        <v>1</v>
      </c>
      <c r="BD34" t="s">
        <v>3</v>
      </c>
      <c r="BE34" t="s">
        <v>3</v>
      </c>
      <c r="BF34" t="s">
        <v>3</v>
      </c>
      <c r="BG34" t="s">
        <v>3</v>
      </c>
      <c r="BH34">
        <v>0</v>
      </c>
      <c r="BI34">
        <v>4</v>
      </c>
      <c r="BJ34" t="s">
        <v>33</v>
      </c>
      <c r="BM34">
        <v>0</v>
      </c>
      <c r="BN34">
        <v>0</v>
      </c>
      <c r="BO34" t="s">
        <v>3</v>
      </c>
      <c r="BP34">
        <v>0</v>
      </c>
      <c r="BQ34">
        <v>1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Y34" t="s">
        <v>3</v>
      </c>
      <c r="BZ34">
        <v>70</v>
      </c>
      <c r="CA34">
        <v>10</v>
      </c>
      <c r="CE34">
        <v>0</v>
      </c>
      <c r="CF34">
        <v>0</v>
      </c>
      <c r="CG34">
        <v>0</v>
      </c>
      <c r="CM34">
        <v>0</v>
      </c>
      <c r="CN34" t="s">
        <v>3</v>
      </c>
      <c r="CO34">
        <v>0</v>
      </c>
      <c r="CP34">
        <f t="shared" si="46"/>
        <v>0</v>
      </c>
      <c r="CQ34">
        <f t="shared" si="47"/>
        <v>0</v>
      </c>
      <c r="CR34">
        <f t="shared" si="48"/>
        <v>14061.830000000002</v>
      </c>
      <c r="CS34">
        <f t="shared" si="49"/>
        <v>4581.2</v>
      </c>
      <c r="CT34">
        <f t="shared" si="50"/>
        <v>11611.22</v>
      </c>
      <c r="CU34">
        <f t="shared" si="51"/>
        <v>0</v>
      </c>
      <c r="CV34">
        <f t="shared" si="52"/>
        <v>49.5</v>
      </c>
      <c r="CW34">
        <f t="shared" si="53"/>
        <v>0</v>
      </c>
      <c r="CX34">
        <f t="shared" si="54"/>
        <v>0</v>
      </c>
      <c r="CY34">
        <f t="shared" si="55"/>
        <v>0</v>
      </c>
      <c r="CZ34">
        <f t="shared" si="56"/>
        <v>0</v>
      </c>
      <c r="DC34" t="s">
        <v>3</v>
      </c>
      <c r="DD34" t="s">
        <v>3</v>
      </c>
      <c r="DE34" t="s">
        <v>3</v>
      </c>
      <c r="DF34" t="s">
        <v>3</v>
      </c>
      <c r="DG34" t="s">
        <v>3</v>
      </c>
      <c r="DH34" t="s">
        <v>3</v>
      </c>
      <c r="DI34" t="s">
        <v>3</v>
      </c>
      <c r="DJ34" t="s">
        <v>3</v>
      </c>
      <c r="DK34" t="s">
        <v>3</v>
      </c>
      <c r="DL34" t="s">
        <v>3</v>
      </c>
      <c r="DM34" t="s">
        <v>3</v>
      </c>
      <c r="DN34">
        <v>0</v>
      </c>
      <c r="DO34">
        <v>0</v>
      </c>
      <c r="DP34">
        <v>1</v>
      </c>
      <c r="DQ34">
        <v>1</v>
      </c>
      <c r="DU34">
        <v>1007</v>
      </c>
      <c r="DV34" t="s">
        <v>29</v>
      </c>
      <c r="DW34" t="s">
        <v>29</v>
      </c>
      <c r="DX34">
        <v>100</v>
      </c>
      <c r="EE34">
        <v>38986828</v>
      </c>
      <c r="EF34">
        <v>1</v>
      </c>
      <c r="EG34" t="s">
        <v>23</v>
      </c>
      <c r="EH34">
        <v>0</v>
      </c>
      <c r="EI34" t="s">
        <v>3</v>
      </c>
      <c r="EJ34">
        <v>4</v>
      </c>
      <c r="EK34">
        <v>0</v>
      </c>
      <c r="EL34" t="s">
        <v>24</v>
      </c>
      <c r="EM34" t="s">
        <v>25</v>
      </c>
      <c r="EO34" t="s">
        <v>3</v>
      </c>
      <c r="EQ34">
        <v>132096</v>
      </c>
      <c r="ER34">
        <v>25673.05</v>
      </c>
      <c r="ES34">
        <v>0</v>
      </c>
      <c r="ET34">
        <v>14061.83</v>
      </c>
      <c r="EU34">
        <v>4581.2</v>
      </c>
      <c r="EV34">
        <v>11611.22</v>
      </c>
      <c r="EW34">
        <v>49.5</v>
      </c>
      <c r="EX34">
        <v>0</v>
      </c>
      <c r="EY34">
        <v>0</v>
      </c>
      <c r="FQ34">
        <v>0</v>
      </c>
      <c r="FR34">
        <f t="shared" si="57"/>
        <v>0</v>
      </c>
      <c r="FS34">
        <v>0</v>
      </c>
      <c r="FX34">
        <v>70</v>
      </c>
      <c r="FY34">
        <v>10</v>
      </c>
      <c r="GA34" t="s">
        <v>3</v>
      </c>
      <c r="GD34">
        <v>0</v>
      </c>
      <c r="GF34">
        <v>1377149329</v>
      </c>
      <c r="GG34">
        <v>2</v>
      </c>
      <c r="GH34">
        <v>1</v>
      </c>
      <c r="GI34">
        <v>-2</v>
      </c>
      <c r="GJ34">
        <v>0</v>
      </c>
      <c r="GK34">
        <f>ROUND(R34*(R12)/100,2)</f>
        <v>0</v>
      </c>
      <c r="GL34">
        <f t="shared" si="58"/>
        <v>0</v>
      </c>
      <c r="GM34">
        <f>ROUND(O34+X34+Y34+GK34,2)+GX34</f>
        <v>0</v>
      </c>
      <c r="GN34">
        <f>IF(OR(BI34=0,BI34=1),ROUND(O34+X34+Y34+GK34,2),0)</f>
        <v>0</v>
      </c>
      <c r="GO34">
        <f>IF(BI34=2,ROUND(O34+X34+Y34+GK34,2),0)</f>
        <v>0</v>
      </c>
      <c r="GP34">
        <f>IF(BI34=4,ROUND(O34+X34+Y34+GK34,2)+GX34,0)</f>
        <v>0</v>
      </c>
      <c r="GR34">
        <v>0</v>
      </c>
      <c r="GS34">
        <v>3</v>
      </c>
      <c r="GT34">
        <v>0</v>
      </c>
      <c r="GU34" t="s">
        <v>3</v>
      </c>
      <c r="GV34">
        <f t="shared" si="59"/>
        <v>0</v>
      </c>
      <c r="GW34">
        <v>1</v>
      </c>
      <c r="GX34">
        <f t="shared" si="60"/>
        <v>0</v>
      </c>
      <c r="HA34">
        <v>0</v>
      </c>
      <c r="HB34">
        <v>0</v>
      </c>
      <c r="HC34">
        <f t="shared" si="61"/>
        <v>0</v>
      </c>
      <c r="IK34">
        <v>0</v>
      </c>
    </row>
    <row r="35" spans="1:245" x14ac:dyDescent="0.2">
      <c r="A35">
        <v>17</v>
      </c>
      <c r="B35">
        <v>1</v>
      </c>
      <c r="D35">
        <f>ROW(EtalonRes!A9)</f>
        <v>9</v>
      </c>
      <c r="E35" t="s">
        <v>34</v>
      </c>
      <c r="F35" t="s">
        <v>35</v>
      </c>
      <c r="G35" t="s">
        <v>36</v>
      </c>
      <c r="H35" t="s">
        <v>37</v>
      </c>
      <c r="I35">
        <v>0</v>
      </c>
      <c r="J35">
        <v>0</v>
      </c>
      <c r="O35">
        <f t="shared" si="28"/>
        <v>0</v>
      </c>
      <c r="P35">
        <f t="shared" si="29"/>
        <v>0</v>
      </c>
      <c r="Q35">
        <f t="shared" si="30"/>
        <v>0</v>
      </c>
      <c r="R35">
        <f t="shared" si="31"/>
        <v>0</v>
      </c>
      <c r="S35">
        <f t="shared" si="32"/>
        <v>0</v>
      </c>
      <c r="T35">
        <f t="shared" si="33"/>
        <v>0</v>
      </c>
      <c r="U35">
        <f t="shared" si="34"/>
        <v>0</v>
      </c>
      <c r="V35">
        <f t="shared" si="35"/>
        <v>0</v>
      </c>
      <c r="W35">
        <f t="shared" si="36"/>
        <v>0</v>
      </c>
      <c r="X35">
        <f t="shared" si="37"/>
        <v>0</v>
      </c>
      <c r="Y35">
        <f t="shared" si="38"/>
        <v>0</v>
      </c>
      <c r="AA35">
        <v>40597198</v>
      </c>
      <c r="AB35">
        <f t="shared" si="39"/>
        <v>14767.82</v>
      </c>
      <c r="AC35">
        <f t="shared" si="40"/>
        <v>0</v>
      </c>
      <c r="AD35">
        <f t="shared" si="41"/>
        <v>0</v>
      </c>
      <c r="AE35">
        <f t="shared" si="42"/>
        <v>0</v>
      </c>
      <c r="AF35">
        <f t="shared" si="42"/>
        <v>14767.82</v>
      </c>
      <c r="AG35">
        <f t="shared" si="43"/>
        <v>0</v>
      </c>
      <c r="AH35">
        <f t="shared" si="44"/>
        <v>76.7</v>
      </c>
      <c r="AI35">
        <f t="shared" si="44"/>
        <v>0</v>
      </c>
      <c r="AJ35">
        <f t="shared" si="45"/>
        <v>0</v>
      </c>
      <c r="AK35">
        <v>14767.82</v>
      </c>
      <c r="AL35">
        <v>0</v>
      </c>
      <c r="AM35">
        <v>0</v>
      </c>
      <c r="AN35">
        <v>0</v>
      </c>
      <c r="AO35">
        <v>14767.82</v>
      </c>
      <c r="AP35">
        <v>0</v>
      </c>
      <c r="AQ35">
        <v>76.7</v>
      </c>
      <c r="AR35">
        <v>0</v>
      </c>
      <c r="AS35">
        <v>0</v>
      </c>
      <c r="AT35">
        <v>70</v>
      </c>
      <c r="AU35">
        <v>10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1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4</v>
      </c>
      <c r="BJ35" t="s">
        <v>38</v>
      </c>
      <c r="BM35">
        <v>0</v>
      </c>
      <c r="BN35">
        <v>0</v>
      </c>
      <c r="BO35" t="s">
        <v>3</v>
      </c>
      <c r="BP35">
        <v>0</v>
      </c>
      <c r="BQ35">
        <v>1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70</v>
      </c>
      <c r="CA35">
        <v>10</v>
      </c>
      <c r="CE35">
        <v>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46"/>
        <v>0</v>
      </c>
      <c r="CQ35">
        <f t="shared" si="47"/>
        <v>0</v>
      </c>
      <c r="CR35">
        <f t="shared" si="48"/>
        <v>0</v>
      </c>
      <c r="CS35">
        <f t="shared" si="49"/>
        <v>0</v>
      </c>
      <c r="CT35">
        <f t="shared" si="50"/>
        <v>14767.82</v>
      </c>
      <c r="CU35">
        <f t="shared" si="51"/>
        <v>0</v>
      </c>
      <c r="CV35">
        <f t="shared" si="52"/>
        <v>76.7</v>
      </c>
      <c r="CW35">
        <f t="shared" si="53"/>
        <v>0</v>
      </c>
      <c r="CX35">
        <f t="shared" si="54"/>
        <v>0</v>
      </c>
      <c r="CY35">
        <f t="shared" si="55"/>
        <v>0</v>
      </c>
      <c r="CZ35">
        <f t="shared" si="56"/>
        <v>0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37</v>
      </c>
      <c r="DW35" t="s">
        <v>37</v>
      </c>
      <c r="DX35">
        <v>100</v>
      </c>
      <c r="EE35">
        <v>38986828</v>
      </c>
      <c r="EF35">
        <v>1</v>
      </c>
      <c r="EG35" t="s">
        <v>23</v>
      </c>
      <c r="EH35">
        <v>0</v>
      </c>
      <c r="EI35" t="s">
        <v>3</v>
      </c>
      <c r="EJ35">
        <v>4</v>
      </c>
      <c r="EK35">
        <v>0</v>
      </c>
      <c r="EL35" t="s">
        <v>24</v>
      </c>
      <c r="EM35" t="s">
        <v>25</v>
      </c>
      <c r="EO35" t="s">
        <v>3</v>
      </c>
      <c r="EQ35">
        <v>131072</v>
      </c>
      <c r="ER35">
        <v>14767.82</v>
      </c>
      <c r="ES35">
        <v>0</v>
      </c>
      <c r="ET35">
        <v>0</v>
      </c>
      <c r="EU35">
        <v>0</v>
      </c>
      <c r="EV35">
        <v>14767.82</v>
      </c>
      <c r="EW35">
        <v>76.7</v>
      </c>
      <c r="EX35">
        <v>0</v>
      </c>
      <c r="EY35">
        <v>0</v>
      </c>
      <c r="FQ35">
        <v>0</v>
      </c>
      <c r="FR35">
        <f t="shared" si="57"/>
        <v>0</v>
      </c>
      <c r="FS35">
        <v>0</v>
      </c>
      <c r="FX35">
        <v>70</v>
      </c>
      <c r="FY35">
        <v>10</v>
      </c>
      <c r="GA35" t="s">
        <v>3</v>
      </c>
      <c r="GD35">
        <v>0</v>
      </c>
      <c r="GF35">
        <v>-1374617303</v>
      </c>
      <c r="GG35">
        <v>2</v>
      </c>
      <c r="GH35">
        <v>1</v>
      </c>
      <c r="GI35">
        <v>-2</v>
      </c>
      <c r="GJ35">
        <v>0</v>
      </c>
      <c r="GK35">
        <f>ROUND(R35*(R12)/100,2)</f>
        <v>0</v>
      </c>
      <c r="GL35">
        <f t="shared" si="58"/>
        <v>0</v>
      </c>
      <c r="GM35">
        <f>ROUND(O35+X35+Y35+GK35,2)+GX35</f>
        <v>0</v>
      </c>
      <c r="GN35">
        <f>IF(OR(BI35=0,BI35=1),ROUND(O35+X35+Y35+GK35,2),0)</f>
        <v>0</v>
      </c>
      <c r="GO35">
        <f>IF(BI35=2,ROUND(O35+X35+Y35+GK35,2),0)</f>
        <v>0</v>
      </c>
      <c r="GP35">
        <f>IF(BI35=4,ROUND(O35+X35+Y35+GK35,2)+GX35,0)</f>
        <v>0</v>
      </c>
      <c r="GR35">
        <v>0</v>
      </c>
      <c r="GS35">
        <v>3</v>
      </c>
      <c r="GT35">
        <v>0</v>
      </c>
      <c r="GU35" t="s">
        <v>3</v>
      </c>
      <c r="GV35">
        <f t="shared" si="59"/>
        <v>0</v>
      </c>
      <c r="GW35">
        <v>1</v>
      </c>
      <c r="GX35">
        <f t="shared" si="60"/>
        <v>0</v>
      </c>
      <c r="HA35">
        <v>0</v>
      </c>
      <c r="HB35">
        <v>0</v>
      </c>
      <c r="HC35">
        <f t="shared" si="61"/>
        <v>0</v>
      </c>
      <c r="IK35">
        <v>0</v>
      </c>
    </row>
    <row r="36" spans="1:245" x14ac:dyDescent="0.2">
      <c r="A36">
        <v>17</v>
      </c>
      <c r="B36">
        <v>1</v>
      </c>
      <c r="D36">
        <f>ROW(EtalonRes!A10)</f>
        <v>10</v>
      </c>
      <c r="E36" t="s">
        <v>39</v>
      </c>
      <c r="F36" t="s">
        <v>40</v>
      </c>
      <c r="G36" t="s">
        <v>41</v>
      </c>
      <c r="H36" t="s">
        <v>42</v>
      </c>
      <c r="I36">
        <f>ROUND((I32*0.06*2.4+I33*2.4+I35*(0.059+0.043)*2.4)*100*0.9,9)</f>
        <v>0</v>
      </c>
      <c r="J36">
        <v>0</v>
      </c>
      <c r="O36">
        <f t="shared" si="28"/>
        <v>0</v>
      </c>
      <c r="P36">
        <f t="shared" si="29"/>
        <v>0</v>
      </c>
      <c r="Q36">
        <f t="shared" si="30"/>
        <v>0</v>
      </c>
      <c r="R36">
        <f t="shared" si="31"/>
        <v>0</v>
      </c>
      <c r="S36">
        <f t="shared" si="32"/>
        <v>0</v>
      </c>
      <c r="T36">
        <f t="shared" si="33"/>
        <v>0</v>
      </c>
      <c r="U36">
        <f t="shared" si="34"/>
        <v>0</v>
      </c>
      <c r="V36">
        <f t="shared" si="35"/>
        <v>0</v>
      </c>
      <c r="W36">
        <f t="shared" si="36"/>
        <v>0</v>
      </c>
      <c r="X36">
        <f t="shared" si="37"/>
        <v>0</v>
      </c>
      <c r="Y36">
        <f t="shared" si="38"/>
        <v>0</v>
      </c>
      <c r="AA36">
        <v>40597198</v>
      </c>
      <c r="AB36">
        <f t="shared" si="39"/>
        <v>77.959999999999994</v>
      </c>
      <c r="AC36">
        <f t="shared" si="40"/>
        <v>0</v>
      </c>
      <c r="AD36">
        <f t="shared" si="41"/>
        <v>77.959999999999994</v>
      </c>
      <c r="AE36">
        <f t="shared" si="42"/>
        <v>24.59</v>
      </c>
      <c r="AF36">
        <f t="shared" si="42"/>
        <v>0</v>
      </c>
      <c r="AG36">
        <f t="shared" si="43"/>
        <v>0</v>
      </c>
      <c r="AH36">
        <f t="shared" si="44"/>
        <v>0</v>
      </c>
      <c r="AI36">
        <f t="shared" si="44"/>
        <v>0</v>
      </c>
      <c r="AJ36">
        <f t="shared" si="45"/>
        <v>0</v>
      </c>
      <c r="AK36">
        <v>77.959999999999994</v>
      </c>
      <c r="AL36">
        <v>0</v>
      </c>
      <c r="AM36">
        <v>77.959999999999994</v>
      </c>
      <c r="AN36">
        <v>24.59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70</v>
      </c>
      <c r="AU36">
        <v>10</v>
      </c>
      <c r="AV36">
        <v>1</v>
      </c>
      <c r="AW36">
        <v>1</v>
      </c>
      <c r="AZ36">
        <v>1</v>
      </c>
      <c r="BA36">
        <v>1</v>
      </c>
      <c r="BB36">
        <v>1</v>
      </c>
      <c r="BC36">
        <v>1</v>
      </c>
      <c r="BD36" t="s">
        <v>3</v>
      </c>
      <c r="BE36" t="s">
        <v>3</v>
      </c>
      <c r="BF36" t="s">
        <v>3</v>
      </c>
      <c r="BG36" t="s">
        <v>3</v>
      </c>
      <c r="BH36">
        <v>0</v>
      </c>
      <c r="BI36">
        <v>4</v>
      </c>
      <c r="BJ36" t="s">
        <v>43</v>
      </c>
      <c r="BM36">
        <v>0</v>
      </c>
      <c r="BN36">
        <v>0</v>
      </c>
      <c r="BO36" t="s">
        <v>3</v>
      </c>
      <c r="BP36">
        <v>0</v>
      </c>
      <c r="BQ36">
        <v>1</v>
      </c>
      <c r="BR36">
        <v>0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Y36" t="s">
        <v>3</v>
      </c>
      <c r="BZ36">
        <v>70</v>
      </c>
      <c r="CA36">
        <v>10</v>
      </c>
      <c r="CE36">
        <v>0</v>
      </c>
      <c r="CF36">
        <v>0</v>
      </c>
      <c r="CG36">
        <v>0</v>
      </c>
      <c r="CM36">
        <v>0</v>
      </c>
      <c r="CN36" t="s">
        <v>3</v>
      </c>
      <c r="CO36">
        <v>0</v>
      </c>
      <c r="CP36">
        <f t="shared" si="46"/>
        <v>0</v>
      </c>
      <c r="CQ36">
        <f t="shared" si="47"/>
        <v>0</v>
      </c>
      <c r="CR36">
        <f t="shared" si="48"/>
        <v>77.959999999999994</v>
      </c>
      <c r="CS36">
        <f t="shared" si="49"/>
        <v>24.59</v>
      </c>
      <c r="CT36">
        <f t="shared" si="50"/>
        <v>0</v>
      </c>
      <c r="CU36">
        <f t="shared" si="51"/>
        <v>0</v>
      </c>
      <c r="CV36">
        <f t="shared" si="52"/>
        <v>0</v>
      </c>
      <c r="CW36">
        <f t="shared" si="53"/>
        <v>0</v>
      </c>
      <c r="CX36">
        <f t="shared" si="54"/>
        <v>0</v>
      </c>
      <c r="CY36">
        <f t="shared" si="55"/>
        <v>0</v>
      </c>
      <c r="CZ36">
        <f t="shared" si="56"/>
        <v>0</v>
      </c>
      <c r="DC36" t="s">
        <v>3</v>
      </c>
      <c r="DD36" t="s">
        <v>3</v>
      </c>
      <c r="DE36" t="s">
        <v>3</v>
      </c>
      <c r="DF36" t="s">
        <v>3</v>
      </c>
      <c r="DG36" t="s">
        <v>3</v>
      </c>
      <c r="DH36" t="s">
        <v>3</v>
      </c>
      <c r="DI36" t="s">
        <v>3</v>
      </c>
      <c r="DJ36" t="s">
        <v>3</v>
      </c>
      <c r="DK36" t="s">
        <v>3</v>
      </c>
      <c r="DL36" t="s">
        <v>3</v>
      </c>
      <c r="DM36" t="s">
        <v>3</v>
      </c>
      <c r="DN36">
        <v>0</v>
      </c>
      <c r="DO36">
        <v>0</v>
      </c>
      <c r="DP36">
        <v>1</v>
      </c>
      <c r="DQ36">
        <v>1</v>
      </c>
      <c r="DU36">
        <v>1009</v>
      </c>
      <c r="DV36" t="s">
        <v>42</v>
      </c>
      <c r="DW36" t="s">
        <v>42</v>
      </c>
      <c r="DX36">
        <v>1000</v>
      </c>
      <c r="EE36">
        <v>38986828</v>
      </c>
      <c r="EF36">
        <v>1</v>
      </c>
      <c r="EG36" t="s">
        <v>23</v>
      </c>
      <c r="EH36">
        <v>0</v>
      </c>
      <c r="EI36" t="s">
        <v>3</v>
      </c>
      <c r="EJ36">
        <v>4</v>
      </c>
      <c r="EK36">
        <v>0</v>
      </c>
      <c r="EL36" t="s">
        <v>24</v>
      </c>
      <c r="EM36" t="s">
        <v>25</v>
      </c>
      <c r="EO36" t="s">
        <v>3</v>
      </c>
      <c r="EQ36">
        <v>131072</v>
      </c>
      <c r="ER36">
        <v>77.959999999999994</v>
      </c>
      <c r="ES36">
        <v>0</v>
      </c>
      <c r="ET36">
        <v>77.959999999999994</v>
      </c>
      <c r="EU36">
        <v>24.59</v>
      </c>
      <c r="EV36">
        <v>0</v>
      </c>
      <c r="EW36">
        <v>0</v>
      </c>
      <c r="EX36">
        <v>0</v>
      </c>
      <c r="EY36">
        <v>0</v>
      </c>
      <c r="FQ36">
        <v>0</v>
      </c>
      <c r="FR36">
        <f t="shared" si="57"/>
        <v>0</v>
      </c>
      <c r="FS36">
        <v>0</v>
      </c>
      <c r="FX36">
        <v>70</v>
      </c>
      <c r="FY36">
        <v>10</v>
      </c>
      <c r="GA36" t="s">
        <v>3</v>
      </c>
      <c r="GD36">
        <v>0</v>
      </c>
      <c r="GF36">
        <v>-518171745</v>
      </c>
      <c r="GG36">
        <v>2</v>
      </c>
      <c r="GH36">
        <v>1</v>
      </c>
      <c r="GI36">
        <v>-2</v>
      </c>
      <c r="GJ36">
        <v>0</v>
      </c>
      <c r="GK36">
        <f>ROUND(R36*(R12)/100,2)</f>
        <v>0</v>
      </c>
      <c r="GL36">
        <f t="shared" si="58"/>
        <v>0</v>
      </c>
      <c r="GM36">
        <f>ROUND(O36+X36+Y36+GK36,2)+GX36</f>
        <v>0</v>
      </c>
      <c r="GN36">
        <f>IF(OR(BI36=0,BI36=1),ROUND(O36+X36+Y36+GK36,2),0)</f>
        <v>0</v>
      </c>
      <c r="GO36">
        <f>IF(BI36=2,ROUND(O36+X36+Y36+GK36,2),0)</f>
        <v>0</v>
      </c>
      <c r="GP36">
        <f>IF(BI36=4,ROUND(O36+X36+Y36+GK36,2)+GX36,0)</f>
        <v>0</v>
      </c>
      <c r="GR36">
        <v>0</v>
      </c>
      <c r="GS36">
        <v>3</v>
      </c>
      <c r="GT36">
        <v>0</v>
      </c>
      <c r="GU36" t="s">
        <v>3</v>
      </c>
      <c r="GV36">
        <f t="shared" si="59"/>
        <v>0</v>
      </c>
      <c r="GW36">
        <v>1</v>
      </c>
      <c r="GX36">
        <f t="shared" si="60"/>
        <v>0</v>
      </c>
      <c r="HA36">
        <v>0</v>
      </c>
      <c r="HB36">
        <v>0</v>
      </c>
      <c r="HC36">
        <f t="shared" si="61"/>
        <v>0</v>
      </c>
      <c r="IK36">
        <v>0</v>
      </c>
    </row>
    <row r="37" spans="1:245" x14ac:dyDescent="0.2">
      <c r="A37">
        <v>17</v>
      </c>
      <c r="B37">
        <v>1</v>
      </c>
      <c r="D37">
        <f>ROW(EtalonRes!A12)</f>
        <v>12</v>
      </c>
      <c r="E37" t="s">
        <v>44</v>
      </c>
      <c r="F37" t="s">
        <v>45</v>
      </c>
      <c r="G37" t="s">
        <v>46</v>
      </c>
      <c r="H37" t="s">
        <v>42</v>
      </c>
      <c r="I37">
        <f>ROUND(I36,9)</f>
        <v>0</v>
      </c>
      <c r="J37">
        <v>0</v>
      </c>
      <c r="O37">
        <f t="shared" si="28"/>
        <v>0</v>
      </c>
      <c r="P37">
        <f t="shared" si="29"/>
        <v>0</v>
      </c>
      <c r="Q37">
        <f t="shared" si="30"/>
        <v>0</v>
      </c>
      <c r="R37">
        <f t="shared" si="31"/>
        <v>0</v>
      </c>
      <c r="S37">
        <f t="shared" si="32"/>
        <v>0</v>
      </c>
      <c r="T37">
        <f t="shared" si="33"/>
        <v>0</v>
      </c>
      <c r="U37">
        <f t="shared" si="34"/>
        <v>0</v>
      </c>
      <c r="V37">
        <f t="shared" si="35"/>
        <v>0</v>
      </c>
      <c r="W37">
        <f t="shared" si="36"/>
        <v>0</v>
      </c>
      <c r="X37">
        <f t="shared" si="37"/>
        <v>0</v>
      </c>
      <c r="Y37">
        <f t="shared" si="38"/>
        <v>0</v>
      </c>
      <c r="AA37">
        <v>40597198</v>
      </c>
      <c r="AB37">
        <f t="shared" si="39"/>
        <v>62.5</v>
      </c>
      <c r="AC37">
        <f t="shared" si="40"/>
        <v>0</v>
      </c>
      <c r="AD37">
        <f t="shared" si="41"/>
        <v>62.5</v>
      </c>
      <c r="AE37">
        <f t="shared" si="42"/>
        <v>37.020000000000003</v>
      </c>
      <c r="AF37">
        <f t="shared" si="42"/>
        <v>0</v>
      </c>
      <c r="AG37">
        <f t="shared" si="43"/>
        <v>0</v>
      </c>
      <c r="AH37">
        <f t="shared" si="44"/>
        <v>0</v>
      </c>
      <c r="AI37">
        <f t="shared" si="44"/>
        <v>0</v>
      </c>
      <c r="AJ37">
        <f t="shared" si="45"/>
        <v>0</v>
      </c>
      <c r="AK37">
        <v>62.5</v>
      </c>
      <c r="AL37">
        <v>0</v>
      </c>
      <c r="AM37">
        <v>62.5</v>
      </c>
      <c r="AN37">
        <v>37.020000000000003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1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4</v>
      </c>
      <c r="BJ37" t="s">
        <v>47</v>
      </c>
      <c r="BM37">
        <v>1</v>
      </c>
      <c r="BN37">
        <v>0</v>
      </c>
      <c r="BO37" t="s">
        <v>3</v>
      </c>
      <c r="BP37">
        <v>0</v>
      </c>
      <c r="BQ37">
        <v>1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0</v>
      </c>
      <c r="CA37">
        <v>0</v>
      </c>
      <c r="CE37">
        <v>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46"/>
        <v>0</v>
      </c>
      <c r="CQ37">
        <f t="shared" si="47"/>
        <v>0</v>
      </c>
      <c r="CR37">
        <f t="shared" si="48"/>
        <v>62.5</v>
      </c>
      <c r="CS37">
        <f t="shared" si="49"/>
        <v>37.020000000000003</v>
      </c>
      <c r="CT37">
        <f t="shared" si="50"/>
        <v>0</v>
      </c>
      <c r="CU37">
        <f t="shared" si="51"/>
        <v>0</v>
      </c>
      <c r="CV37">
        <f t="shared" si="52"/>
        <v>0</v>
      </c>
      <c r="CW37">
        <f t="shared" si="53"/>
        <v>0</v>
      </c>
      <c r="CX37">
        <f t="shared" si="54"/>
        <v>0</v>
      </c>
      <c r="CY37">
        <f t="shared" si="55"/>
        <v>0</v>
      </c>
      <c r="CZ37">
        <f t="shared" si="56"/>
        <v>0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1009</v>
      </c>
      <c r="DV37" t="s">
        <v>42</v>
      </c>
      <c r="DW37" t="s">
        <v>42</v>
      </c>
      <c r="DX37">
        <v>1000</v>
      </c>
      <c r="EE37">
        <v>38986830</v>
      </c>
      <c r="EF37">
        <v>1</v>
      </c>
      <c r="EG37" t="s">
        <v>23</v>
      </c>
      <c r="EH37">
        <v>0</v>
      </c>
      <c r="EI37" t="s">
        <v>3</v>
      </c>
      <c r="EJ37">
        <v>4</v>
      </c>
      <c r="EK37">
        <v>1</v>
      </c>
      <c r="EL37" t="s">
        <v>48</v>
      </c>
      <c r="EM37" t="s">
        <v>25</v>
      </c>
      <c r="EO37" t="s">
        <v>3</v>
      </c>
      <c r="EQ37">
        <v>131072</v>
      </c>
      <c r="ER37">
        <v>62.5</v>
      </c>
      <c r="ES37">
        <v>0</v>
      </c>
      <c r="ET37">
        <v>62.5</v>
      </c>
      <c r="EU37">
        <v>37.020000000000003</v>
      </c>
      <c r="EV37">
        <v>0</v>
      </c>
      <c r="EW37">
        <v>0</v>
      </c>
      <c r="EX37">
        <v>0</v>
      </c>
      <c r="EY37">
        <v>0</v>
      </c>
      <c r="FQ37">
        <v>0</v>
      </c>
      <c r="FR37">
        <f t="shared" si="57"/>
        <v>0</v>
      </c>
      <c r="FS37">
        <v>0</v>
      </c>
      <c r="FX37">
        <v>0</v>
      </c>
      <c r="FY37">
        <v>0</v>
      </c>
      <c r="GA37" t="s">
        <v>3</v>
      </c>
      <c r="GD37">
        <v>1</v>
      </c>
      <c r="GF37">
        <v>-1530973417</v>
      </c>
      <c r="GG37">
        <v>2</v>
      </c>
      <c r="GH37">
        <v>1</v>
      </c>
      <c r="GI37">
        <v>-2</v>
      </c>
      <c r="GJ37">
        <v>0</v>
      </c>
      <c r="GK37">
        <v>0</v>
      </c>
      <c r="GL37">
        <f t="shared" si="58"/>
        <v>0</v>
      </c>
      <c r="GM37">
        <f>ROUND(O37+X37+Y37,2)+GX37</f>
        <v>0</v>
      </c>
      <c r="GN37">
        <f>IF(OR(BI37=0,BI37=1),ROUND(O37+X37+Y37,2),0)</f>
        <v>0</v>
      </c>
      <c r="GO37">
        <f>IF(BI37=2,ROUND(O37+X37+Y37,2),0)</f>
        <v>0</v>
      </c>
      <c r="GP37">
        <f>IF(BI37=4,ROUND(O37+X37+Y37,2)+GX37,0)</f>
        <v>0</v>
      </c>
      <c r="GR37">
        <v>0</v>
      </c>
      <c r="GS37">
        <v>3</v>
      </c>
      <c r="GT37">
        <v>0</v>
      </c>
      <c r="GU37" t="s">
        <v>3</v>
      </c>
      <c r="GV37">
        <f t="shared" si="59"/>
        <v>0</v>
      </c>
      <c r="GW37">
        <v>1</v>
      </c>
      <c r="GX37">
        <f t="shared" si="60"/>
        <v>0</v>
      </c>
      <c r="HA37">
        <v>0</v>
      </c>
      <c r="HB37">
        <v>0</v>
      </c>
      <c r="HC37">
        <f t="shared" si="61"/>
        <v>0</v>
      </c>
      <c r="IK37">
        <v>0</v>
      </c>
    </row>
    <row r="38" spans="1:245" x14ac:dyDescent="0.2">
      <c r="A38">
        <v>17</v>
      </c>
      <c r="B38">
        <v>1</v>
      </c>
      <c r="D38">
        <f>ROW(EtalonRes!A13)</f>
        <v>13</v>
      </c>
      <c r="E38" t="s">
        <v>49</v>
      </c>
      <c r="F38" t="s">
        <v>50</v>
      </c>
      <c r="G38" t="s">
        <v>51</v>
      </c>
      <c r="H38" t="s">
        <v>42</v>
      </c>
      <c r="I38">
        <f>ROUND(I36/0.9*0.1,9)</f>
        <v>0</v>
      </c>
      <c r="J38">
        <v>0</v>
      </c>
      <c r="O38">
        <f t="shared" si="28"/>
        <v>0</v>
      </c>
      <c r="P38">
        <f t="shared" si="29"/>
        <v>0</v>
      </c>
      <c r="Q38">
        <f t="shared" si="30"/>
        <v>0</v>
      </c>
      <c r="R38">
        <f t="shared" si="31"/>
        <v>0</v>
      </c>
      <c r="S38">
        <f t="shared" si="32"/>
        <v>0</v>
      </c>
      <c r="T38">
        <f t="shared" si="33"/>
        <v>0</v>
      </c>
      <c r="U38">
        <f t="shared" si="34"/>
        <v>0</v>
      </c>
      <c r="V38">
        <f t="shared" si="35"/>
        <v>0</v>
      </c>
      <c r="W38">
        <f t="shared" si="36"/>
        <v>0</v>
      </c>
      <c r="X38">
        <f t="shared" si="37"/>
        <v>0</v>
      </c>
      <c r="Y38">
        <f t="shared" si="38"/>
        <v>0</v>
      </c>
      <c r="AA38">
        <v>40597198</v>
      </c>
      <c r="AB38">
        <f t="shared" si="39"/>
        <v>119.69</v>
      </c>
      <c r="AC38">
        <f t="shared" si="40"/>
        <v>0</v>
      </c>
      <c r="AD38">
        <f t="shared" si="41"/>
        <v>0</v>
      </c>
      <c r="AE38">
        <f t="shared" si="42"/>
        <v>0</v>
      </c>
      <c r="AF38">
        <f t="shared" si="42"/>
        <v>119.69</v>
      </c>
      <c r="AG38">
        <f t="shared" si="43"/>
        <v>0</v>
      </c>
      <c r="AH38">
        <f t="shared" si="44"/>
        <v>1.02</v>
      </c>
      <c r="AI38">
        <f t="shared" si="44"/>
        <v>0</v>
      </c>
      <c r="AJ38">
        <f t="shared" si="45"/>
        <v>0</v>
      </c>
      <c r="AK38">
        <v>119.69</v>
      </c>
      <c r="AL38">
        <v>0</v>
      </c>
      <c r="AM38">
        <v>0</v>
      </c>
      <c r="AN38">
        <v>0</v>
      </c>
      <c r="AO38">
        <v>119.69</v>
      </c>
      <c r="AP38">
        <v>0</v>
      </c>
      <c r="AQ38">
        <v>1.02</v>
      </c>
      <c r="AR38">
        <v>0</v>
      </c>
      <c r="AS38">
        <v>0</v>
      </c>
      <c r="AT38">
        <v>70</v>
      </c>
      <c r="AU38">
        <v>10</v>
      </c>
      <c r="AV38">
        <v>1</v>
      </c>
      <c r="AW38">
        <v>1</v>
      </c>
      <c r="AZ38">
        <v>1</v>
      </c>
      <c r="BA38">
        <v>1</v>
      </c>
      <c r="BB38">
        <v>1</v>
      </c>
      <c r="BC38">
        <v>1</v>
      </c>
      <c r="BD38" t="s">
        <v>3</v>
      </c>
      <c r="BE38" t="s">
        <v>3</v>
      </c>
      <c r="BF38" t="s">
        <v>3</v>
      </c>
      <c r="BG38" t="s">
        <v>3</v>
      </c>
      <c r="BH38">
        <v>0</v>
      </c>
      <c r="BI38">
        <v>4</v>
      </c>
      <c r="BJ38" t="s">
        <v>52</v>
      </c>
      <c r="BM38">
        <v>0</v>
      </c>
      <c r="BN38">
        <v>0</v>
      </c>
      <c r="BO38" t="s">
        <v>3</v>
      </c>
      <c r="BP38">
        <v>0</v>
      </c>
      <c r="BQ38">
        <v>1</v>
      </c>
      <c r="BR38">
        <v>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Y38" t="s">
        <v>3</v>
      </c>
      <c r="BZ38">
        <v>70</v>
      </c>
      <c r="CA38">
        <v>10</v>
      </c>
      <c r="CE38">
        <v>0</v>
      </c>
      <c r="CF38">
        <v>0</v>
      </c>
      <c r="CG38">
        <v>0</v>
      </c>
      <c r="CM38">
        <v>0</v>
      </c>
      <c r="CN38" t="s">
        <v>3</v>
      </c>
      <c r="CO38">
        <v>0</v>
      </c>
      <c r="CP38">
        <f t="shared" si="46"/>
        <v>0</v>
      </c>
      <c r="CQ38">
        <f t="shared" si="47"/>
        <v>0</v>
      </c>
      <c r="CR38">
        <f t="shared" si="48"/>
        <v>0</v>
      </c>
      <c r="CS38">
        <f t="shared" si="49"/>
        <v>0</v>
      </c>
      <c r="CT38">
        <f t="shared" si="50"/>
        <v>119.69</v>
      </c>
      <c r="CU38">
        <f t="shared" si="51"/>
        <v>0</v>
      </c>
      <c r="CV38">
        <f t="shared" si="52"/>
        <v>1.02</v>
      </c>
      <c r="CW38">
        <f t="shared" si="53"/>
        <v>0</v>
      </c>
      <c r="CX38">
        <f t="shared" si="54"/>
        <v>0</v>
      </c>
      <c r="CY38">
        <f t="shared" si="55"/>
        <v>0</v>
      </c>
      <c r="CZ38">
        <f t="shared" si="56"/>
        <v>0</v>
      </c>
      <c r="DC38" t="s">
        <v>3</v>
      </c>
      <c r="DD38" t="s">
        <v>3</v>
      </c>
      <c r="DE38" t="s">
        <v>3</v>
      </c>
      <c r="DF38" t="s">
        <v>3</v>
      </c>
      <c r="DG38" t="s">
        <v>3</v>
      </c>
      <c r="DH38" t="s">
        <v>3</v>
      </c>
      <c r="DI38" t="s">
        <v>3</v>
      </c>
      <c r="DJ38" t="s">
        <v>3</v>
      </c>
      <c r="DK38" t="s">
        <v>3</v>
      </c>
      <c r="DL38" t="s">
        <v>3</v>
      </c>
      <c r="DM38" t="s">
        <v>3</v>
      </c>
      <c r="DN38">
        <v>0</v>
      </c>
      <c r="DO38">
        <v>0</v>
      </c>
      <c r="DP38">
        <v>1</v>
      </c>
      <c r="DQ38">
        <v>1</v>
      </c>
      <c r="DU38">
        <v>1009</v>
      </c>
      <c r="DV38" t="s">
        <v>42</v>
      </c>
      <c r="DW38" t="s">
        <v>42</v>
      </c>
      <c r="DX38">
        <v>1000</v>
      </c>
      <c r="EE38">
        <v>38986828</v>
      </c>
      <c r="EF38">
        <v>1</v>
      </c>
      <c r="EG38" t="s">
        <v>23</v>
      </c>
      <c r="EH38">
        <v>0</v>
      </c>
      <c r="EI38" t="s">
        <v>3</v>
      </c>
      <c r="EJ38">
        <v>4</v>
      </c>
      <c r="EK38">
        <v>0</v>
      </c>
      <c r="EL38" t="s">
        <v>24</v>
      </c>
      <c r="EM38" t="s">
        <v>25</v>
      </c>
      <c r="EO38" t="s">
        <v>3</v>
      </c>
      <c r="EQ38">
        <v>131072</v>
      </c>
      <c r="ER38">
        <v>119.69</v>
      </c>
      <c r="ES38">
        <v>0</v>
      </c>
      <c r="ET38">
        <v>0</v>
      </c>
      <c r="EU38">
        <v>0</v>
      </c>
      <c r="EV38">
        <v>119.69</v>
      </c>
      <c r="EW38">
        <v>1.02</v>
      </c>
      <c r="EX38">
        <v>0</v>
      </c>
      <c r="EY38">
        <v>0</v>
      </c>
      <c r="FQ38">
        <v>0</v>
      </c>
      <c r="FR38">
        <f t="shared" si="57"/>
        <v>0</v>
      </c>
      <c r="FS38">
        <v>0</v>
      </c>
      <c r="FX38">
        <v>70</v>
      </c>
      <c r="FY38">
        <v>10</v>
      </c>
      <c r="GA38" t="s">
        <v>3</v>
      </c>
      <c r="GD38">
        <v>0</v>
      </c>
      <c r="GF38">
        <v>-1938149319</v>
      </c>
      <c r="GG38">
        <v>2</v>
      </c>
      <c r="GH38">
        <v>1</v>
      </c>
      <c r="GI38">
        <v>-2</v>
      </c>
      <c r="GJ38">
        <v>0</v>
      </c>
      <c r="GK38">
        <f>ROUND(R38*(R12)/100,2)</f>
        <v>0</v>
      </c>
      <c r="GL38">
        <f t="shared" si="58"/>
        <v>0</v>
      </c>
      <c r="GM38">
        <f>ROUND(O38+X38+Y38+GK38,2)+GX38</f>
        <v>0</v>
      </c>
      <c r="GN38">
        <f>IF(OR(BI38=0,BI38=1),ROUND(O38+X38+Y38+GK38,2),0)</f>
        <v>0</v>
      </c>
      <c r="GO38">
        <f>IF(BI38=2,ROUND(O38+X38+Y38+GK38,2),0)</f>
        <v>0</v>
      </c>
      <c r="GP38">
        <f>IF(BI38=4,ROUND(O38+X38+Y38+GK38,2)+GX38,0)</f>
        <v>0</v>
      </c>
      <c r="GR38">
        <v>0</v>
      </c>
      <c r="GS38">
        <v>3</v>
      </c>
      <c r="GT38">
        <v>0</v>
      </c>
      <c r="GU38" t="s">
        <v>3</v>
      </c>
      <c r="GV38">
        <f t="shared" si="59"/>
        <v>0</v>
      </c>
      <c r="GW38">
        <v>1</v>
      </c>
      <c r="GX38">
        <f t="shared" si="60"/>
        <v>0</v>
      </c>
      <c r="HA38">
        <v>0</v>
      </c>
      <c r="HB38">
        <v>0</v>
      </c>
      <c r="HC38">
        <f t="shared" si="61"/>
        <v>0</v>
      </c>
      <c r="IK38">
        <v>0</v>
      </c>
    </row>
    <row r="39" spans="1:245" x14ac:dyDescent="0.2">
      <c r="A39">
        <v>17</v>
      </c>
      <c r="B39">
        <v>1</v>
      </c>
      <c r="D39">
        <f>ROW(EtalonRes!A15)</f>
        <v>15</v>
      </c>
      <c r="E39" t="s">
        <v>53</v>
      </c>
      <c r="F39" t="s">
        <v>54</v>
      </c>
      <c r="G39" t="s">
        <v>55</v>
      </c>
      <c r="H39" t="s">
        <v>42</v>
      </c>
      <c r="I39">
        <f>ROUND(I38,9)</f>
        <v>0</v>
      </c>
      <c r="J39">
        <v>0</v>
      </c>
      <c r="O39">
        <f t="shared" si="28"/>
        <v>0</v>
      </c>
      <c r="P39">
        <f t="shared" si="29"/>
        <v>0</v>
      </c>
      <c r="Q39">
        <f t="shared" si="30"/>
        <v>0</v>
      </c>
      <c r="R39">
        <f t="shared" si="31"/>
        <v>0</v>
      </c>
      <c r="S39">
        <f t="shared" si="32"/>
        <v>0</v>
      </c>
      <c r="T39">
        <f t="shared" si="33"/>
        <v>0</v>
      </c>
      <c r="U39">
        <f t="shared" si="34"/>
        <v>0</v>
      </c>
      <c r="V39">
        <f t="shared" si="35"/>
        <v>0</v>
      </c>
      <c r="W39">
        <f t="shared" si="36"/>
        <v>0</v>
      </c>
      <c r="X39">
        <f t="shared" si="37"/>
        <v>0</v>
      </c>
      <c r="Y39">
        <f t="shared" si="38"/>
        <v>0</v>
      </c>
      <c r="AA39">
        <v>40597198</v>
      </c>
      <c r="AB39">
        <f t="shared" si="39"/>
        <v>179.4</v>
      </c>
      <c r="AC39">
        <f t="shared" si="40"/>
        <v>0</v>
      </c>
      <c r="AD39">
        <f t="shared" si="41"/>
        <v>179.4</v>
      </c>
      <c r="AE39">
        <f t="shared" si="42"/>
        <v>106.2</v>
      </c>
      <c r="AF39">
        <f t="shared" si="42"/>
        <v>0</v>
      </c>
      <c r="AG39">
        <f t="shared" si="43"/>
        <v>0</v>
      </c>
      <c r="AH39">
        <f t="shared" si="44"/>
        <v>0</v>
      </c>
      <c r="AI39">
        <f t="shared" si="44"/>
        <v>0</v>
      </c>
      <c r="AJ39">
        <f t="shared" si="45"/>
        <v>0</v>
      </c>
      <c r="AK39">
        <v>179.4</v>
      </c>
      <c r="AL39">
        <v>0</v>
      </c>
      <c r="AM39">
        <v>179.4</v>
      </c>
      <c r="AN39">
        <v>106.2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Z39">
        <v>1</v>
      </c>
      <c r="BA39">
        <v>1</v>
      </c>
      <c r="BB39">
        <v>1</v>
      </c>
      <c r="BC39">
        <v>1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4</v>
      </c>
      <c r="BJ39" t="s">
        <v>56</v>
      </c>
      <c r="BM39">
        <v>1</v>
      </c>
      <c r="BN39">
        <v>0</v>
      </c>
      <c r="BO39" t="s">
        <v>3</v>
      </c>
      <c r="BP39">
        <v>0</v>
      </c>
      <c r="BQ39">
        <v>1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0</v>
      </c>
      <c r="CA39">
        <v>0</v>
      </c>
      <c r="CE39">
        <v>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46"/>
        <v>0</v>
      </c>
      <c r="CQ39">
        <f t="shared" si="47"/>
        <v>0</v>
      </c>
      <c r="CR39">
        <f t="shared" si="48"/>
        <v>179.4</v>
      </c>
      <c r="CS39">
        <f t="shared" si="49"/>
        <v>106.2</v>
      </c>
      <c r="CT39">
        <f t="shared" si="50"/>
        <v>0</v>
      </c>
      <c r="CU39">
        <f t="shared" si="51"/>
        <v>0</v>
      </c>
      <c r="CV39">
        <f t="shared" si="52"/>
        <v>0</v>
      </c>
      <c r="CW39">
        <f t="shared" si="53"/>
        <v>0</v>
      </c>
      <c r="CX39">
        <f t="shared" si="54"/>
        <v>0</v>
      </c>
      <c r="CY39">
        <f t="shared" si="55"/>
        <v>0</v>
      </c>
      <c r="CZ39">
        <f t="shared" si="56"/>
        <v>0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1009</v>
      </c>
      <c r="DV39" t="s">
        <v>42</v>
      </c>
      <c r="DW39" t="s">
        <v>42</v>
      </c>
      <c r="DX39">
        <v>1000</v>
      </c>
      <c r="EE39">
        <v>38986830</v>
      </c>
      <c r="EF39">
        <v>1</v>
      </c>
      <c r="EG39" t="s">
        <v>23</v>
      </c>
      <c r="EH39">
        <v>0</v>
      </c>
      <c r="EI39" t="s">
        <v>3</v>
      </c>
      <c r="EJ39">
        <v>4</v>
      </c>
      <c r="EK39">
        <v>1</v>
      </c>
      <c r="EL39" t="s">
        <v>48</v>
      </c>
      <c r="EM39" t="s">
        <v>25</v>
      </c>
      <c r="EO39" t="s">
        <v>3</v>
      </c>
      <c r="EQ39">
        <v>131072</v>
      </c>
      <c r="ER39">
        <v>179.4</v>
      </c>
      <c r="ES39">
        <v>0</v>
      </c>
      <c r="ET39">
        <v>179.4</v>
      </c>
      <c r="EU39">
        <v>106.2</v>
      </c>
      <c r="EV39">
        <v>0</v>
      </c>
      <c r="EW39">
        <v>0</v>
      </c>
      <c r="EX39">
        <v>0</v>
      </c>
      <c r="EY39">
        <v>0</v>
      </c>
      <c r="FQ39">
        <v>0</v>
      </c>
      <c r="FR39">
        <f t="shared" si="57"/>
        <v>0</v>
      </c>
      <c r="FS39">
        <v>0</v>
      </c>
      <c r="FX39">
        <v>0</v>
      </c>
      <c r="FY39">
        <v>0</v>
      </c>
      <c r="GA39" t="s">
        <v>3</v>
      </c>
      <c r="GD39">
        <v>1</v>
      </c>
      <c r="GF39">
        <v>1161399123</v>
      </c>
      <c r="GG39">
        <v>2</v>
      </c>
      <c r="GH39">
        <v>1</v>
      </c>
      <c r="GI39">
        <v>-2</v>
      </c>
      <c r="GJ39">
        <v>0</v>
      </c>
      <c r="GK39">
        <v>0</v>
      </c>
      <c r="GL39">
        <f t="shared" si="58"/>
        <v>0</v>
      </c>
      <c r="GM39">
        <f>ROUND(O39+X39+Y39,2)+GX39</f>
        <v>0</v>
      </c>
      <c r="GN39">
        <f>IF(OR(BI39=0,BI39=1),ROUND(O39+X39+Y39,2),0)</f>
        <v>0</v>
      </c>
      <c r="GO39">
        <f>IF(BI39=2,ROUND(O39+X39+Y39,2),0)</f>
        <v>0</v>
      </c>
      <c r="GP39">
        <f>IF(BI39=4,ROUND(O39+X39+Y39,2)+GX39,0)</f>
        <v>0</v>
      </c>
      <c r="GR39">
        <v>0</v>
      </c>
      <c r="GS39">
        <v>3</v>
      </c>
      <c r="GT39">
        <v>0</v>
      </c>
      <c r="GU39" t="s">
        <v>3</v>
      </c>
      <c r="GV39">
        <f t="shared" si="59"/>
        <v>0</v>
      </c>
      <c r="GW39">
        <v>1</v>
      </c>
      <c r="GX39">
        <f t="shared" si="60"/>
        <v>0</v>
      </c>
      <c r="HA39">
        <v>0</v>
      </c>
      <c r="HB39">
        <v>0</v>
      </c>
      <c r="HC39">
        <f t="shared" si="61"/>
        <v>0</v>
      </c>
      <c r="IK39">
        <v>0</v>
      </c>
    </row>
    <row r="40" spans="1:245" x14ac:dyDescent="0.2">
      <c r="A40">
        <v>17</v>
      </c>
      <c r="B40">
        <v>1</v>
      </c>
      <c r="D40">
        <f>ROW(EtalonRes!A17)</f>
        <v>17</v>
      </c>
      <c r="E40" t="s">
        <v>57</v>
      </c>
      <c r="F40" t="s">
        <v>58</v>
      </c>
      <c r="G40" t="s">
        <v>59</v>
      </c>
      <c r="H40" t="s">
        <v>42</v>
      </c>
      <c r="I40">
        <f>ROUND(I37+I39,9)</f>
        <v>0</v>
      </c>
      <c r="J40">
        <v>0</v>
      </c>
      <c r="O40">
        <f t="shared" si="28"/>
        <v>0</v>
      </c>
      <c r="P40">
        <f t="shared" si="29"/>
        <v>0</v>
      </c>
      <c r="Q40">
        <f t="shared" si="30"/>
        <v>0</v>
      </c>
      <c r="R40">
        <f t="shared" si="31"/>
        <v>0</v>
      </c>
      <c r="S40">
        <f t="shared" si="32"/>
        <v>0</v>
      </c>
      <c r="T40">
        <f t="shared" si="33"/>
        <v>0</v>
      </c>
      <c r="U40">
        <f t="shared" si="34"/>
        <v>0</v>
      </c>
      <c r="V40">
        <f t="shared" si="35"/>
        <v>0</v>
      </c>
      <c r="W40">
        <f t="shared" si="36"/>
        <v>0</v>
      </c>
      <c r="X40">
        <f t="shared" si="37"/>
        <v>0</v>
      </c>
      <c r="Y40">
        <f t="shared" si="38"/>
        <v>0</v>
      </c>
      <c r="AA40">
        <v>40597198</v>
      </c>
      <c r="AB40">
        <f t="shared" si="39"/>
        <v>769.08</v>
      </c>
      <c r="AC40">
        <f>ROUND(((ES40*26)),6)</f>
        <v>0</v>
      </c>
      <c r="AD40">
        <f>ROUND(((((ET40*26))-((EU40*26)))+AE40),6)</f>
        <v>769.08</v>
      </c>
      <c r="AE40">
        <f>ROUND(((EU40*26)),6)</f>
        <v>456.04</v>
      </c>
      <c r="AF40">
        <f>ROUND(((EV40*26)),6)</f>
        <v>0</v>
      </c>
      <c r="AG40">
        <f t="shared" si="43"/>
        <v>0</v>
      </c>
      <c r="AH40">
        <f>((EW40*26))</f>
        <v>0</v>
      </c>
      <c r="AI40">
        <f>((EX40*26))</f>
        <v>0</v>
      </c>
      <c r="AJ40">
        <f t="shared" si="45"/>
        <v>0</v>
      </c>
      <c r="AK40">
        <v>29.58</v>
      </c>
      <c r="AL40">
        <v>0</v>
      </c>
      <c r="AM40">
        <v>29.58</v>
      </c>
      <c r="AN40">
        <v>17.54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1</v>
      </c>
      <c r="AW40">
        <v>1</v>
      </c>
      <c r="AZ40">
        <v>1</v>
      </c>
      <c r="BA40">
        <v>1</v>
      </c>
      <c r="BB40">
        <v>1</v>
      </c>
      <c r="BC40">
        <v>1</v>
      </c>
      <c r="BD40" t="s">
        <v>3</v>
      </c>
      <c r="BE40" t="s">
        <v>3</v>
      </c>
      <c r="BF40" t="s">
        <v>3</v>
      </c>
      <c r="BG40" t="s">
        <v>3</v>
      </c>
      <c r="BH40">
        <v>0</v>
      </c>
      <c r="BI40">
        <v>4</v>
      </c>
      <c r="BJ40" t="s">
        <v>60</v>
      </c>
      <c r="BM40">
        <v>1</v>
      </c>
      <c r="BN40">
        <v>0</v>
      </c>
      <c r="BO40" t="s">
        <v>3</v>
      </c>
      <c r="BP40">
        <v>0</v>
      </c>
      <c r="BQ40">
        <v>1</v>
      </c>
      <c r="BR40">
        <v>0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Y40" t="s">
        <v>3</v>
      </c>
      <c r="BZ40">
        <v>0</v>
      </c>
      <c r="CA40">
        <v>0</v>
      </c>
      <c r="CE40">
        <v>0</v>
      </c>
      <c r="CF40">
        <v>0</v>
      </c>
      <c r="CG40">
        <v>0</v>
      </c>
      <c r="CM40">
        <v>0</v>
      </c>
      <c r="CN40" t="s">
        <v>3</v>
      </c>
      <c r="CO40">
        <v>0</v>
      </c>
      <c r="CP40">
        <f t="shared" si="46"/>
        <v>0</v>
      </c>
      <c r="CQ40">
        <f t="shared" si="47"/>
        <v>0</v>
      </c>
      <c r="CR40">
        <f>(((((ET40*26))*BB40-((EU40*26))*BS40)+AE40*BS40)*AV40)</f>
        <v>769.07999999999993</v>
      </c>
      <c r="CS40">
        <f t="shared" si="49"/>
        <v>456.04</v>
      </c>
      <c r="CT40">
        <f t="shared" si="50"/>
        <v>0</v>
      </c>
      <c r="CU40">
        <f t="shared" si="51"/>
        <v>0</v>
      </c>
      <c r="CV40">
        <f t="shared" si="52"/>
        <v>0</v>
      </c>
      <c r="CW40">
        <f t="shared" si="53"/>
        <v>0</v>
      </c>
      <c r="CX40">
        <f t="shared" si="54"/>
        <v>0</v>
      </c>
      <c r="CY40">
        <f t="shared" si="55"/>
        <v>0</v>
      </c>
      <c r="CZ40">
        <f t="shared" si="56"/>
        <v>0</v>
      </c>
      <c r="DC40" t="s">
        <v>3</v>
      </c>
      <c r="DD40" t="s">
        <v>61</v>
      </c>
      <c r="DE40" t="s">
        <v>61</v>
      </c>
      <c r="DF40" t="s">
        <v>61</v>
      </c>
      <c r="DG40" t="s">
        <v>61</v>
      </c>
      <c r="DH40" t="s">
        <v>3</v>
      </c>
      <c r="DI40" t="s">
        <v>61</v>
      </c>
      <c r="DJ40" t="s">
        <v>61</v>
      </c>
      <c r="DK40" t="s">
        <v>3</v>
      </c>
      <c r="DL40" t="s">
        <v>3</v>
      </c>
      <c r="DM40" t="s">
        <v>3</v>
      </c>
      <c r="DN40">
        <v>0</v>
      </c>
      <c r="DO40">
        <v>0</v>
      </c>
      <c r="DP40">
        <v>1</v>
      </c>
      <c r="DQ40">
        <v>1</v>
      </c>
      <c r="DU40">
        <v>1009</v>
      </c>
      <c r="DV40" t="s">
        <v>42</v>
      </c>
      <c r="DW40" t="s">
        <v>42</v>
      </c>
      <c r="DX40">
        <v>1000</v>
      </c>
      <c r="EE40">
        <v>38986830</v>
      </c>
      <c r="EF40">
        <v>1</v>
      </c>
      <c r="EG40" t="s">
        <v>23</v>
      </c>
      <c r="EH40">
        <v>0</v>
      </c>
      <c r="EI40" t="s">
        <v>3</v>
      </c>
      <c r="EJ40">
        <v>4</v>
      </c>
      <c r="EK40">
        <v>1</v>
      </c>
      <c r="EL40" t="s">
        <v>48</v>
      </c>
      <c r="EM40" t="s">
        <v>25</v>
      </c>
      <c r="EO40" t="s">
        <v>3</v>
      </c>
      <c r="EQ40">
        <v>131072</v>
      </c>
      <c r="ER40">
        <v>29.58</v>
      </c>
      <c r="ES40">
        <v>0</v>
      </c>
      <c r="ET40">
        <v>29.58</v>
      </c>
      <c r="EU40">
        <v>17.54</v>
      </c>
      <c r="EV40">
        <v>0</v>
      </c>
      <c r="EW40">
        <v>0</v>
      </c>
      <c r="EX40">
        <v>0</v>
      </c>
      <c r="EY40">
        <v>0</v>
      </c>
      <c r="FQ40">
        <v>0</v>
      </c>
      <c r="FR40">
        <f t="shared" si="57"/>
        <v>0</v>
      </c>
      <c r="FS40">
        <v>0</v>
      </c>
      <c r="FX40">
        <v>0</v>
      </c>
      <c r="FY40">
        <v>0</v>
      </c>
      <c r="GA40" t="s">
        <v>3</v>
      </c>
      <c r="GD40">
        <v>1</v>
      </c>
      <c r="GF40">
        <v>1159273940</v>
      </c>
      <c r="GG40">
        <v>2</v>
      </c>
      <c r="GH40">
        <v>1</v>
      </c>
      <c r="GI40">
        <v>-2</v>
      </c>
      <c r="GJ40">
        <v>0</v>
      </c>
      <c r="GK40">
        <v>0</v>
      </c>
      <c r="GL40">
        <f t="shared" si="58"/>
        <v>0</v>
      </c>
      <c r="GM40">
        <f>ROUND(O40+X40+Y40,2)+GX40</f>
        <v>0</v>
      </c>
      <c r="GN40">
        <f>IF(OR(BI40=0,BI40=1),ROUND(O40+X40+Y40,2),0)</f>
        <v>0</v>
      </c>
      <c r="GO40">
        <f>IF(BI40=2,ROUND(O40+X40+Y40,2),0)</f>
        <v>0</v>
      </c>
      <c r="GP40">
        <f>IF(BI40=4,ROUND(O40+X40+Y40,2)+GX40,0)</f>
        <v>0</v>
      </c>
      <c r="GR40">
        <v>0</v>
      </c>
      <c r="GS40">
        <v>3</v>
      </c>
      <c r="GT40">
        <v>0</v>
      </c>
      <c r="GU40" t="s">
        <v>3</v>
      </c>
      <c r="GV40">
        <f t="shared" si="59"/>
        <v>0</v>
      </c>
      <c r="GW40">
        <v>1</v>
      </c>
      <c r="GX40">
        <f t="shared" si="60"/>
        <v>0</v>
      </c>
      <c r="HA40">
        <v>0</v>
      </c>
      <c r="HB40">
        <v>0</v>
      </c>
      <c r="HC40">
        <f t="shared" si="61"/>
        <v>0</v>
      </c>
      <c r="IK40">
        <v>0</v>
      </c>
    </row>
    <row r="41" spans="1:245" x14ac:dyDescent="0.2">
      <c r="A41">
        <v>17</v>
      </c>
      <c r="B41">
        <v>1</v>
      </c>
      <c r="E41" t="s">
        <v>62</v>
      </c>
      <c r="F41" t="s">
        <v>63</v>
      </c>
      <c r="G41" t="s">
        <v>64</v>
      </c>
      <c r="H41" t="s">
        <v>42</v>
      </c>
      <c r="I41">
        <f>ROUND(I40,9)</f>
        <v>0</v>
      </c>
      <c r="J41">
        <v>0</v>
      </c>
      <c r="O41">
        <f t="shared" si="28"/>
        <v>0</v>
      </c>
      <c r="P41">
        <f t="shared" si="29"/>
        <v>0</v>
      </c>
      <c r="Q41">
        <f t="shared" si="30"/>
        <v>0</v>
      </c>
      <c r="R41">
        <f t="shared" si="31"/>
        <v>0</v>
      </c>
      <c r="S41">
        <f t="shared" si="32"/>
        <v>0</v>
      </c>
      <c r="T41">
        <f t="shared" si="33"/>
        <v>0</v>
      </c>
      <c r="U41">
        <f t="shared" si="34"/>
        <v>0</v>
      </c>
      <c r="V41">
        <f t="shared" si="35"/>
        <v>0</v>
      </c>
      <c r="W41">
        <f t="shared" si="36"/>
        <v>0</v>
      </c>
      <c r="X41">
        <f t="shared" si="37"/>
        <v>0</v>
      </c>
      <c r="Y41">
        <f t="shared" si="38"/>
        <v>0</v>
      </c>
      <c r="AA41">
        <v>40597198</v>
      </c>
      <c r="AB41">
        <f t="shared" si="39"/>
        <v>150.61000000000001</v>
      </c>
      <c r="AC41">
        <f>ROUND((ES41),6)</f>
        <v>150.61000000000001</v>
      </c>
      <c r="AD41">
        <f>ROUND((((ET41)-(EU41))+AE41),6)</f>
        <v>0</v>
      </c>
      <c r="AE41">
        <f>ROUND((EU41),6)</f>
        <v>0</v>
      </c>
      <c r="AF41">
        <f>ROUND((EV41),6)</f>
        <v>0</v>
      </c>
      <c r="AG41">
        <f t="shared" si="43"/>
        <v>0</v>
      </c>
      <c r="AH41">
        <f>(EW41)</f>
        <v>0</v>
      </c>
      <c r="AI41">
        <f>(EX41)</f>
        <v>0</v>
      </c>
      <c r="AJ41">
        <f t="shared" si="45"/>
        <v>0</v>
      </c>
      <c r="AK41">
        <v>150.61000000000001</v>
      </c>
      <c r="AL41">
        <v>150.61000000000001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70</v>
      </c>
      <c r="AU41">
        <v>10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v>1</v>
      </c>
      <c r="BD41" t="s">
        <v>3</v>
      </c>
      <c r="BE41" t="s">
        <v>3</v>
      </c>
      <c r="BF41" t="s">
        <v>3</v>
      </c>
      <c r="BG41" t="s">
        <v>3</v>
      </c>
      <c r="BH41">
        <v>3</v>
      </c>
      <c r="BI41">
        <v>4</v>
      </c>
      <c r="BJ41" t="s">
        <v>65</v>
      </c>
      <c r="BM41">
        <v>0</v>
      </c>
      <c r="BN41">
        <v>0</v>
      </c>
      <c r="BO41" t="s">
        <v>3</v>
      </c>
      <c r="BP41">
        <v>0</v>
      </c>
      <c r="BQ41">
        <v>1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70</v>
      </c>
      <c r="CA41">
        <v>10</v>
      </c>
      <c r="CE41">
        <v>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46"/>
        <v>0</v>
      </c>
      <c r="CQ41">
        <f t="shared" si="47"/>
        <v>150.61000000000001</v>
      </c>
      <c r="CR41">
        <f>((((ET41)*BB41-(EU41)*BS41)+AE41*BS41)*AV41)</f>
        <v>0</v>
      </c>
      <c r="CS41">
        <f t="shared" si="49"/>
        <v>0</v>
      </c>
      <c r="CT41">
        <f t="shared" si="50"/>
        <v>0</v>
      </c>
      <c r="CU41">
        <f t="shared" si="51"/>
        <v>0</v>
      </c>
      <c r="CV41">
        <f t="shared" si="52"/>
        <v>0</v>
      </c>
      <c r="CW41">
        <f t="shared" si="53"/>
        <v>0</v>
      </c>
      <c r="CX41">
        <f t="shared" si="54"/>
        <v>0</v>
      </c>
      <c r="CY41">
        <f t="shared" si="55"/>
        <v>0</v>
      </c>
      <c r="CZ41">
        <f t="shared" si="56"/>
        <v>0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1009</v>
      </c>
      <c r="DV41" t="s">
        <v>42</v>
      </c>
      <c r="DW41" t="s">
        <v>42</v>
      </c>
      <c r="DX41">
        <v>1000</v>
      </c>
      <c r="EE41">
        <v>38986828</v>
      </c>
      <c r="EF41">
        <v>1</v>
      </c>
      <c r="EG41" t="s">
        <v>23</v>
      </c>
      <c r="EH41">
        <v>0</v>
      </c>
      <c r="EI41" t="s">
        <v>3</v>
      </c>
      <c r="EJ41">
        <v>4</v>
      </c>
      <c r="EK41">
        <v>0</v>
      </c>
      <c r="EL41" t="s">
        <v>24</v>
      </c>
      <c r="EM41" t="s">
        <v>25</v>
      </c>
      <c r="EO41" t="s">
        <v>3</v>
      </c>
      <c r="EQ41">
        <v>131072</v>
      </c>
      <c r="ER41">
        <v>150.61000000000001</v>
      </c>
      <c r="ES41">
        <v>150.61000000000001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FQ41">
        <v>0</v>
      </c>
      <c r="FR41">
        <f t="shared" si="57"/>
        <v>0</v>
      </c>
      <c r="FS41">
        <v>0</v>
      </c>
      <c r="FX41">
        <v>70</v>
      </c>
      <c r="FY41">
        <v>10</v>
      </c>
      <c r="GA41" t="s">
        <v>3</v>
      </c>
      <c r="GD41">
        <v>0</v>
      </c>
      <c r="GF41">
        <v>74636012</v>
      </c>
      <c r="GG41">
        <v>2</v>
      </c>
      <c r="GH41">
        <v>1</v>
      </c>
      <c r="GI41">
        <v>-2</v>
      </c>
      <c r="GJ41">
        <v>0</v>
      </c>
      <c r="GK41">
        <f>ROUND(R41*(R12)/100,2)</f>
        <v>0</v>
      </c>
      <c r="GL41">
        <f t="shared" si="58"/>
        <v>0</v>
      </c>
      <c r="GM41">
        <f>ROUND(O41+X41+Y41+GK41,2)+GX41</f>
        <v>0</v>
      </c>
      <c r="GN41">
        <f>IF(OR(BI41=0,BI41=1),ROUND(O41+X41+Y41+GK41,2),0)</f>
        <v>0</v>
      </c>
      <c r="GO41">
        <f>IF(BI41=2,ROUND(O41+X41+Y41+GK41,2),0)</f>
        <v>0</v>
      </c>
      <c r="GP41">
        <f>IF(BI41=4,ROUND(O41+X41+Y41+GK41,2)+GX41,0)</f>
        <v>0</v>
      </c>
      <c r="GR41">
        <v>0</v>
      </c>
      <c r="GS41">
        <v>3</v>
      </c>
      <c r="GT41">
        <v>0</v>
      </c>
      <c r="GU41" t="s">
        <v>3</v>
      </c>
      <c r="GV41">
        <f t="shared" si="59"/>
        <v>0</v>
      </c>
      <c r="GW41">
        <v>1</v>
      </c>
      <c r="GX41">
        <f t="shared" si="60"/>
        <v>0</v>
      </c>
      <c r="HA41">
        <v>0</v>
      </c>
      <c r="HB41">
        <v>0</v>
      </c>
      <c r="HC41">
        <f t="shared" si="61"/>
        <v>0</v>
      </c>
      <c r="IK41">
        <v>0</v>
      </c>
    </row>
    <row r="43" spans="1:245" x14ac:dyDescent="0.2">
      <c r="A43" s="2">
        <v>51</v>
      </c>
      <c r="B43" s="2">
        <f>B28</f>
        <v>1</v>
      </c>
      <c r="C43" s="2">
        <f>A28</f>
        <v>5</v>
      </c>
      <c r="D43" s="2">
        <f>ROW(A28)</f>
        <v>28</v>
      </c>
      <c r="E43" s="2"/>
      <c r="F43" s="2" t="str">
        <f>IF(F28&lt;&gt;"",F28,"")</f>
        <v>1.1.1</v>
      </c>
      <c r="G43" s="2" t="str">
        <f>IF(G28&lt;&gt;"",G28,"")</f>
        <v>Подготовительные работы</v>
      </c>
      <c r="H43" s="2">
        <v>0</v>
      </c>
      <c r="I43" s="2"/>
      <c r="J43" s="2"/>
      <c r="K43" s="2"/>
      <c r="L43" s="2"/>
      <c r="M43" s="2"/>
      <c r="N43" s="2"/>
      <c r="O43" s="2">
        <f t="shared" ref="O43:T43" si="62">ROUND(AB43,2)</f>
        <v>0</v>
      </c>
      <c r="P43" s="2">
        <f t="shared" si="62"/>
        <v>0</v>
      </c>
      <c r="Q43" s="2">
        <f t="shared" si="62"/>
        <v>0</v>
      </c>
      <c r="R43" s="2">
        <f t="shared" si="62"/>
        <v>0</v>
      </c>
      <c r="S43" s="2">
        <f t="shared" si="62"/>
        <v>0</v>
      </c>
      <c r="T43" s="2">
        <f t="shared" si="62"/>
        <v>0</v>
      </c>
      <c r="U43" s="2">
        <f>AH43</f>
        <v>0</v>
      </c>
      <c r="V43" s="2">
        <f>AI43</f>
        <v>0</v>
      </c>
      <c r="W43" s="2">
        <f>ROUND(AJ43,2)</f>
        <v>0</v>
      </c>
      <c r="X43" s="2">
        <f>ROUND(AK43,2)</f>
        <v>0</v>
      </c>
      <c r="Y43" s="2">
        <f>ROUND(AL43,2)</f>
        <v>0</v>
      </c>
      <c r="Z43" s="2"/>
      <c r="AA43" s="2"/>
      <c r="AB43" s="2">
        <f>ROUND(SUMIF(AA32:AA41,"=40597198",O32:O41),2)</f>
        <v>0</v>
      </c>
      <c r="AC43" s="2">
        <f>ROUND(SUMIF(AA32:AA41,"=40597198",P32:P41),2)</f>
        <v>0</v>
      </c>
      <c r="AD43" s="2">
        <f>ROUND(SUMIF(AA32:AA41,"=40597198",Q32:Q41),2)</f>
        <v>0</v>
      </c>
      <c r="AE43" s="2">
        <f>ROUND(SUMIF(AA32:AA41,"=40597198",R32:R41),2)</f>
        <v>0</v>
      </c>
      <c r="AF43" s="2">
        <f>ROUND(SUMIF(AA32:AA41,"=40597198",S32:S41),2)</f>
        <v>0</v>
      </c>
      <c r="AG43" s="2">
        <f>ROUND(SUMIF(AA32:AA41,"=40597198",T32:T41),2)</f>
        <v>0</v>
      </c>
      <c r="AH43" s="2">
        <f>SUMIF(AA32:AA41,"=40597198",U32:U41)</f>
        <v>0</v>
      </c>
      <c r="AI43" s="2">
        <f>SUMIF(AA32:AA41,"=40597198",V32:V41)</f>
        <v>0</v>
      </c>
      <c r="AJ43" s="2">
        <f>ROUND(SUMIF(AA32:AA41,"=40597198",W32:W41),2)</f>
        <v>0</v>
      </c>
      <c r="AK43" s="2">
        <f>ROUND(SUMIF(AA32:AA41,"=40597198",X32:X41),2)</f>
        <v>0</v>
      </c>
      <c r="AL43" s="2">
        <f>ROUND(SUMIF(AA32:AA41,"=40597198",Y32:Y41),2)</f>
        <v>0</v>
      </c>
      <c r="AM43" s="2"/>
      <c r="AN43" s="2"/>
      <c r="AO43" s="2">
        <f t="shared" ref="AO43:BC43" si="63">ROUND(BX43,2)</f>
        <v>0</v>
      </c>
      <c r="AP43" s="2">
        <f t="shared" si="63"/>
        <v>0</v>
      </c>
      <c r="AQ43" s="2">
        <f t="shared" si="63"/>
        <v>0</v>
      </c>
      <c r="AR43" s="2">
        <f t="shared" si="63"/>
        <v>0</v>
      </c>
      <c r="AS43" s="2">
        <f t="shared" si="63"/>
        <v>0</v>
      </c>
      <c r="AT43" s="2">
        <f t="shared" si="63"/>
        <v>0</v>
      </c>
      <c r="AU43" s="2">
        <f t="shared" si="63"/>
        <v>0</v>
      </c>
      <c r="AV43" s="2">
        <f t="shared" si="63"/>
        <v>0</v>
      </c>
      <c r="AW43" s="2">
        <f t="shared" si="63"/>
        <v>0</v>
      </c>
      <c r="AX43" s="2">
        <f t="shared" si="63"/>
        <v>0</v>
      </c>
      <c r="AY43" s="2">
        <f t="shared" si="63"/>
        <v>0</v>
      </c>
      <c r="AZ43" s="2">
        <f t="shared" si="63"/>
        <v>0</v>
      </c>
      <c r="BA43" s="2">
        <f t="shared" si="63"/>
        <v>0</v>
      </c>
      <c r="BB43" s="2">
        <f t="shared" si="63"/>
        <v>0</v>
      </c>
      <c r="BC43" s="2">
        <f t="shared" si="63"/>
        <v>0</v>
      </c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>
        <f>ROUND(SUMIF(AA32:AA41,"=40597198",FQ32:FQ41),2)</f>
        <v>0</v>
      </c>
      <c r="BY43" s="2">
        <f>ROUND(SUMIF(AA32:AA41,"=40597198",FR32:FR41),2)</f>
        <v>0</v>
      </c>
      <c r="BZ43" s="2">
        <f>ROUND(SUMIF(AA32:AA41,"=40597198",GL32:GL41),2)</f>
        <v>0</v>
      </c>
      <c r="CA43" s="2">
        <f>ROUND(SUMIF(AA32:AA41,"=40597198",GM32:GM41),2)</f>
        <v>0</v>
      </c>
      <c r="CB43" s="2">
        <f>ROUND(SUMIF(AA32:AA41,"=40597198",GN32:GN41),2)</f>
        <v>0</v>
      </c>
      <c r="CC43" s="2">
        <f>ROUND(SUMIF(AA32:AA41,"=40597198",GO32:GO41),2)</f>
        <v>0</v>
      </c>
      <c r="CD43" s="2">
        <f>ROUND(SUMIF(AA32:AA41,"=40597198",GP32:GP41),2)</f>
        <v>0</v>
      </c>
      <c r="CE43" s="2">
        <f>AC43-BX43</f>
        <v>0</v>
      </c>
      <c r="CF43" s="2">
        <f>AC43-BY43</f>
        <v>0</v>
      </c>
      <c r="CG43" s="2">
        <f>BX43-BZ43</f>
        <v>0</v>
      </c>
      <c r="CH43" s="2">
        <f>AC43-BX43-BY43+BZ43</f>
        <v>0</v>
      </c>
      <c r="CI43" s="2">
        <f>BY43-BZ43</f>
        <v>0</v>
      </c>
      <c r="CJ43" s="2">
        <f>ROUND(SUMIF(AA32:AA41,"=40597198",GX32:GX41),2)</f>
        <v>0</v>
      </c>
      <c r="CK43" s="2">
        <f>ROUND(SUMIF(AA32:AA41,"=40597198",GY32:GY41),2)</f>
        <v>0</v>
      </c>
      <c r="CL43" s="2">
        <f>ROUND(SUMIF(AA32:AA41,"=40597198",GZ32:GZ41),2)</f>
        <v>0</v>
      </c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>
        <v>0</v>
      </c>
    </row>
    <row r="45" spans="1:245" x14ac:dyDescent="0.2">
      <c r="A45" s="4">
        <v>50</v>
      </c>
      <c r="B45" s="4">
        <v>0</v>
      </c>
      <c r="C45" s="4">
        <v>0</v>
      </c>
      <c r="D45" s="4">
        <v>1</v>
      </c>
      <c r="E45" s="4">
        <v>201</v>
      </c>
      <c r="F45" s="4">
        <f>ROUND(Source!O43,O45)</f>
        <v>0</v>
      </c>
      <c r="G45" s="4" t="s">
        <v>66</v>
      </c>
      <c r="H45" s="4" t="s">
        <v>67</v>
      </c>
      <c r="I45" s="4"/>
      <c r="J45" s="4"/>
      <c r="K45" s="4">
        <v>201</v>
      </c>
      <c r="L45" s="4">
        <v>1</v>
      </c>
      <c r="M45" s="4">
        <v>3</v>
      </c>
      <c r="N45" s="4" t="s">
        <v>3</v>
      </c>
      <c r="O45" s="4">
        <v>2</v>
      </c>
      <c r="P45" s="4"/>
      <c r="Q45" s="4"/>
      <c r="R45" s="4"/>
      <c r="S45" s="4"/>
      <c r="T45" s="4"/>
      <c r="U45" s="4"/>
      <c r="V45" s="4"/>
      <c r="W45" s="4"/>
    </row>
    <row r="46" spans="1:245" x14ac:dyDescent="0.2">
      <c r="A46" s="4">
        <v>50</v>
      </c>
      <c r="B46" s="4">
        <v>0</v>
      </c>
      <c r="C46" s="4">
        <v>0</v>
      </c>
      <c r="D46" s="4">
        <v>1</v>
      </c>
      <c r="E46" s="4">
        <v>202</v>
      </c>
      <c r="F46" s="4">
        <f>ROUND(Source!P43,O46)</f>
        <v>0</v>
      </c>
      <c r="G46" s="4" t="s">
        <v>68</v>
      </c>
      <c r="H46" s="4" t="s">
        <v>69</v>
      </c>
      <c r="I46" s="4"/>
      <c r="J46" s="4"/>
      <c r="K46" s="4">
        <v>202</v>
      </c>
      <c r="L46" s="4">
        <v>2</v>
      </c>
      <c r="M46" s="4">
        <v>3</v>
      </c>
      <c r="N46" s="4" t="s">
        <v>3</v>
      </c>
      <c r="O46" s="4">
        <v>2</v>
      </c>
      <c r="P46" s="4"/>
      <c r="Q46" s="4"/>
      <c r="R46" s="4"/>
      <c r="S46" s="4"/>
      <c r="T46" s="4"/>
      <c r="U46" s="4"/>
      <c r="V46" s="4"/>
      <c r="W46" s="4"/>
    </row>
    <row r="47" spans="1:245" x14ac:dyDescent="0.2">
      <c r="A47" s="4">
        <v>50</v>
      </c>
      <c r="B47" s="4">
        <v>0</v>
      </c>
      <c r="C47" s="4">
        <v>0</v>
      </c>
      <c r="D47" s="4">
        <v>1</v>
      </c>
      <c r="E47" s="4">
        <v>222</v>
      </c>
      <c r="F47" s="4">
        <f>ROUND(Source!AO43,O47)</f>
        <v>0</v>
      </c>
      <c r="G47" s="4" t="s">
        <v>70</v>
      </c>
      <c r="H47" s="4" t="s">
        <v>71</v>
      </c>
      <c r="I47" s="4"/>
      <c r="J47" s="4"/>
      <c r="K47" s="4">
        <v>222</v>
      </c>
      <c r="L47" s="4">
        <v>3</v>
      </c>
      <c r="M47" s="4">
        <v>3</v>
      </c>
      <c r="N47" s="4" t="s">
        <v>3</v>
      </c>
      <c r="O47" s="4">
        <v>2</v>
      </c>
      <c r="P47" s="4"/>
      <c r="Q47" s="4"/>
      <c r="R47" s="4"/>
      <c r="S47" s="4"/>
      <c r="T47" s="4"/>
      <c r="U47" s="4"/>
      <c r="V47" s="4"/>
      <c r="W47" s="4"/>
    </row>
    <row r="48" spans="1:245" x14ac:dyDescent="0.2">
      <c r="A48" s="4">
        <v>50</v>
      </c>
      <c r="B48" s="4">
        <v>0</v>
      </c>
      <c r="C48" s="4">
        <v>0</v>
      </c>
      <c r="D48" s="4">
        <v>1</v>
      </c>
      <c r="E48" s="4">
        <v>225</v>
      </c>
      <c r="F48" s="4">
        <f>ROUND(Source!AV43,O48)</f>
        <v>0</v>
      </c>
      <c r="G48" s="4" t="s">
        <v>72</v>
      </c>
      <c r="H48" s="4" t="s">
        <v>73</v>
      </c>
      <c r="I48" s="4"/>
      <c r="J48" s="4"/>
      <c r="K48" s="4">
        <v>225</v>
      </c>
      <c r="L48" s="4">
        <v>4</v>
      </c>
      <c r="M48" s="4">
        <v>3</v>
      </c>
      <c r="N48" s="4" t="s">
        <v>3</v>
      </c>
      <c r="O48" s="4">
        <v>2</v>
      </c>
      <c r="P48" s="4"/>
      <c r="Q48" s="4"/>
      <c r="R48" s="4"/>
      <c r="S48" s="4"/>
      <c r="T48" s="4"/>
      <c r="U48" s="4"/>
      <c r="V48" s="4"/>
      <c r="W48" s="4"/>
    </row>
    <row r="49" spans="1:23" x14ac:dyDescent="0.2">
      <c r="A49" s="4">
        <v>50</v>
      </c>
      <c r="B49" s="4">
        <v>0</v>
      </c>
      <c r="C49" s="4">
        <v>0</v>
      </c>
      <c r="D49" s="4">
        <v>1</v>
      </c>
      <c r="E49" s="4">
        <v>226</v>
      </c>
      <c r="F49" s="4">
        <f>ROUND(Source!AW43,O49)</f>
        <v>0</v>
      </c>
      <c r="G49" s="4" t="s">
        <v>74</v>
      </c>
      <c r="H49" s="4" t="s">
        <v>75</v>
      </c>
      <c r="I49" s="4"/>
      <c r="J49" s="4"/>
      <c r="K49" s="4">
        <v>226</v>
      </c>
      <c r="L49" s="4">
        <v>5</v>
      </c>
      <c r="M49" s="4">
        <v>3</v>
      </c>
      <c r="N49" s="4" t="s">
        <v>3</v>
      </c>
      <c r="O49" s="4">
        <v>2</v>
      </c>
      <c r="P49" s="4"/>
      <c r="Q49" s="4"/>
      <c r="R49" s="4"/>
      <c r="S49" s="4"/>
      <c r="T49" s="4"/>
      <c r="U49" s="4"/>
      <c r="V49" s="4"/>
      <c r="W49" s="4"/>
    </row>
    <row r="50" spans="1:23" x14ac:dyDescent="0.2">
      <c r="A50" s="4">
        <v>50</v>
      </c>
      <c r="B50" s="4">
        <v>0</v>
      </c>
      <c r="C50" s="4">
        <v>0</v>
      </c>
      <c r="D50" s="4">
        <v>1</v>
      </c>
      <c r="E50" s="4">
        <v>227</v>
      </c>
      <c r="F50" s="4">
        <f>ROUND(Source!AX43,O50)</f>
        <v>0</v>
      </c>
      <c r="G50" s="4" t="s">
        <v>76</v>
      </c>
      <c r="H50" s="4" t="s">
        <v>77</v>
      </c>
      <c r="I50" s="4"/>
      <c r="J50" s="4"/>
      <c r="K50" s="4">
        <v>227</v>
      </c>
      <c r="L50" s="4">
        <v>6</v>
      </c>
      <c r="M50" s="4">
        <v>3</v>
      </c>
      <c r="N50" s="4" t="s">
        <v>3</v>
      </c>
      <c r="O50" s="4">
        <v>2</v>
      </c>
      <c r="P50" s="4"/>
      <c r="Q50" s="4"/>
      <c r="R50" s="4"/>
      <c r="S50" s="4"/>
      <c r="T50" s="4"/>
      <c r="U50" s="4"/>
      <c r="V50" s="4"/>
      <c r="W50" s="4"/>
    </row>
    <row r="51" spans="1:23" x14ac:dyDescent="0.2">
      <c r="A51" s="4">
        <v>50</v>
      </c>
      <c r="B51" s="4">
        <v>0</v>
      </c>
      <c r="C51" s="4">
        <v>0</v>
      </c>
      <c r="D51" s="4">
        <v>1</v>
      </c>
      <c r="E51" s="4">
        <v>228</v>
      </c>
      <c r="F51" s="4">
        <f>ROUND(Source!AY43,O51)</f>
        <v>0</v>
      </c>
      <c r="G51" s="4" t="s">
        <v>78</v>
      </c>
      <c r="H51" s="4" t="s">
        <v>79</v>
      </c>
      <c r="I51" s="4"/>
      <c r="J51" s="4"/>
      <c r="K51" s="4">
        <v>228</v>
      </c>
      <c r="L51" s="4">
        <v>7</v>
      </c>
      <c r="M51" s="4">
        <v>3</v>
      </c>
      <c r="N51" s="4" t="s">
        <v>3</v>
      </c>
      <c r="O51" s="4">
        <v>2</v>
      </c>
      <c r="P51" s="4"/>
      <c r="Q51" s="4"/>
      <c r="R51" s="4"/>
      <c r="S51" s="4"/>
      <c r="T51" s="4"/>
      <c r="U51" s="4"/>
      <c r="V51" s="4"/>
      <c r="W51" s="4"/>
    </row>
    <row r="52" spans="1:23" x14ac:dyDescent="0.2">
      <c r="A52" s="4">
        <v>50</v>
      </c>
      <c r="B52" s="4">
        <v>0</v>
      </c>
      <c r="C52" s="4">
        <v>0</v>
      </c>
      <c r="D52" s="4">
        <v>1</v>
      </c>
      <c r="E52" s="4">
        <v>216</v>
      </c>
      <c r="F52" s="4">
        <f>ROUND(Source!AP43,O52)</f>
        <v>0</v>
      </c>
      <c r="G52" s="4" t="s">
        <v>80</v>
      </c>
      <c r="H52" s="4" t="s">
        <v>81</v>
      </c>
      <c r="I52" s="4"/>
      <c r="J52" s="4"/>
      <c r="K52" s="4">
        <v>216</v>
      </c>
      <c r="L52" s="4">
        <v>8</v>
      </c>
      <c r="M52" s="4">
        <v>3</v>
      </c>
      <c r="N52" s="4" t="s">
        <v>3</v>
      </c>
      <c r="O52" s="4">
        <v>2</v>
      </c>
      <c r="P52" s="4"/>
      <c r="Q52" s="4"/>
      <c r="R52" s="4"/>
      <c r="S52" s="4"/>
      <c r="T52" s="4"/>
      <c r="U52" s="4"/>
      <c r="V52" s="4"/>
      <c r="W52" s="4"/>
    </row>
    <row r="53" spans="1:23" x14ac:dyDescent="0.2">
      <c r="A53" s="4">
        <v>50</v>
      </c>
      <c r="B53" s="4">
        <v>0</v>
      </c>
      <c r="C53" s="4">
        <v>0</v>
      </c>
      <c r="D53" s="4">
        <v>1</v>
      </c>
      <c r="E53" s="4">
        <v>223</v>
      </c>
      <c r="F53" s="4">
        <f>ROUND(Source!AQ43,O53)</f>
        <v>0</v>
      </c>
      <c r="G53" s="4" t="s">
        <v>82</v>
      </c>
      <c r="H53" s="4" t="s">
        <v>83</v>
      </c>
      <c r="I53" s="4"/>
      <c r="J53" s="4"/>
      <c r="K53" s="4">
        <v>223</v>
      </c>
      <c r="L53" s="4">
        <v>9</v>
      </c>
      <c r="M53" s="4">
        <v>3</v>
      </c>
      <c r="N53" s="4" t="s">
        <v>3</v>
      </c>
      <c r="O53" s="4">
        <v>2</v>
      </c>
      <c r="P53" s="4"/>
      <c r="Q53" s="4"/>
      <c r="R53" s="4"/>
      <c r="S53" s="4"/>
      <c r="T53" s="4"/>
      <c r="U53" s="4"/>
      <c r="V53" s="4"/>
      <c r="W53" s="4"/>
    </row>
    <row r="54" spans="1:23" x14ac:dyDescent="0.2">
      <c r="A54" s="4">
        <v>50</v>
      </c>
      <c r="B54" s="4">
        <v>0</v>
      </c>
      <c r="C54" s="4">
        <v>0</v>
      </c>
      <c r="D54" s="4">
        <v>1</v>
      </c>
      <c r="E54" s="4">
        <v>229</v>
      </c>
      <c r="F54" s="4">
        <f>ROUND(Source!AZ43,O54)</f>
        <v>0</v>
      </c>
      <c r="G54" s="4" t="s">
        <v>84</v>
      </c>
      <c r="H54" s="4" t="s">
        <v>85</v>
      </c>
      <c r="I54" s="4"/>
      <c r="J54" s="4"/>
      <c r="K54" s="4">
        <v>229</v>
      </c>
      <c r="L54" s="4">
        <v>10</v>
      </c>
      <c r="M54" s="4">
        <v>3</v>
      </c>
      <c r="N54" s="4" t="s">
        <v>3</v>
      </c>
      <c r="O54" s="4">
        <v>2</v>
      </c>
      <c r="P54" s="4"/>
      <c r="Q54" s="4"/>
      <c r="R54" s="4"/>
      <c r="S54" s="4"/>
      <c r="T54" s="4"/>
      <c r="U54" s="4"/>
      <c r="V54" s="4"/>
      <c r="W54" s="4"/>
    </row>
    <row r="55" spans="1:23" x14ac:dyDescent="0.2">
      <c r="A55" s="4">
        <v>50</v>
      </c>
      <c r="B55" s="4">
        <v>0</v>
      </c>
      <c r="C55" s="4">
        <v>0</v>
      </c>
      <c r="D55" s="4">
        <v>1</v>
      </c>
      <c r="E55" s="4">
        <v>203</v>
      </c>
      <c r="F55" s="4">
        <f>ROUND(Source!Q43,O55)</f>
        <v>0</v>
      </c>
      <c r="G55" s="4" t="s">
        <v>86</v>
      </c>
      <c r="H55" s="4" t="s">
        <v>87</v>
      </c>
      <c r="I55" s="4"/>
      <c r="J55" s="4"/>
      <c r="K55" s="4">
        <v>203</v>
      </c>
      <c r="L55" s="4">
        <v>11</v>
      </c>
      <c r="M55" s="4">
        <v>3</v>
      </c>
      <c r="N55" s="4" t="s">
        <v>3</v>
      </c>
      <c r="O55" s="4">
        <v>2</v>
      </c>
      <c r="P55" s="4"/>
      <c r="Q55" s="4"/>
      <c r="R55" s="4"/>
      <c r="S55" s="4"/>
      <c r="T55" s="4"/>
      <c r="U55" s="4"/>
      <c r="V55" s="4"/>
      <c r="W55" s="4"/>
    </row>
    <row r="56" spans="1:23" x14ac:dyDescent="0.2">
      <c r="A56" s="4">
        <v>50</v>
      </c>
      <c r="B56" s="4">
        <v>0</v>
      </c>
      <c r="C56" s="4">
        <v>0</v>
      </c>
      <c r="D56" s="4">
        <v>1</v>
      </c>
      <c r="E56" s="4">
        <v>231</v>
      </c>
      <c r="F56" s="4">
        <f>ROUND(Source!BB43,O56)</f>
        <v>0</v>
      </c>
      <c r="G56" s="4" t="s">
        <v>88</v>
      </c>
      <c r="H56" s="4" t="s">
        <v>89</v>
      </c>
      <c r="I56" s="4"/>
      <c r="J56" s="4"/>
      <c r="K56" s="4">
        <v>231</v>
      </c>
      <c r="L56" s="4">
        <v>12</v>
      </c>
      <c r="M56" s="4">
        <v>3</v>
      </c>
      <c r="N56" s="4" t="s">
        <v>3</v>
      </c>
      <c r="O56" s="4">
        <v>2</v>
      </c>
      <c r="P56" s="4"/>
      <c r="Q56" s="4"/>
      <c r="R56" s="4"/>
      <c r="S56" s="4"/>
      <c r="T56" s="4"/>
      <c r="U56" s="4"/>
      <c r="V56" s="4"/>
      <c r="W56" s="4"/>
    </row>
    <row r="57" spans="1:23" x14ac:dyDescent="0.2">
      <c r="A57" s="4">
        <v>50</v>
      </c>
      <c r="B57" s="4">
        <v>0</v>
      </c>
      <c r="C57" s="4">
        <v>0</v>
      </c>
      <c r="D57" s="4">
        <v>1</v>
      </c>
      <c r="E57" s="4">
        <v>204</v>
      </c>
      <c r="F57" s="4">
        <f>ROUND(Source!R43,O57)</f>
        <v>0</v>
      </c>
      <c r="G57" s="4" t="s">
        <v>90</v>
      </c>
      <c r="H57" s="4" t="s">
        <v>91</v>
      </c>
      <c r="I57" s="4"/>
      <c r="J57" s="4"/>
      <c r="K57" s="4">
        <v>204</v>
      </c>
      <c r="L57" s="4">
        <v>13</v>
      </c>
      <c r="M57" s="4">
        <v>3</v>
      </c>
      <c r="N57" s="4" t="s">
        <v>3</v>
      </c>
      <c r="O57" s="4">
        <v>2</v>
      </c>
      <c r="P57" s="4"/>
      <c r="Q57" s="4"/>
      <c r="R57" s="4"/>
      <c r="S57" s="4"/>
      <c r="T57" s="4"/>
      <c r="U57" s="4"/>
      <c r="V57" s="4"/>
      <c r="W57" s="4"/>
    </row>
    <row r="58" spans="1:23" x14ac:dyDescent="0.2">
      <c r="A58" s="4">
        <v>50</v>
      </c>
      <c r="B58" s="4">
        <v>0</v>
      </c>
      <c r="C58" s="4">
        <v>0</v>
      </c>
      <c r="D58" s="4">
        <v>1</v>
      </c>
      <c r="E58" s="4">
        <v>205</v>
      </c>
      <c r="F58" s="4">
        <f>ROUND(Source!S43,O58)</f>
        <v>0</v>
      </c>
      <c r="G58" s="4" t="s">
        <v>92</v>
      </c>
      <c r="H58" s="4" t="s">
        <v>93</v>
      </c>
      <c r="I58" s="4"/>
      <c r="J58" s="4"/>
      <c r="K58" s="4">
        <v>205</v>
      </c>
      <c r="L58" s="4">
        <v>14</v>
      </c>
      <c r="M58" s="4">
        <v>3</v>
      </c>
      <c r="N58" s="4" t="s">
        <v>3</v>
      </c>
      <c r="O58" s="4">
        <v>2</v>
      </c>
      <c r="P58" s="4"/>
      <c r="Q58" s="4"/>
      <c r="R58" s="4"/>
      <c r="S58" s="4"/>
      <c r="T58" s="4"/>
      <c r="U58" s="4"/>
      <c r="V58" s="4"/>
      <c r="W58" s="4"/>
    </row>
    <row r="59" spans="1:23" x14ac:dyDescent="0.2">
      <c r="A59" s="4">
        <v>50</v>
      </c>
      <c r="B59" s="4">
        <v>0</v>
      </c>
      <c r="C59" s="4">
        <v>0</v>
      </c>
      <c r="D59" s="4">
        <v>1</v>
      </c>
      <c r="E59" s="4">
        <v>232</v>
      </c>
      <c r="F59" s="4">
        <f>ROUND(Source!BC43,O59)</f>
        <v>0</v>
      </c>
      <c r="G59" s="4" t="s">
        <v>94</v>
      </c>
      <c r="H59" s="4" t="s">
        <v>95</v>
      </c>
      <c r="I59" s="4"/>
      <c r="J59" s="4"/>
      <c r="K59" s="4">
        <v>232</v>
      </c>
      <c r="L59" s="4">
        <v>15</v>
      </c>
      <c r="M59" s="4">
        <v>3</v>
      </c>
      <c r="N59" s="4" t="s">
        <v>3</v>
      </c>
      <c r="O59" s="4">
        <v>2</v>
      </c>
      <c r="P59" s="4"/>
      <c r="Q59" s="4"/>
      <c r="R59" s="4"/>
      <c r="S59" s="4"/>
      <c r="T59" s="4"/>
      <c r="U59" s="4"/>
      <c r="V59" s="4"/>
      <c r="W59" s="4"/>
    </row>
    <row r="60" spans="1:23" x14ac:dyDescent="0.2">
      <c r="A60" s="4">
        <v>50</v>
      </c>
      <c r="B60" s="4">
        <v>0</v>
      </c>
      <c r="C60" s="4">
        <v>0</v>
      </c>
      <c r="D60" s="4">
        <v>1</v>
      </c>
      <c r="E60" s="4">
        <v>214</v>
      </c>
      <c r="F60" s="4">
        <f>ROUND(Source!AS43,O60)</f>
        <v>0</v>
      </c>
      <c r="G60" s="4" t="s">
        <v>96</v>
      </c>
      <c r="H60" s="4" t="s">
        <v>97</v>
      </c>
      <c r="I60" s="4"/>
      <c r="J60" s="4"/>
      <c r="K60" s="4">
        <v>214</v>
      </c>
      <c r="L60" s="4">
        <v>16</v>
      </c>
      <c r="M60" s="4">
        <v>3</v>
      </c>
      <c r="N60" s="4" t="s">
        <v>3</v>
      </c>
      <c r="O60" s="4">
        <v>2</v>
      </c>
      <c r="P60" s="4"/>
      <c r="Q60" s="4"/>
      <c r="R60" s="4"/>
      <c r="S60" s="4"/>
      <c r="T60" s="4"/>
      <c r="U60" s="4"/>
      <c r="V60" s="4"/>
      <c r="W60" s="4"/>
    </row>
    <row r="61" spans="1:23" x14ac:dyDescent="0.2">
      <c r="A61" s="4">
        <v>50</v>
      </c>
      <c r="B61" s="4">
        <v>0</v>
      </c>
      <c r="C61" s="4">
        <v>0</v>
      </c>
      <c r="D61" s="4">
        <v>1</v>
      </c>
      <c r="E61" s="4">
        <v>215</v>
      </c>
      <c r="F61" s="4">
        <f>ROUND(Source!AT43,O61)</f>
        <v>0</v>
      </c>
      <c r="G61" s="4" t="s">
        <v>98</v>
      </c>
      <c r="H61" s="4" t="s">
        <v>99</v>
      </c>
      <c r="I61" s="4"/>
      <c r="J61" s="4"/>
      <c r="K61" s="4">
        <v>215</v>
      </c>
      <c r="L61" s="4">
        <v>17</v>
      </c>
      <c r="M61" s="4">
        <v>3</v>
      </c>
      <c r="N61" s="4" t="s">
        <v>3</v>
      </c>
      <c r="O61" s="4">
        <v>2</v>
      </c>
      <c r="P61" s="4"/>
      <c r="Q61" s="4"/>
      <c r="R61" s="4"/>
      <c r="S61" s="4"/>
      <c r="T61" s="4"/>
      <c r="U61" s="4"/>
      <c r="V61" s="4"/>
      <c r="W61" s="4"/>
    </row>
    <row r="62" spans="1:23" x14ac:dyDescent="0.2">
      <c r="A62" s="4">
        <v>50</v>
      </c>
      <c r="B62" s="4">
        <v>0</v>
      </c>
      <c r="C62" s="4">
        <v>0</v>
      </c>
      <c r="D62" s="4">
        <v>1</v>
      </c>
      <c r="E62" s="4">
        <v>217</v>
      </c>
      <c r="F62" s="4">
        <f>ROUND(Source!AU43,O62)</f>
        <v>0</v>
      </c>
      <c r="G62" s="4" t="s">
        <v>100</v>
      </c>
      <c r="H62" s="4" t="s">
        <v>101</v>
      </c>
      <c r="I62" s="4"/>
      <c r="J62" s="4"/>
      <c r="K62" s="4">
        <v>217</v>
      </c>
      <c r="L62" s="4">
        <v>18</v>
      </c>
      <c r="M62" s="4">
        <v>3</v>
      </c>
      <c r="N62" s="4" t="s">
        <v>3</v>
      </c>
      <c r="O62" s="4">
        <v>2</v>
      </c>
      <c r="P62" s="4"/>
      <c r="Q62" s="4"/>
      <c r="R62" s="4"/>
      <c r="S62" s="4"/>
      <c r="T62" s="4"/>
      <c r="U62" s="4"/>
      <c r="V62" s="4"/>
      <c r="W62" s="4"/>
    </row>
    <row r="63" spans="1:23" x14ac:dyDescent="0.2">
      <c r="A63" s="4">
        <v>50</v>
      </c>
      <c r="B63" s="4">
        <v>0</v>
      </c>
      <c r="C63" s="4">
        <v>0</v>
      </c>
      <c r="D63" s="4">
        <v>1</v>
      </c>
      <c r="E63" s="4">
        <v>230</v>
      </c>
      <c r="F63" s="4">
        <f>ROUND(Source!BA43,O63)</f>
        <v>0</v>
      </c>
      <c r="G63" s="4" t="s">
        <v>102</v>
      </c>
      <c r="H63" s="4" t="s">
        <v>103</v>
      </c>
      <c r="I63" s="4"/>
      <c r="J63" s="4"/>
      <c r="K63" s="4">
        <v>230</v>
      </c>
      <c r="L63" s="4">
        <v>19</v>
      </c>
      <c r="M63" s="4">
        <v>3</v>
      </c>
      <c r="N63" s="4" t="s">
        <v>3</v>
      </c>
      <c r="O63" s="4">
        <v>2</v>
      </c>
      <c r="P63" s="4"/>
      <c r="Q63" s="4"/>
      <c r="R63" s="4"/>
      <c r="S63" s="4"/>
      <c r="T63" s="4"/>
      <c r="U63" s="4"/>
      <c r="V63" s="4"/>
      <c r="W63" s="4"/>
    </row>
    <row r="64" spans="1:23" x14ac:dyDescent="0.2">
      <c r="A64" s="4">
        <v>50</v>
      </c>
      <c r="B64" s="4">
        <v>0</v>
      </c>
      <c r="C64" s="4">
        <v>0</v>
      </c>
      <c r="D64" s="4">
        <v>1</v>
      </c>
      <c r="E64" s="4">
        <v>206</v>
      </c>
      <c r="F64" s="4">
        <f>ROUND(Source!T43,O64)</f>
        <v>0</v>
      </c>
      <c r="G64" s="4" t="s">
        <v>104</v>
      </c>
      <c r="H64" s="4" t="s">
        <v>105</v>
      </c>
      <c r="I64" s="4"/>
      <c r="J64" s="4"/>
      <c r="K64" s="4">
        <v>206</v>
      </c>
      <c r="L64" s="4">
        <v>20</v>
      </c>
      <c r="M64" s="4">
        <v>3</v>
      </c>
      <c r="N64" s="4" t="s">
        <v>3</v>
      </c>
      <c r="O64" s="4">
        <v>2</v>
      </c>
      <c r="P64" s="4"/>
      <c r="Q64" s="4"/>
      <c r="R64" s="4"/>
      <c r="S64" s="4"/>
      <c r="T64" s="4"/>
      <c r="U64" s="4"/>
      <c r="V64" s="4"/>
      <c r="W64" s="4"/>
    </row>
    <row r="65" spans="1:245" x14ac:dyDescent="0.2">
      <c r="A65" s="4">
        <v>50</v>
      </c>
      <c r="B65" s="4">
        <v>0</v>
      </c>
      <c r="C65" s="4">
        <v>0</v>
      </c>
      <c r="D65" s="4">
        <v>1</v>
      </c>
      <c r="E65" s="4">
        <v>207</v>
      </c>
      <c r="F65" s="4">
        <f>Source!U43</f>
        <v>0</v>
      </c>
      <c r="G65" s="4" t="s">
        <v>106</v>
      </c>
      <c r="H65" s="4" t="s">
        <v>107</v>
      </c>
      <c r="I65" s="4"/>
      <c r="J65" s="4"/>
      <c r="K65" s="4">
        <v>207</v>
      </c>
      <c r="L65" s="4">
        <v>21</v>
      </c>
      <c r="M65" s="4">
        <v>3</v>
      </c>
      <c r="N65" s="4" t="s">
        <v>3</v>
      </c>
      <c r="O65" s="4">
        <v>-1</v>
      </c>
      <c r="P65" s="4"/>
      <c r="Q65" s="4"/>
      <c r="R65" s="4"/>
      <c r="S65" s="4"/>
      <c r="T65" s="4"/>
      <c r="U65" s="4"/>
      <c r="V65" s="4"/>
      <c r="W65" s="4"/>
    </row>
    <row r="66" spans="1:245" x14ac:dyDescent="0.2">
      <c r="A66" s="4">
        <v>50</v>
      </c>
      <c r="B66" s="4">
        <v>0</v>
      </c>
      <c r="C66" s="4">
        <v>0</v>
      </c>
      <c r="D66" s="4">
        <v>1</v>
      </c>
      <c r="E66" s="4">
        <v>208</v>
      </c>
      <c r="F66" s="4">
        <f>Source!V43</f>
        <v>0</v>
      </c>
      <c r="G66" s="4" t="s">
        <v>108</v>
      </c>
      <c r="H66" s="4" t="s">
        <v>109</v>
      </c>
      <c r="I66" s="4"/>
      <c r="J66" s="4"/>
      <c r="K66" s="4">
        <v>208</v>
      </c>
      <c r="L66" s="4">
        <v>22</v>
      </c>
      <c r="M66" s="4">
        <v>3</v>
      </c>
      <c r="N66" s="4" t="s">
        <v>3</v>
      </c>
      <c r="O66" s="4">
        <v>-1</v>
      </c>
      <c r="P66" s="4"/>
      <c r="Q66" s="4"/>
      <c r="R66" s="4"/>
      <c r="S66" s="4"/>
      <c r="T66" s="4"/>
      <c r="U66" s="4"/>
      <c r="V66" s="4"/>
      <c r="W66" s="4"/>
    </row>
    <row r="67" spans="1:245" x14ac:dyDescent="0.2">
      <c r="A67" s="4">
        <v>50</v>
      </c>
      <c r="B67" s="4">
        <v>0</v>
      </c>
      <c r="C67" s="4">
        <v>0</v>
      </c>
      <c r="D67" s="4">
        <v>1</v>
      </c>
      <c r="E67" s="4">
        <v>209</v>
      </c>
      <c r="F67" s="4">
        <f>ROUND(Source!W43,O67)</f>
        <v>0</v>
      </c>
      <c r="G67" s="4" t="s">
        <v>110</v>
      </c>
      <c r="H67" s="4" t="s">
        <v>111</v>
      </c>
      <c r="I67" s="4"/>
      <c r="J67" s="4"/>
      <c r="K67" s="4">
        <v>209</v>
      </c>
      <c r="L67" s="4">
        <v>23</v>
      </c>
      <c r="M67" s="4">
        <v>3</v>
      </c>
      <c r="N67" s="4" t="s">
        <v>3</v>
      </c>
      <c r="O67" s="4">
        <v>2</v>
      </c>
      <c r="P67" s="4"/>
      <c r="Q67" s="4"/>
      <c r="R67" s="4"/>
      <c r="S67" s="4"/>
      <c r="T67" s="4"/>
      <c r="U67" s="4"/>
      <c r="V67" s="4"/>
      <c r="W67" s="4"/>
    </row>
    <row r="68" spans="1:245" x14ac:dyDescent="0.2">
      <c r="A68" s="4">
        <v>50</v>
      </c>
      <c r="B68" s="4">
        <v>0</v>
      </c>
      <c r="C68" s="4">
        <v>0</v>
      </c>
      <c r="D68" s="4">
        <v>1</v>
      </c>
      <c r="E68" s="4">
        <v>210</v>
      </c>
      <c r="F68" s="4">
        <f>ROUND(Source!X43,O68)</f>
        <v>0</v>
      </c>
      <c r="G68" s="4" t="s">
        <v>112</v>
      </c>
      <c r="H68" s="4" t="s">
        <v>113</v>
      </c>
      <c r="I68" s="4"/>
      <c r="J68" s="4"/>
      <c r="K68" s="4">
        <v>210</v>
      </c>
      <c r="L68" s="4">
        <v>24</v>
      </c>
      <c r="M68" s="4">
        <v>3</v>
      </c>
      <c r="N68" s="4" t="s">
        <v>3</v>
      </c>
      <c r="O68" s="4">
        <v>2</v>
      </c>
      <c r="P68" s="4"/>
      <c r="Q68" s="4"/>
      <c r="R68" s="4"/>
      <c r="S68" s="4"/>
      <c r="T68" s="4"/>
      <c r="U68" s="4"/>
      <c r="V68" s="4"/>
      <c r="W68" s="4"/>
    </row>
    <row r="69" spans="1:245" x14ac:dyDescent="0.2">
      <c r="A69" s="4">
        <v>50</v>
      </c>
      <c r="B69" s="4">
        <v>0</v>
      </c>
      <c r="C69" s="4">
        <v>0</v>
      </c>
      <c r="D69" s="4">
        <v>1</v>
      </c>
      <c r="E69" s="4">
        <v>211</v>
      </c>
      <c r="F69" s="4">
        <f>ROUND(Source!Y43,O69)</f>
        <v>0</v>
      </c>
      <c r="G69" s="4" t="s">
        <v>114</v>
      </c>
      <c r="H69" s="4" t="s">
        <v>115</v>
      </c>
      <c r="I69" s="4"/>
      <c r="J69" s="4"/>
      <c r="K69" s="4">
        <v>211</v>
      </c>
      <c r="L69" s="4">
        <v>25</v>
      </c>
      <c r="M69" s="4">
        <v>3</v>
      </c>
      <c r="N69" s="4" t="s">
        <v>3</v>
      </c>
      <c r="O69" s="4">
        <v>2</v>
      </c>
      <c r="P69" s="4"/>
      <c r="Q69" s="4"/>
      <c r="R69" s="4"/>
      <c r="S69" s="4"/>
      <c r="T69" s="4"/>
      <c r="U69" s="4"/>
      <c r="V69" s="4"/>
      <c r="W69" s="4"/>
    </row>
    <row r="70" spans="1:245" x14ac:dyDescent="0.2">
      <c r="A70" s="4">
        <v>50</v>
      </c>
      <c r="B70" s="4">
        <v>0</v>
      </c>
      <c r="C70" s="4">
        <v>0</v>
      </c>
      <c r="D70" s="4">
        <v>1</v>
      </c>
      <c r="E70" s="4">
        <v>224</v>
      </c>
      <c r="F70" s="4">
        <f>ROUND(Source!AR43,O70)</f>
        <v>0</v>
      </c>
      <c r="G70" s="4" t="s">
        <v>116</v>
      </c>
      <c r="H70" s="4" t="s">
        <v>117</v>
      </c>
      <c r="I70" s="4"/>
      <c r="J70" s="4"/>
      <c r="K70" s="4">
        <v>224</v>
      </c>
      <c r="L70" s="4">
        <v>26</v>
      </c>
      <c r="M70" s="4">
        <v>3</v>
      </c>
      <c r="N70" s="4" t="s">
        <v>3</v>
      </c>
      <c r="O70" s="4">
        <v>2</v>
      </c>
      <c r="P70" s="4"/>
      <c r="Q70" s="4"/>
      <c r="R70" s="4"/>
      <c r="S70" s="4"/>
      <c r="T70" s="4"/>
      <c r="U70" s="4"/>
      <c r="V70" s="4"/>
      <c r="W70" s="4"/>
    </row>
    <row r="72" spans="1:245" x14ac:dyDescent="0.2">
      <c r="A72" s="1">
        <v>5</v>
      </c>
      <c r="B72" s="1">
        <v>1</v>
      </c>
      <c r="C72" s="1"/>
      <c r="D72" s="1">
        <f>ROW(A82)</f>
        <v>82</v>
      </c>
      <c r="E72" s="1"/>
      <c r="F72" s="1" t="s">
        <v>118</v>
      </c>
      <c r="G72" s="1" t="s">
        <v>119</v>
      </c>
      <c r="H72" s="1" t="s">
        <v>3</v>
      </c>
      <c r="I72" s="1">
        <v>0</v>
      </c>
      <c r="J72" s="1"/>
      <c r="K72" s="1">
        <v>0</v>
      </c>
      <c r="L72" s="1"/>
      <c r="M72" s="1"/>
      <c r="N72" s="1"/>
      <c r="O72" s="1"/>
      <c r="P72" s="1"/>
      <c r="Q72" s="1"/>
      <c r="R72" s="1"/>
      <c r="S72" s="1"/>
      <c r="T72" s="1"/>
      <c r="U72" s="1" t="s">
        <v>3</v>
      </c>
      <c r="V72" s="1">
        <v>0</v>
      </c>
      <c r="W72" s="1"/>
      <c r="X72" s="1"/>
      <c r="Y72" s="1"/>
      <c r="Z72" s="1"/>
      <c r="AA72" s="1"/>
      <c r="AB72" s="1" t="s">
        <v>3</v>
      </c>
      <c r="AC72" s="1" t="s">
        <v>3</v>
      </c>
      <c r="AD72" s="1" t="s">
        <v>3</v>
      </c>
      <c r="AE72" s="1" t="s">
        <v>3</v>
      </c>
      <c r="AF72" s="1" t="s">
        <v>3</v>
      </c>
      <c r="AG72" s="1" t="s">
        <v>3</v>
      </c>
      <c r="AH72" s="1"/>
      <c r="AI72" s="1"/>
      <c r="AJ72" s="1"/>
      <c r="AK72" s="1"/>
      <c r="AL72" s="1"/>
      <c r="AM72" s="1"/>
      <c r="AN72" s="1"/>
      <c r="AO72" s="1"/>
      <c r="AP72" s="1" t="s">
        <v>3</v>
      </c>
      <c r="AQ72" s="1" t="s">
        <v>3</v>
      </c>
      <c r="AR72" s="1" t="s">
        <v>3</v>
      </c>
      <c r="AS72" s="1"/>
      <c r="AT72" s="1"/>
      <c r="AU72" s="1"/>
      <c r="AV72" s="1"/>
      <c r="AW72" s="1"/>
      <c r="AX72" s="1"/>
      <c r="AY72" s="1"/>
      <c r="AZ72" s="1" t="s">
        <v>3</v>
      </c>
      <c r="BA72" s="1"/>
      <c r="BB72" s="1" t="s">
        <v>3</v>
      </c>
      <c r="BC72" s="1" t="s">
        <v>3</v>
      </c>
      <c r="BD72" s="1" t="s">
        <v>3</v>
      </c>
      <c r="BE72" s="1" t="s">
        <v>3</v>
      </c>
      <c r="BF72" s="1" t="s">
        <v>3</v>
      </c>
      <c r="BG72" s="1" t="s">
        <v>3</v>
      </c>
      <c r="BH72" s="1" t="s">
        <v>3</v>
      </c>
      <c r="BI72" s="1" t="s">
        <v>3</v>
      </c>
      <c r="BJ72" s="1" t="s">
        <v>3</v>
      </c>
      <c r="BK72" s="1" t="s">
        <v>3</v>
      </c>
      <c r="BL72" s="1" t="s">
        <v>3</v>
      </c>
      <c r="BM72" s="1" t="s">
        <v>3</v>
      </c>
      <c r="BN72" s="1" t="s">
        <v>3</v>
      </c>
      <c r="BO72" s="1" t="s">
        <v>3</v>
      </c>
      <c r="BP72" s="1" t="s">
        <v>3</v>
      </c>
      <c r="BQ72" s="1"/>
      <c r="BR72" s="1"/>
      <c r="BS72" s="1"/>
      <c r="BT72" s="1"/>
      <c r="BU72" s="1"/>
      <c r="BV72" s="1"/>
      <c r="BW72" s="1"/>
      <c r="BX72" s="1">
        <v>0</v>
      </c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>
        <v>0</v>
      </c>
    </row>
    <row r="74" spans="1:245" x14ac:dyDescent="0.2">
      <c r="A74" s="2">
        <v>52</v>
      </c>
      <c r="B74" s="2">
        <f t="shared" ref="B74:G74" si="64">B82</f>
        <v>1</v>
      </c>
      <c r="C74" s="2">
        <f t="shared" si="64"/>
        <v>5</v>
      </c>
      <c r="D74" s="2">
        <f t="shared" si="64"/>
        <v>72</v>
      </c>
      <c r="E74" s="2">
        <f t="shared" si="64"/>
        <v>0</v>
      </c>
      <c r="F74" s="2" t="str">
        <f t="shared" si="64"/>
        <v>Новый подраздел</v>
      </c>
      <c r="G74" s="2" t="str">
        <f t="shared" si="64"/>
        <v>Установка бортового камня</v>
      </c>
      <c r="H74" s="2"/>
      <c r="I74" s="2"/>
      <c r="J74" s="2"/>
      <c r="K74" s="2"/>
      <c r="L74" s="2"/>
      <c r="M74" s="2"/>
      <c r="N74" s="2"/>
      <c r="O74" s="2">
        <f t="shared" ref="O74:AT74" si="65">O82</f>
        <v>0</v>
      </c>
      <c r="P74" s="2">
        <f t="shared" si="65"/>
        <v>0</v>
      </c>
      <c r="Q74" s="2">
        <f t="shared" si="65"/>
        <v>0</v>
      </c>
      <c r="R74" s="2">
        <f t="shared" si="65"/>
        <v>0</v>
      </c>
      <c r="S74" s="2">
        <f t="shared" si="65"/>
        <v>0</v>
      </c>
      <c r="T74" s="2">
        <f t="shared" si="65"/>
        <v>0</v>
      </c>
      <c r="U74" s="2">
        <f t="shared" si="65"/>
        <v>0</v>
      </c>
      <c r="V74" s="2">
        <f t="shared" si="65"/>
        <v>0</v>
      </c>
      <c r="W74" s="2">
        <f t="shared" si="65"/>
        <v>0</v>
      </c>
      <c r="X74" s="2">
        <f t="shared" si="65"/>
        <v>0</v>
      </c>
      <c r="Y74" s="2">
        <f t="shared" si="65"/>
        <v>0</v>
      </c>
      <c r="Z74" s="2">
        <f t="shared" si="65"/>
        <v>0</v>
      </c>
      <c r="AA74" s="2">
        <f t="shared" si="65"/>
        <v>0</v>
      </c>
      <c r="AB74" s="2">
        <f t="shared" si="65"/>
        <v>0</v>
      </c>
      <c r="AC74" s="2">
        <f t="shared" si="65"/>
        <v>0</v>
      </c>
      <c r="AD74" s="2">
        <f t="shared" si="65"/>
        <v>0</v>
      </c>
      <c r="AE74" s="2">
        <f t="shared" si="65"/>
        <v>0</v>
      </c>
      <c r="AF74" s="2">
        <f t="shared" si="65"/>
        <v>0</v>
      </c>
      <c r="AG74" s="2">
        <f t="shared" si="65"/>
        <v>0</v>
      </c>
      <c r="AH74" s="2">
        <f t="shared" si="65"/>
        <v>0</v>
      </c>
      <c r="AI74" s="2">
        <f t="shared" si="65"/>
        <v>0</v>
      </c>
      <c r="AJ74" s="2">
        <f t="shared" si="65"/>
        <v>0</v>
      </c>
      <c r="AK74" s="2">
        <f t="shared" si="65"/>
        <v>0</v>
      </c>
      <c r="AL74" s="2">
        <f t="shared" si="65"/>
        <v>0</v>
      </c>
      <c r="AM74" s="2">
        <f t="shared" si="65"/>
        <v>0</v>
      </c>
      <c r="AN74" s="2">
        <f t="shared" si="65"/>
        <v>0</v>
      </c>
      <c r="AO74" s="2">
        <f t="shared" si="65"/>
        <v>0</v>
      </c>
      <c r="AP74" s="2">
        <f t="shared" si="65"/>
        <v>0</v>
      </c>
      <c r="AQ74" s="2">
        <f t="shared" si="65"/>
        <v>0</v>
      </c>
      <c r="AR74" s="2">
        <f t="shared" si="65"/>
        <v>0</v>
      </c>
      <c r="AS74" s="2">
        <f t="shared" si="65"/>
        <v>0</v>
      </c>
      <c r="AT74" s="2">
        <f t="shared" si="65"/>
        <v>0</v>
      </c>
      <c r="AU74" s="2">
        <f t="shared" ref="AU74:BZ74" si="66">AU82</f>
        <v>0</v>
      </c>
      <c r="AV74" s="2">
        <f t="shared" si="66"/>
        <v>0</v>
      </c>
      <c r="AW74" s="2">
        <f t="shared" si="66"/>
        <v>0</v>
      </c>
      <c r="AX74" s="2">
        <f t="shared" si="66"/>
        <v>0</v>
      </c>
      <c r="AY74" s="2">
        <f t="shared" si="66"/>
        <v>0</v>
      </c>
      <c r="AZ74" s="2">
        <f t="shared" si="66"/>
        <v>0</v>
      </c>
      <c r="BA74" s="2">
        <f t="shared" si="66"/>
        <v>0</v>
      </c>
      <c r="BB74" s="2">
        <f t="shared" si="66"/>
        <v>0</v>
      </c>
      <c r="BC74" s="2">
        <f t="shared" si="66"/>
        <v>0</v>
      </c>
      <c r="BD74" s="2">
        <f t="shared" si="66"/>
        <v>0</v>
      </c>
      <c r="BE74" s="2">
        <f t="shared" si="66"/>
        <v>0</v>
      </c>
      <c r="BF74" s="2">
        <f t="shared" si="66"/>
        <v>0</v>
      </c>
      <c r="BG74" s="2">
        <f t="shared" si="66"/>
        <v>0</v>
      </c>
      <c r="BH74" s="2">
        <f t="shared" si="66"/>
        <v>0</v>
      </c>
      <c r="BI74" s="2">
        <f t="shared" si="66"/>
        <v>0</v>
      </c>
      <c r="BJ74" s="2">
        <f t="shared" si="66"/>
        <v>0</v>
      </c>
      <c r="BK74" s="2">
        <f t="shared" si="66"/>
        <v>0</v>
      </c>
      <c r="BL74" s="2">
        <f t="shared" si="66"/>
        <v>0</v>
      </c>
      <c r="BM74" s="2">
        <f t="shared" si="66"/>
        <v>0</v>
      </c>
      <c r="BN74" s="2">
        <f t="shared" si="66"/>
        <v>0</v>
      </c>
      <c r="BO74" s="2">
        <f t="shared" si="66"/>
        <v>0</v>
      </c>
      <c r="BP74" s="2">
        <f t="shared" si="66"/>
        <v>0</v>
      </c>
      <c r="BQ74" s="2">
        <f t="shared" si="66"/>
        <v>0</v>
      </c>
      <c r="BR74" s="2">
        <f t="shared" si="66"/>
        <v>0</v>
      </c>
      <c r="BS74" s="2">
        <f t="shared" si="66"/>
        <v>0</v>
      </c>
      <c r="BT74" s="2">
        <f t="shared" si="66"/>
        <v>0</v>
      </c>
      <c r="BU74" s="2">
        <f t="shared" si="66"/>
        <v>0</v>
      </c>
      <c r="BV74" s="2">
        <f t="shared" si="66"/>
        <v>0</v>
      </c>
      <c r="BW74" s="2">
        <f t="shared" si="66"/>
        <v>0</v>
      </c>
      <c r="BX74" s="2">
        <f t="shared" si="66"/>
        <v>0</v>
      </c>
      <c r="BY74" s="2">
        <f t="shared" si="66"/>
        <v>0</v>
      </c>
      <c r="BZ74" s="2">
        <f t="shared" si="66"/>
        <v>0</v>
      </c>
      <c r="CA74" s="2">
        <f t="shared" ref="CA74:DF74" si="67">CA82</f>
        <v>0</v>
      </c>
      <c r="CB74" s="2">
        <f t="shared" si="67"/>
        <v>0</v>
      </c>
      <c r="CC74" s="2">
        <f t="shared" si="67"/>
        <v>0</v>
      </c>
      <c r="CD74" s="2">
        <f t="shared" si="67"/>
        <v>0</v>
      </c>
      <c r="CE74" s="2">
        <f t="shared" si="67"/>
        <v>0</v>
      </c>
      <c r="CF74" s="2">
        <f t="shared" si="67"/>
        <v>0</v>
      </c>
      <c r="CG74" s="2">
        <f t="shared" si="67"/>
        <v>0</v>
      </c>
      <c r="CH74" s="2">
        <f t="shared" si="67"/>
        <v>0</v>
      </c>
      <c r="CI74" s="2">
        <f t="shared" si="67"/>
        <v>0</v>
      </c>
      <c r="CJ74" s="2">
        <f t="shared" si="67"/>
        <v>0</v>
      </c>
      <c r="CK74" s="2">
        <f t="shared" si="67"/>
        <v>0</v>
      </c>
      <c r="CL74" s="2">
        <f t="shared" si="67"/>
        <v>0</v>
      </c>
      <c r="CM74" s="2">
        <f t="shared" si="67"/>
        <v>0</v>
      </c>
      <c r="CN74" s="2">
        <f t="shared" si="67"/>
        <v>0</v>
      </c>
      <c r="CO74" s="2">
        <f t="shared" si="67"/>
        <v>0</v>
      </c>
      <c r="CP74" s="2">
        <f t="shared" si="67"/>
        <v>0</v>
      </c>
      <c r="CQ74" s="2">
        <f t="shared" si="67"/>
        <v>0</v>
      </c>
      <c r="CR74" s="2">
        <f t="shared" si="67"/>
        <v>0</v>
      </c>
      <c r="CS74" s="2">
        <f t="shared" si="67"/>
        <v>0</v>
      </c>
      <c r="CT74" s="2">
        <f t="shared" si="67"/>
        <v>0</v>
      </c>
      <c r="CU74" s="2">
        <f t="shared" si="67"/>
        <v>0</v>
      </c>
      <c r="CV74" s="2">
        <f t="shared" si="67"/>
        <v>0</v>
      </c>
      <c r="CW74" s="2">
        <f t="shared" si="67"/>
        <v>0</v>
      </c>
      <c r="CX74" s="2">
        <f t="shared" si="67"/>
        <v>0</v>
      </c>
      <c r="CY74" s="2">
        <f t="shared" si="67"/>
        <v>0</v>
      </c>
      <c r="CZ74" s="2">
        <f t="shared" si="67"/>
        <v>0</v>
      </c>
      <c r="DA74" s="2">
        <f t="shared" si="67"/>
        <v>0</v>
      </c>
      <c r="DB74" s="2">
        <f t="shared" si="67"/>
        <v>0</v>
      </c>
      <c r="DC74" s="2">
        <f t="shared" si="67"/>
        <v>0</v>
      </c>
      <c r="DD74" s="2">
        <f t="shared" si="67"/>
        <v>0</v>
      </c>
      <c r="DE74" s="2">
        <f t="shared" si="67"/>
        <v>0</v>
      </c>
      <c r="DF74" s="2">
        <f t="shared" si="67"/>
        <v>0</v>
      </c>
      <c r="DG74" s="3">
        <f t="shared" ref="DG74:EL74" si="68">DG82</f>
        <v>0</v>
      </c>
      <c r="DH74" s="3">
        <f t="shared" si="68"/>
        <v>0</v>
      </c>
      <c r="DI74" s="3">
        <f t="shared" si="68"/>
        <v>0</v>
      </c>
      <c r="DJ74" s="3">
        <f t="shared" si="68"/>
        <v>0</v>
      </c>
      <c r="DK74" s="3">
        <f t="shared" si="68"/>
        <v>0</v>
      </c>
      <c r="DL74" s="3">
        <f t="shared" si="68"/>
        <v>0</v>
      </c>
      <c r="DM74" s="3">
        <f t="shared" si="68"/>
        <v>0</v>
      </c>
      <c r="DN74" s="3">
        <f t="shared" si="68"/>
        <v>0</v>
      </c>
      <c r="DO74" s="3">
        <f t="shared" si="68"/>
        <v>0</v>
      </c>
      <c r="DP74" s="3">
        <f t="shared" si="68"/>
        <v>0</v>
      </c>
      <c r="DQ74" s="3">
        <f t="shared" si="68"/>
        <v>0</v>
      </c>
      <c r="DR74" s="3">
        <f t="shared" si="68"/>
        <v>0</v>
      </c>
      <c r="DS74" s="3">
        <f t="shared" si="68"/>
        <v>0</v>
      </c>
      <c r="DT74" s="3">
        <f t="shared" si="68"/>
        <v>0</v>
      </c>
      <c r="DU74" s="3">
        <f t="shared" si="68"/>
        <v>0</v>
      </c>
      <c r="DV74" s="3">
        <f t="shared" si="68"/>
        <v>0</v>
      </c>
      <c r="DW74" s="3">
        <f t="shared" si="68"/>
        <v>0</v>
      </c>
      <c r="DX74" s="3">
        <f t="shared" si="68"/>
        <v>0</v>
      </c>
      <c r="DY74" s="3">
        <f t="shared" si="68"/>
        <v>0</v>
      </c>
      <c r="DZ74" s="3">
        <f t="shared" si="68"/>
        <v>0</v>
      </c>
      <c r="EA74" s="3">
        <f t="shared" si="68"/>
        <v>0</v>
      </c>
      <c r="EB74" s="3">
        <f t="shared" si="68"/>
        <v>0</v>
      </c>
      <c r="EC74" s="3">
        <f t="shared" si="68"/>
        <v>0</v>
      </c>
      <c r="ED74" s="3">
        <f t="shared" si="68"/>
        <v>0</v>
      </c>
      <c r="EE74" s="3">
        <f t="shared" si="68"/>
        <v>0</v>
      </c>
      <c r="EF74" s="3">
        <f t="shared" si="68"/>
        <v>0</v>
      </c>
      <c r="EG74" s="3">
        <f t="shared" si="68"/>
        <v>0</v>
      </c>
      <c r="EH74" s="3">
        <f t="shared" si="68"/>
        <v>0</v>
      </c>
      <c r="EI74" s="3">
        <f t="shared" si="68"/>
        <v>0</v>
      </c>
      <c r="EJ74" s="3">
        <f t="shared" si="68"/>
        <v>0</v>
      </c>
      <c r="EK74" s="3">
        <f t="shared" si="68"/>
        <v>0</v>
      </c>
      <c r="EL74" s="3">
        <f t="shared" si="68"/>
        <v>0</v>
      </c>
      <c r="EM74" s="3">
        <f t="shared" ref="EM74:FR74" si="69">EM82</f>
        <v>0</v>
      </c>
      <c r="EN74" s="3">
        <f t="shared" si="69"/>
        <v>0</v>
      </c>
      <c r="EO74" s="3">
        <f t="shared" si="69"/>
        <v>0</v>
      </c>
      <c r="EP74" s="3">
        <f t="shared" si="69"/>
        <v>0</v>
      </c>
      <c r="EQ74" s="3">
        <f t="shared" si="69"/>
        <v>0</v>
      </c>
      <c r="ER74" s="3">
        <f t="shared" si="69"/>
        <v>0</v>
      </c>
      <c r="ES74" s="3">
        <f t="shared" si="69"/>
        <v>0</v>
      </c>
      <c r="ET74" s="3">
        <f t="shared" si="69"/>
        <v>0</v>
      </c>
      <c r="EU74" s="3">
        <f t="shared" si="69"/>
        <v>0</v>
      </c>
      <c r="EV74" s="3">
        <f t="shared" si="69"/>
        <v>0</v>
      </c>
      <c r="EW74" s="3">
        <f t="shared" si="69"/>
        <v>0</v>
      </c>
      <c r="EX74" s="3">
        <f t="shared" si="69"/>
        <v>0</v>
      </c>
      <c r="EY74" s="3">
        <f t="shared" si="69"/>
        <v>0</v>
      </c>
      <c r="EZ74" s="3">
        <f t="shared" si="69"/>
        <v>0</v>
      </c>
      <c r="FA74" s="3">
        <f t="shared" si="69"/>
        <v>0</v>
      </c>
      <c r="FB74" s="3">
        <f t="shared" si="69"/>
        <v>0</v>
      </c>
      <c r="FC74" s="3">
        <f t="shared" si="69"/>
        <v>0</v>
      </c>
      <c r="FD74" s="3">
        <f t="shared" si="69"/>
        <v>0</v>
      </c>
      <c r="FE74" s="3">
        <f t="shared" si="69"/>
        <v>0</v>
      </c>
      <c r="FF74" s="3">
        <f t="shared" si="69"/>
        <v>0</v>
      </c>
      <c r="FG74" s="3">
        <f t="shared" si="69"/>
        <v>0</v>
      </c>
      <c r="FH74" s="3">
        <f t="shared" si="69"/>
        <v>0</v>
      </c>
      <c r="FI74" s="3">
        <f t="shared" si="69"/>
        <v>0</v>
      </c>
      <c r="FJ74" s="3">
        <f t="shared" si="69"/>
        <v>0</v>
      </c>
      <c r="FK74" s="3">
        <f t="shared" si="69"/>
        <v>0</v>
      </c>
      <c r="FL74" s="3">
        <f t="shared" si="69"/>
        <v>0</v>
      </c>
      <c r="FM74" s="3">
        <f t="shared" si="69"/>
        <v>0</v>
      </c>
      <c r="FN74" s="3">
        <f t="shared" si="69"/>
        <v>0</v>
      </c>
      <c r="FO74" s="3">
        <f t="shared" si="69"/>
        <v>0</v>
      </c>
      <c r="FP74" s="3">
        <f t="shared" si="69"/>
        <v>0</v>
      </c>
      <c r="FQ74" s="3">
        <f t="shared" si="69"/>
        <v>0</v>
      </c>
      <c r="FR74" s="3">
        <f t="shared" si="69"/>
        <v>0</v>
      </c>
      <c r="FS74" s="3">
        <f t="shared" ref="FS74:GX74" si="70">FS82</f>
        <v>0</v>
      </c>
      <c r="FT74" s="3">
        <f t="shared" si="70"/>
        <v>0</v>
      </c>
      <c r="FU74" s="3">
        <f t="shared" si="70"/>
        <v>0</v>
      </c>
      <c r="FV74" s="3">
        <f t="shared" si="70"/>
        <v>0</v>
      </c>
      <c r="FW74" s="3">
        <f t="shared" si="70"/>
        <v>0</v>
      </c>
      <c r="FX74" s="3">
        <f t="shared" si="70"/>
        <v>0</v>
      </c>
      <c r="FY74" s="3">
        <f t="shared" si="70"/>
        <v>0</v>
      </c>
      <c r="FZ74" s="3">
        <f t="shared" si="70"/>
        <v>0</v>
      </c>
      <c r="GA74" s="3">
        <f t="shared" si="70"/>
        <v>0</v>
      </c>
      <c r="GB74" s="3">
        <f t="shared" si="70"/>
        <v>0</v>
      </c>
      <c r="GC74" s="3">
        <f t="shared" si="70"/>
        <v>0</v>
      </c>
      <c r="GD74" s="3">
        <f t="shared" si="70"/>
        <v>0</v>
      </c>
      <c r="GE74" s="3">
        <f t="shared" si="70"/>
        <v>0</v>
      </c>
      <c r="GF74" s="3">
        <f t="shared" si="70"/>
        <v>0</v>
      </c>
      <c r="GG74" s="3">
        <f t="shared" si="70"/>
        <v>0</v>
      </c>
      <c r="GH74" s="3">
        <f t="shared" si="70"/>
        <v>0</v>
      </c>
      <c r="GI74" s="3">
        <f t="shared" si="70"/>
        <v>0</v>
      </c>
      <c r="GJ74" s="3">
        <f t="shared" si="70"/>
        <v>0</v>
      </c>
      <c r="GK74" s="3">
        <f t="shared" si="70"/>
        <v>0</v>
      </c>
      <c r="GL74" s="3">
        <f t="shared" si="70"/>
        <v>0</v>
      </c>
      <c r="GM74" s="3">
        <f t="shared" si="70"/>
        <v>0</v>
      </c>
      <c r="GN74" s="3">
        <f t="shared" si="70"/>
        <v>0</v>
      </c>
      <c r="GO74" s="3">
        <f t="shared" si="70"/>
        <v>0</v>
      </c>
      <c r="GP74" s="3">
        <f t="shared" si="70"/>
        <v>0</v>
      </c>
      <c r="GQ74" s="3">
        <f t="shared" si="70"/>
        <v>0</v>
      </c>
      <c r="GR74" s="3">
        <f t="shared" si="70"/>
        <v>0</v>
      </c>
      <c r="GS74" s="3">
        <f t="shared" si="70"/>
        <v>0</v>
      </c>
      <c r="GT74" s="3">
        <f t="shared" si="70"/>
        <v>0</v>
      </c>
      <c r="GU74" s="3">
        <f t="shared" si="70"/>
        <v>0</v>
      </c>
      <c r="GV74" s="3">
        <f t="shared" si="70"/>
        <v>0</v>
      </c>
      <c r="GW74" s="3">
        <f t="shared" si="70"/>
        <v>0</v>
      </c>
      <c r="GX74" s="3">
        <f t="shared" si="70"/>
        <v>0</v>
      </c>
    </row>
    <row r="76" spans="1:245" x14ac:dyDescent="0.2">
      <c r="A76">
        <v>17</v>
      </c>
      <c r="B76">
        <v>1</v>
      </c>
      <c r="D76">
        <f>ROW(EtalonRes!A25)</f>
        <v>25</v>
      </c>
      <c r="E76" t="s">
        <v>120</v>
      </c>
      <c r="F76" t="s">
        <v>121</v>
      </c>
      <c r="G76" t="s">
        <v>122</v>
      </c>
      <c r="H76" t="s">
        <v>29</v>
      </c>
      <c r="I76">
        <v>0</v>
      </c>
      <c r="J76">
        <v>0</v>
      </c>
      <c r="O76">
        <f>ROUND(CP76,2)</f>
        <v>0</v>
      </c>
      <c r="P76">
        <f>ROUND(CQ76*I76,2)</f>
        <v>0</v>
      </c>
      <c r="Q76">
        <f>ROUND(CR76*I76,2)</f>
        <v>0</v>
      </c>
      <c r="R76">
        <f>ROUND(CS76*I76,2)</f>
        <v>0</v>
      </c>
      <c r="S76">
        <f>ROUND(CT76*I76,2)</f>
        <v>0</v>
      </c>
      <c r="T76">
        <f>ROUND(CU76*I76,2)</f>
        <v>0</v>
      </c>
      <c r="U76">
        <f>CV76*I76</f>
        <v>0</v>
      </c>
      <c r="V76">
        <f>CW76*I76</f>
        <v>0</v>
      </c>
      <c r="W76">
        <f>ROUND(CX76*I76,2)</f>
        <v>0</v>
      </c>
      <c r="X76">
        <f t="shared" ref="X76:Y80" si="71">ROUND(CY76,2)</f>
        <v>0</v>
      </c>
      <c r="Y76">
        <f t="shared" si="71"/>
        <v>0</v>
      </c>
      <c r="AA76">
        <v>40597198</v>
      </c>
      <c r="AB76">
        <f>ROUND((AC76+AD76+AF76),6)</f>
        <v>76371.3</v>
      </c>
      <c r="AC76">
        <f>ROUND((ES76),6)</f>
        <v>65154.45</v>
      </c>
      <c r="AD76">
        <f>ROUND((((ET76)-(EU76))+AE76),6)</f>
        <v>8265.0300000000007</v>
      </c>
      <c r="AE76">
        <f t="shared" ref="AE76:AF80" si="72">ROUND((EU76),6)</f>
        <v>3342.74</v>
      </c>
      <c r="AF76">
        <f t="shared" si="72"/>
        <v>2951.82</v>
      </c>
      <c r="AG76">
        <f>ROUND((AP76),6)</f>
        <v>0</v>
      </c>
      <c r="AH76">
        <f t="shared" ref="AH76:AI80" si="73">(EW76)</f>
        <v>16.559999999999999</v>
      </c>
      <c r="AI76">
        <f t="shared" si="73"/>
        <v>0</v>
      </c>
      <c r="AJ76">
        <f>(AS76)</f>
        <v>0</v>
      </c>
      <c r="AK76">
        <v>76371.3</v>
      </c>
      <c r="AL76">
        <v>65154.45</v>
      </c>
      <c r="AM76">
        <v>8265.0300000000007</v>
      </c>
      <c r="AN76">
        <v>3342.74</v>
      </c>
      <c r="AO76">
        <v>2951.82</v>
      </c>
      <c r="AP76">
        <v>0</v>
      </c>
      <c r="AQ76">
        <v>16.559999999999999</v>
      </c>
      <c r="AR76">
        <v>0</v>
      </c>
      <c r="AS76">
        <v>0</v>
      </c>
      <c r="AT76">
        <v>70</v>
      </c>
      <c r="AU76">
        <v>10</v>
      </c>
      <c r="AV76">
        <v>1</v>
      </c>
      <c r="AW76">
        <v>1</v>
      </c>
      <c r="AZ76">
        <v>1</v>
      </c>
      <c r="BA76">
        <v>1</v>
      </c>
      <c r="BB76">
        <v>1</v>
      </c>
      <c r="BC76">
        <v>1</v>
      </c>
      <c r="BD76" t="s">
        <v>3</v>
      </c>
      <c r="BE76" t="s">
        <v>3</v>
      </c>
      <c r="BF76" t="s">
        <v>3</v>
      </c>
      <c r="BG76" t="s">
        <v>3</v>
      </c>
      <c r="BH76">
        <v>0</v>
      </c>
      <c r="BI76">
        <v>4</v>
      </c>
      <c r="BJ76" t="s">
        <v>123</v>
      </c>
      <c r="BM76">
        <v>0</v>
      </c>
      <c r="BN76">
        <v>0</v>
      </c>
      <c r="BO76" t="s">
        <v>3</v>
      </c>
      <c r="BP76">
        <v>0</v>
      </c>
      <c r="BQ76">
        <v>1</v>
      </c>
      <c r="BR76">
        <v>0</v>
      </c>
      <c r="BS76">
        <v>1</v>
      </c>
      <c r="BT76">
        <v>1</v>
      </c>
      <c r="BU76">
        <v>1</v>
      </c>
      <c r="BV76">
        <v>1</v>
      </c>
      <c r="BW76">
        <v>1</v>
      </c>
      <c r="BX76">
        <v>1</v>
      </c>
      <c r="BY76" t="s">
        <v>3</v>
      </c>
      <c r="BZ76">
        <v>70</v>
      </c>
      <c r="CA76">
        <v>10</v>
      </c>
      <c r="CE76">
        <v>0</v>
      </c>
      <c r="CF76">
        <v>0</v>
      </c>
      <c r="CG76">
        <v>0</v>
      </c>
      <c r="CM76">
        <v>0</v>
      </c>
      <c r="CN76" t="s">
        <v>3</v>
      </c>
      <c r="CO76">
        <v>0</v>
      </c>
      <c r="CP76">
        <f>(P76+Q76+S76)</f>
        <v>0</v>
      </c>
      <c r="CQ76">
        <f>(AC76*BC76*AW76)</f>
        <v>65154.45</v>
      </c>
      <c r="CR76">
        <f>((((ET76)*BB76-(EU76)*BS76)+AE76*BS76)*AV76)</f>
        <v>8265.0300000000007</v>
      </c>
      <c r="CS76">
        <f>(AE76*BS76*AV76)</f>
        <v>3342.74</v>
      </c>
      <c r="CT76">
        <f>(AF76*BA76*AV76)</f>
        <v>2951.82</v>
      </c>
      <c r="CU76">
        <f>AG76</f>
        <v>0</v>
      </c>
      <c r="CV76">
        <f>(AH76*AV76)</f>
        <v>16.559999999999999</v>
      </c>
      <c r="CW76">
        <f t="shared" ref="CW76:CX80" si="74">AI76</f>
        <v>0</v>
      </c>
      <c r="CX76">
        <f t="shared" si="74"/>
        <v>0</v>
      </c>
      <c r="CY76">
        <f>((S76*BZ76)/100)</f>
        <v>0</v>
      </c>
      <c r="CZ76">
        <f>((S76*CA76)/100)</f>
        <v>0</v>
      </c>
      <c r="DC76" t="s">
        <v>3</v>
      </c>
      <c r="DD76" t="s">
        <v>3</v>
      </c>
      <c r="DE76" t="s">
        <v>3</v>
      </c>
      <c r="DF76" t="s">
        <v>3</v>
      </c>
      <c r="DG76" t="s">
        <v>3</v>
      </c>
      <c r="DH76" t="s">
        <v>3</v>
      </c>
      <c r="DI76" t="s">
        <v>3</v>
      </c>
      <c r="DJ76" t="s">
        <v>3</v>
      </c>
      <c r="DK76" t="s">
        <v>3</v>
      </c>
      <c r="DL76" t="s">
        <v>3</v>
      </c>
      <c r="DM76" t="s">
        <v>3</v>
      </c>
      <c r="DN76">
        <v>0</v>
      </c>
      <c r="DO76">
        <v>0</v>
      </c>
      <c r="DP76">
        <v>1</v>
      </c>
      <c r="DQ76">
        <v>1</v>
      </c>
      <c r="DU76">
        <v>1007</v>
      </c>
      <c r="DV76" t="s">
        <v>29</v>
      </c>
      <c r="DW76" t="s">
        <v>29</v>
      </c>
      <c r="DX76">
        <v>100</v>
      </c>
      <c r="EE76">
        <v>38986828</v>
      </c>
      <c r="EF76">
        <v>1</v>
      </c>
      <c r="EG76" t="s">
        <v>23</v>
      </c>
      <c r="EH76">
        <v>0</v>
      </c>
      <c r="EI76" t="s">
        <v>3</v>
      </c>
      <c r="EJ76">
        <v>4</v>
      </c>
      <c r="EK76">
        <v>0</v>
      </c>
      <c r="EL76" t="s">
        <v>24</v>
      </c>
      <c r="EM76" t="s">
        <v>25</v>
      </c>
      <c r="EO76" t="s">
        <v>3</v>
      </c>
      <c r="EQ76">
        <v>131072</v>
      </c>
      <c r="ER76">
        <v>76371.3</v>
      </c>
      <c r="ES76">
        <v>65154.45</v>
      </c>
      <c r="ET76">
        <v>8265.0300000000007</v>
      </c>
      <c r="EU76">
        <v>3342.74</v>
      </c>
      <c r="EV76">
        <v>2951.82</v>
      </c>
      <c r="EW76">
        <v>16.559999999999999</v>
      </c>
      <c r="EX76">
        <v>0</v>
      </c>
      <c r="EY76">
        <v>0</v>
      </c>
      <c r="FQ76">
        <v>0</v>
      </c>
      <c r="FR76">
        <f>ROUND(IF(AND(BH76=3,BI76=3),P76,0),2)</f>
        <v>0</v>
      </c>
      <c r="FS76">
        <v>0</v>
      </c>
      <c r="FX76">
        <v>70</v>
      </c>
      <c r="FY76">
        <v>10</v>
      </c>
      <c r="GA76" t="s">
        <v>3</v>
      </c>
      <c r="GD76">
        <v>0</v>
      </c>
      <c r="GF76">
        <v>-2044529547</v>
      </c>
      <c r="GG76">
        <v>2</v>
      </c>
      <c r="GH76">
        <v>1</v>
      </c>
      <c r="GI76">
        <v>-2</v>
      </c>
      <c r="GJ76">
        <v>0</v>
      </c>
      <c r="GK76">
        <f>ROUND(R76*(R12)/100,2)</f>
        <v>0</v>
      </c>
      <c r="GL76">
        <f>ROUND(IF(AND(BH76=3,BI76=3,FS76&lt;&gt;0),P76,0),2)</f>
        <v>0</v>
      </c>
      <c r="GM76">
        <f>ROUND(O76+X76+Y76+GK76,2)+GX76</f>
        <v>0</v>
      </c>
      <c r="GN76">
        <f>IF(OR(BI76=0,BI76=1),ROUND(O76+X76+Y76+GK76,2),0)</f>
        <v>0</v>
      </c>
      <c r="GO76">
        <f>IF(BI76=2,ROUND(O76+X76+Y76+GK76,2),0)</f>
        <v>0</v>
      </c>
      <c r="GP76">
        <f>IF(BI76=4,ROUND(O76+X76+Y76+GK76,2)+GX76,0)</f>
        <v>0</v>
      </c>
      <c r="GR76">
        <v>0</v>
      </c>
      <c r="GS76">
        <v>3</v>
      </c>
      <c r="GT76">
        <v>0</v>
      </c>
      <c r="GU76" t="s">
        <v>3</v>
      </c>
      <c r="GV76">
        <f>ROUND((GT76),6)</f>
        <v>0</v>
      </c>
      <c r="GW76">
        <v>1</v>
      </c>
      <c r="GX76">
        <f>ROUND(HC76*I76,2)</f>
        <v>0</v>
      </c>
      <c r="HA76">
        <v>0</v>
      </c>
      <c r="HB76">
        <v>0</v>
      </c>
      <c r="HC76">
        <f>GV76*GW76</f>
        <v>0</v>
      </c>
      <c r="IK76">
        <v>0</v>
      </c>
    </row>
    <row r="77" spans="1:245" x14ac:dyDescent="0.2">
      <c r="A77">
        <v>17</v>
      </c>
      <c r="B77">
        <v>1</v>
      </c>
      <c r="D77">
        <f>ROW(EtalonRes!A29)</f>
        <v>29</v>
      </c>
      <c r="E77" t="s">
        <v>124</v>
      </c>
      <c r="F77" t="s">
        <v>125</v>
      </c>
      <c r="G77" t="s">
        <v>126</v>
      </c>
      <c r="H77" t="s">
        <v>37</v>
      </c>
      <c r="I77">
        <v>0</v>
      </c>
      <c r="J77">
        <v>0</v>
      </c>
      <c r="O77">
        <f>ROUND(CP77,2)</f>
        <v>0</v>
      </c>
      <c r="P77">
        <f>ROUND(CQ77*I77,2)</f>
        <v>0</v>
      </c>
      <c r="Q77">
        <f>ROUND(CR77*I77,2)</f>
        <v>0</v>
      </c>
      <c r="R77">
        <f>ROUND(CS77*I77,2)</f>
        <v>0</v>
      </c>
      <c r="S77">
        <f>ROUND(CT77*I77,2)</f>
        <v>0</v>
      </c>
      <c r="T77">
        <f>ROUND(CU77*I77,2)</f>
        <v>0</v>
      </c>
      <c r="U77">
        <f>CV77*I77</f>
        <v>0</v>
      </c>
      <c r="V77">
        <f>CW77*I77</f>
        <v>0</v>
      </c>
      <c r="W77">
        <f>ROUND(CX77*I77,2)</f>
        <v>0</v>
      </c>
      <c r="X77">
        <f t="shared" si="71"/>
        <v>0</v>
      </c>
      <c r="Y77">
        <f t="shared" si="71"/>
        <v>0</v>
      </c>
      <c r="AA77">
        <v>40597198</v>
      </c>
      <c r="AB77">
        <f>ROUND((AC77+AD77+AF77),6)</f>
        <v>66278.38</v>
      </c>
      <c r="AC77">
        <f>ROUND((ES77),6)</f>
        <v>51150.7</v>
      </c>
      <c r="AD77">
        <f>ROUND((((ET77)-(EU77))+AE77),6)</f>
        <v>0</v>
      </c>
      <c r="AE77">
        <f t="shared" si="72"/>
        <v>0</v>
      </c>
      <c r="AF77">
        <f t="shared" si="72"/>
        <v>15127.68</v>
      </c>
      <c r="AG77">
        <f>ROUND((AP77),6)</f>
        <v>0</v>
      </c>
      <c r="AH77">
        <f t="shared" si="73"/>
        <v>80.27</v>
      </c>
      <c r="AI77">
        <f t="shared" si="73"/>
        <v>0</v>
      </c>
      <c r="AJ77">
        <f>(AS77)</f>
        <v>0</v>
      </c>
      <c r="AK77">
        <v>66278.38</v>
      </c>
      <c r="AL77">
        <v>51150.7</v>
      </c>
      <c r="AM77">
        <v>0</v>
      </c>
      <c r="AN77">
        <v>0</v>
      </c>
      <c r="AO77">
        <v>15127.68</v>
      </c>
      <c r="AP77">
        <v>0</v>
      </c>
      <c r="AQ77">
        <v>80.27</v>
      </c>
      <c r="AR77">
        <v>0</v>
      </c>
      <c r="AS77">
        <v>0</v>
      </c>
      <c r="AT77">
        <v>70</v>
      </c>
      <c r="AU77">
        <v>10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v>1</v>
      </c>
      <c r="BD77" t="s">
        <v>3</v>
      </c>
      <c r="BE77" t="s">
        <v>3</v>
      </c>
      <c r="BF77" t="s">
        <v>3</v>
      </c>
      <c r="BG77" t="s">
        <v>3</v>
      </c>
      <c r="BH77">
        <v>0</v>
      </c>
      <c r="BI77">
        <v>4</v>
      </c>
      <c r="BJ77" t="s">
        <v>127</v>
      </c>
      <c r="BM77">
        <v>0</v>
      </c>
      <c r="BN77">
        <v>0</v>
      </c>
      <c r="BO77" t="s">
        <v>3</v>
      </c>
      <c r="BP77">
        <v>0</v>
      </c>
      <c r="BQ77">
        <v>1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70</v>
      </c>
      <c r="CA77">
        <v>10</v>
      </c>
      <c r="CE77">
        <v>0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>(P77+Q77+S77)</f>
        <v>0</v>
      </c>
      <c r="CQ77">
        <f>(AC77*BC77*AW77)</f>
        <v>51150.7</v>
      </c>
      <c r="CR77">
        <f>((((ET77)*BB77-(EU77)*BS77)+AE77*BS77)*AV77)</f>
        <v>0</v>
      </c>
      <c r="CS77">
        <f>(AE77*BS77*AV77)</f>
        <v>0</v>
      </c>
      <c r="CT77">
        <f>(AF77*BA77*AV77)</f>
        <v>15127.68</v>
      </c>
      <c r="CU77">
        <f>AG77</f>
        <v>0</v>
      </c>
      <c r="CV77">
        <f>(AH77*AV77)</f>
        <v>80.27</v>
      </c>
      <c r="CW77">
        <f t="shared" si="74"/>
        <v>0</v>
      </c>
      <c r="CX77">
        <f t="shared" si="74"/>
        <v>0</v>
      </c>
      <c r="CY77">
        <f>((S77*BZ77)/100)</f>
        <v>0</v>
      </c>
      <c r="CZ77">
        <f>((S77*CA77)/100)</f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DU77">
        <v>1003</v>
      </c>
      <c r="DV77" t="s">
        <v>37</v>
      </c>
      <c r="DW77" t="s">
        <v>37</v>
      </c>
      <c r="DX77">
        <v>100</v>
      </c>
      <c r="EE77">
        <v>38986828</v>
      </c>
      <c r="EF77">
        <v>1</v>
      </c>
      <c r="EG77" t="s">
        <v>23</v>
      </c>
      <c r="EH77">
        <v>0</v>
      </c>
      <c r="EI77" t="s">
        <v>3</v>
      </c>
      <c r="EJ77">
        <v>4</v>
      </c>
      <c r="EK77">
        <v>0</v>
      </c>
      <c r="EL77" t="s">
        <v>24</v>
      </c>
      <c r="EM77" t="s">
        <v>25</v>
      </c>
      <c r="EO77" t="s">
        <v>3</v>
      </c>
      <c r="EQ77">
        <v>131072</v>
      </c>
      <c r="ER77">
        <v>66278.38</v>
      </c>
      <c r="ES77">
        <v>51150.7</v>
      </c>
      <c r="ET77">
        <v>0</v>
      </c>
      <c r="EU77">
        <v>0</v>
      </c>
      <c r="EV77">
        <v>15127.68</v>
      </c>
      <c r="EW77">
        <v>80.27</v>
      </c>
      <c r="EX77">
        <v>0</v>
      </c>
      <c r="EY77">
        <v>0</v>
      </c>
      <c r="FQ77">
        <v>0</v>
      </c>
      <c r="FR77">
        <f>ROUND(IF(AND(BH77=3,BI77=3),P77,0),2)</f>
        <v>0</v>
      </c>
      <c r="FS77">
        <v>0</v>
      </c>
      <c r="FX77">
        <v>70</v>
      </c>
      <c r="FY77">
        <v>10</v>
      </c>
      <c r="GA77" t="s">
        <v>3</v>
      </c>
      <c r="GD77">
        <v>0</v>
      </c>
      <c r="GF77">
        <v>1662705162</v>
      </c>
      <c r="GG77">
        <v>2</v>
      </c>
      <c r="GH77">
        <v>1</v>
      </c>
      <c r="GI77">
        <v>-2</v>
      </c>
      <c r="GJ77">
        <v>0</v>
      </c>
      <c r="GK77">
        <f>ROUND(R77*(R12)/100,2)</f>
        <v>0</v>
      </c>
      <c r="GL77">
        <f>ROUND(IF(AND(BH77=3,BI77=3,FS77&lt;&gt;0),P77,0),2)</f>
        <v>0</v>
      </c>
      <c r="GM77">
        <f>ROUND(O77+X77+Y77+GK77,2)+GX77</f>
        <v>0</v>
      </c>
      <c r="GN77">
        <f>IF(OR(BI77=0,BI77=1),ROUND(O77+X77+Y77+GK77,2),0)</f>
        <v>0</v>
      </c>
      <c r="GO77">
        <f>IF(BI77=2,ROUND(O77+X77+Y77+GK77,2),0)</f>
        <v>0</v>
      </c>
      <c r="GP77">
        <f>IF(BI77=4,ROUND(O77+X77+Y77+GK77,2)+GX77,0)</f>
        <v>0</v>
      </c>
      <c r="GR77">
        <v>0</v>
      </c>
      <c r="GS77">
        <v>3</v>
      </c>
      <c r="GT77">
        <v>0</v>
      </c>
      <c r="GU77" t="s">
        <v>3</v>
      </c>
      <c r="GV77">
        <f>ROUND((GT77),6)</f>
        <v>0</v>
      </c>
      <c r="GW77">
        <v>1</v>
      </c>
      <c r="GX77">
        <f>ROUND(HC77*I77,2)</f>
        <v>0</v>
      </c>
      <c r="HA77">
        <v>0</v>
      </c>
      <c r="HB77">
        <v>0</v>
      </c>
      <c r="HC77">
        <f>GV77*GW77</f>
        <v>0</v>
      </c>
      <c r="IK77">
        <v>0</v>
      </c>
    </row>
    <row r="78" spans="1:245" x14ac:dyDescent="0.2">
      <c r="A78">
        <v>17</v>
      </c>
      <c r="B78">
        <v>1</v>
      </c>
      <c r="C78">
        <f>ROW(SmtRes!A3)</f>
        <v>3</v>
      </c>
      <c r="D78">
        <f>ROW(EtalonRes!A33)</f>
        <v>33</v>
      </c>
      <c r="E78" t="s">
        <v>128</v>
      </c>
      <c r="F78" t="s">
        <v>129</v>
      </c>
      <c r="G78" t="s">
        <v>130</v>
      </c>
      <c r="H78" t="s">
        <v>21</v>
      </c>
      <c r="I78">
        <v>0</v>
      </c>
      <c r="J78">
        <v>0</v>
      </c>
      <c r="O78">
        <f>ROUND(CP78,2)</f>
        <v>0</v>
      </c>
      <c r="P78">
        <f>ROUND(CQ78*I78,2)</f>
        <v>0</v>
      </c>
      <c r="Q78">
        <f>ROUND(CR78*I78,2)</f>
        <v>0</v>
      </c>
      <c r="R78">
        <f>ROUND(CS78*I78,2)</f>
        <v>0</v>
      </c>
      <c r="S78">
        <f>ROUND(CT78*I78,2)</f>
        <v>0</v>
      </c>
      <c r="T78">
        <f>ROUND(CU78*I78,2)</f>
        <v>0</v>
      </c>
      <c r="U78">
        <f>CV78*I78</f>
        <v>0</v>
      </c>
      <c r="V78">
        <f>CW78*I78</f>
        <v>0</v>
      </c>
      <c r="W78">
        <f>ROUND(CX78*I78,2)</f>
        <v>0</v>
      </c>
      <c r="X78">
        <f t="shared" si="71"/>
        <v>0</v>
      </c>
      <c r="Y78">
        <f t="shared" si="71"/>
        <v>0</v>
      </c>
      <c r="AA78">
        <v>40597198</v>
      </c>
      <c r="AB78">
        <f>ROUND((AC78+AD78+AF78),6)</f>
        <v>23878.959999999999</v>
      </c>
      <c r="AC78">
        <f>ROUND((ES78),6)</f>
        <v>20561.080000000002</v>
      </c>
      <c r="AD78">
        <f>ROUND((((ET78)-(EU78))+AE78),6)</f>
        <v>1074.95</v>
      </c>
      <c r="AE78">
        <f t="shared" si="72"/>
        <v>448.92</v>
      </c>
      <c r="AF78">
        <f t="shared" si="72"/>
        <v>2242.9299999999998</v>
      </c>
      <c r="AG78">
        <f>ROUND((AP78),6)</f>
        <v>0</v>
      </c>
      <c r="AH78">
        <f t="shared" si="73"/>
        <v>10.3</v>
      </c>
      <c r="AI78">
        <f t="shared" si="73"/>
        <v>0</v>
      </c>
      <c r="AJ78">
        <f>(AS78)</f>
        <v>0</v>
      </c>
      <c r="AK78">
        <v>23878.959999999999</v>
      </c>
      <c r="AL78">
        <v>20561.080000000002</v>
      </c>
      <c r="AM78">
        <v>1074.95</v>
      </c>
      <c r="AN78">
        <v>448.92</v>
      </c>
      <c r="AO78">
        <v>2242.9299999999998</v>
      </c>
      <c r="AP78">
        <v>0</v>
      </c>
      <c r="AQ78">
        <v>10.3</v>
      </c>
      <c r="AR78">
        <v>0</v>
      </c>
      <c r="AS78">
        <v>0</v>
      </c>
      <c r="AT78">
        <v>70</v>
      </c>
      <c r="AU78">
        <v>10</v>
      </c>
      <c r="AV78">
        <v>1</v>
      </c>
      <c r="AW78">
        <v>1</v>
      </c>
      <c r="AZ78">
        <v>1</v>
      </c>
      <c r="BA78">
        <v>1</v>
      </c>
      <c r="BB78">
        <v>1</v>
      </c>
      <c r="BC78">
        <v>1</v>
      </c>
      <c r="BD78" t="s">
        <v>3</v>
      </c>
      <c r="BE78" t="s">
        <v>3</v>
      </c>
      <c r="BF78" t="s">
        <v>3</v>
      </c>
      <c r="BG78" t="s">
        <v>3</v>
      </c>
      <c r="BH78">
        <v>0</v>
      </c>
      <c r="BI78">
        <v>4</v>
      </c>
      <c r="BJ78" t="s">
        <v>131</v>
      </c>
      <c r="BM78">
        <v>0</v>
      </c>
      <c r="BN78">
        <v>0</v>
      </c>
      <c r="BO78" t="s">
        <v>3</v>
      </c>
      <c r="BP78">
        <v>0</v>
      </c>
      <c r="BQ78">
        <v>1</v>
      </c>
      <c r="BR78">
        <v>0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Y78" t="s">
        <v>3</v>
      </c>
      <c r="BZ78">
        <v>70</v>
      </c>
      <c r="CA78">
        <v>10</v>
      </c>
      <c r="CE78">
        <v>0</v>
      </c>
      <c r="CF78">
        <v>0</v>
      </c>
      <c r="CG78">
        <v>0</v>
      </c>
      <c r="CM78">
        <v>0</v>
      </c>
      <c r="CN78" t="s">
        <v>3</v>
      </c>
      <c r="CO78">
        <v>0</v>
      </c>
      <c r="CP78">
        <f>(P78+Q78+S78)</f>
        <v>0</v>
      </c>
      <c r="CQ78">
        <f>(AC78*BC78*AW78)</f>
        <v>20561.080000000002</v>
      </c>
      <c r="CR78">
        <f>((((ET78)*BB78-(EU78)*BS78)+AE78*BS78)*AV78)</f>
        <v>1074.95</v>
      </c>
      <c r="CS78">
        <f>(AE78*BS78*AV78)</f>
        <v>448.92</v>
      </c>
      <c r="CT78">
        <f>(AF78*BA78*AV78)</f>
        <v>2242.9299999999998</v>
      </c>
      <c r="CU78">
        <f>AG78</f>
        <v>0</v>
      </c>
      <c r="CV78">
        <f>(AH78*AV78)</f>
        <v>10.3</v>
      </c>
      <c r="CW78">
        <f t="shared" si="74"/>
        <v>0</v>
      </c>
      <c r="CX78">
        <f t="shared" si="74"/>
        <v>0</v>
      </c>
      <c r="CY78">
        <f>((S78*BZ78)/100)</f>
        <v>0</v>
      </c>
      <c r="CZ78">
        <f>((S78*CA78)/100)</f>
        <v>0</v>
      </c>
      <c r="DC78" t="s">
        <v>3</v>
      </c>
      <c r="DD78" t="s">
        <v>3</v>
      </c>
      <c r="DE78" t="s">
        <v>3</v>
      </c>
      <c r="DF78" t="s">
        <v>3</v>
      </c>
      <c r="DG78" t="s">
        <v>3</v>
      </c>
      <c r="DH78" t="s">
        <v>3</v>
      </c>
      <c r="DI78" t="s">
        <v>3</v>
      </c>
      <c r="DJ78" t="s">
        <v>3</v>
      </c>
      <c r="DK78" t="s">
        <v>3</v>
      </c>
      <c r="DL78" t="s">
        <v>3</v>
      </c>
      <c r="DM78" t="s">
        <v>3</v>
      </c>
      <c r="DN78">
        <v>0</v>
      </c>
      <c r="DO78">
        <v>0</v>
      </c>
      <c r="DP78">
        <v>1</v>
      </c>
      <c r="DQ78">
        <v>1</v>
      </c>
      <c r="DU78">
        <v>1005</v>
      </c>
      <c r="DV78" t="s">
        <v>21</v>
      </c>
      <c r="DW78" t="s">
        <v>21</v>
      </c>
      <c r="DX78">
        <v>100</v>
      </c>
      <c r="EE78">
        <v>38986828</v>
      </c>
      <c r="EF78">
        <v>1</v>
      </c>
      <c r="EG78" t="s">
        <v>23</v>
      </c>
      <c r="EH78">
        <v>0</v>
      </c>
      <c r="EI78" t="s">
        <v>3</v>
      </c>
      <c r="EJ78">
        <v>4</v>
      </c>
      <c r="EK78">
        <v>0</v>
      </c>
      <c r="EL78" t="s">
        <v>24</v>
      </c>
      <c r="EM78" t="s">
        <v>25</v>
      </c>
      <c r="EO78" t="s">
        <v>3</v>
      </c>
      <c r="EQ78">
        <v>131072</v>
      </c>
      <c r="ER78">
        <v>23878.959999999999</v>
      </c>
      <c r="ES78">
        <v>20561.080000000002</v>
      </c>
      <c r="ET78">
        <v>1074.95</v>
      </c>
      <c r="EU78">
        <v>448.92</v>
      </c>
      <c r="EV78">
        <v>2242.9299999999998</v>
      </c>
      <c r="EW78">
        <v>10.3</v>
      </c>
      <c r="EX78">
        <v>0</v>
      </c>
      <c r="EY78">
        <v>0</v>
      </c>
      <c r="FQ78">
        <v>0</v>
      </c>
      <c r="FR78">
        <f>ROUND(IF(AND(BH78=3,BI78=3),P78,0),2)</f>
        <v>0</v>
      </c>
      <c r="FS78">
        <v>0</v>
      </c>
      <c r="FX78">
        <v>70</v>
      </c>
      <c r="FY78">
        <v>10</v>
      </c>
      <c r="GA78" t="s">
        <v>3</v>
      </c>
      <c r="GD78">
        <v>0</v>
      </c>
      <c r="GF78">
        <v>675854802</v>
      </c>
      <c r="GG78">
        <v>2</v>
      </c>
      <c r="GH78">
        <v>1</v>
      </c>
      <c r="GI78">
        <v>-2</v>
      </c>
      <c r="GJ78">
        <v>0</v>
      </c>
      <c r="GK78">
        <f>ROUND(R78*(R12)/100,2)</f>
        <v>0</v>
      </c>
      <c r="GL78">
        <f>ROUND(IF(AND(BH78=3,BI78=3,FS78&lt;&gt;0),P78,0),2)</f>
        <v>0</v>
      </c>
      <c r="GM78">
        <f>ROUND(O78+X78+Y78+GK78,2)+GX78</f>
        <v>0</v>
      </c>
      <c r="GN78">
        <f>IF(OR(BI78=0,BI78=1),ROUND(O78+X78+Y78+GK78,2),0)</f>
        <v>0</v>
      </c>
      <c r="GO78">
        <f>IF(BI78=2,ROUND(O78+X78+Y78+GK78,2),0)</f>
        <v>0</v>
      </c>
      <c r="GP78">
        <f>IF(BI78=4,ROUND(O78+X78+Y78+GK78,2)+GX78,0)</f>
        <v>0</v>
      </c>
      <c r="GR78">
        <v>0</v>
      </c>
      <c r="GS78">
        <v>3</v>
      </c>
      <c r="GT78">
        <v>0</v>
      </c>
      <c r="GU78" t="s">
        <v>3</v>
      </c>
      <c r="GV78">
        <f>ROUND((GT78),6)</f>
        <v>0</v>
      </c>
      <c r="GW78">
        <v>1</v>
      </c>
      <c r="GX78">
        <f>ROUND(HC78*I78,2)</f>
        <v>0</v>
      </c>
      <c r="HA78">
        <v>0</v>
      </c>
      <c r="HB78">
        <v>0</v>
      </c>
      <c r="HC78">
        <f>GV78*GW78</f>
        <v>0</v>
      </c>
      <c r="IK78">
        <v>0</v>
      </c>
    </row>
    <row r="79" spans="1:245" x14ac:dyDescent="0.2">
      <c r="A79">
        <v>18</v>
      </c>
      <c r="B79">
        <v>1</v>
      </c>
      <c r="C79">
        <v>3</v>
      </c>
      <c r="E79" t="s">
        <v>132</v>
      </c>
      <c r="F79" t="s">
        <v>133</v>
      </c>
      <c r="G79" t="s">
        <v>134</v>
      </c>
      <c r="H79" t="s">
        <v>42</v>
      </c>
      <c r="I79">
        <f>I78*J79</f>
        <v>0</v>
      </c>
      <c r="J79">
        <v>-7.1400000000000006</v>
      </c>
      <c r="O79">
        <f>ROUND(CP79,2)</f>
        <v>0</v>
      </c>
      <c r="P79">
        <f>ROUND(CQ79*I79,2)</f>
        <v>0</v>
      </c>
      <c r="Q79">
        <f>ROUND(CR79*I79,2)</f>
        <v>0</v>
      </c>
      <c r="R79">
        <f>ROUND(CS79*I79,2)</f>
        <v>0</v>
      </c>
      <c r="S79">
        <f>ROUND(CT79*I79,2)</f>
        <v>0</v>
      </c>
      <c r="T79">
        <f>ROUND(CU79*I79,2)</f>
        <v>0</v>
      </c>
      <c r="U79">
        <f>CV79*I79</f>
        <v>0</v>
      </c>
      <c r="V79">
        <f>CW79*I79</f>
        <v>0</v>
      </c>
      <c r="W79">
        <f>ROUND(CX79*I79,2)</f>
        <v>0</v>
      </c>
      <c r="X79">
        <f t="shared" si="71"/>
        <v>0</v>
      </c>
      <c r="Y79">
        <f t="shared" si="71"/>
        <v>0</v>
      </c>
      <c r="AA79">
        <v>40597198</v>
      </c>
      <c r="AB79">
        <f>ROUND((AC79+AD79+AF79),6)</f>
        <v>2628.2</v>
      </c>
      <c r="AC79">
        <f>ROUND((ES79),6)</f>
        <v>2628.2</v>
      </c>
      <c r="AD79">
        <f>ROUND((((ET79)-(EU79))+AE79),6)</f>
        <v>0</v>
      </c>
      <c r="AE79">
        <f t="shared" si="72"/>
        <v>0</v>
      </c>
      <c r="AF79">
        <f t="shared" si="72"/>
        <v>0</v>
      </c>
      <c r="AG79">
        <f>ROUND((AP79),6)</f>
        <v>0</v>
      </c>
      <c r="AH79">
        <f t="shared" si="73"/>
        <v>0</v>
      </c>
      <c r="AI79">
        <f t="shared" si="73"/>
        <v>0</v>
      </c>
      <c r="AJ79">
        <f>(AS79)</f>
        <v>0</v>
      </c>
      <c r="AK79">
        <v>2628.2</v>
      </c>
      <c r="AL79">
        <v>2628.2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70</v>
      </c>
      <c r="AU79">
        <v>10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1</v>
      </c>
      <c r="BD79" t="s">
        <v>3</v>
      </c>
      <c r="BE79" t="s">
        <v>3</v>
      </c>
      <c r="BF79" t="s">
        <v>3</v>
      </c>
      <c r="BG79" t="s">
        <v>3</v>
      </c>
      <c r="BH79">
        <v>3</v>
      </c>
      <c r="BI79">
        <v>4</v>
      </c>
      <c r="BJ79" t="s">
        <v>135</v>
      </c>
      <c r="BM79">
        <v>0</v>
      </c>
      <c r="BN79">
        <v>0</v>
      </c>
      <c r="BO79" t="s">
        <v>3</v>
      </c>
      <c r="BP79">
        <v>0</v>
      </c>
      <c r="BQ79">
        <v>1</v>
      </c>
      <c r="BR79">
        <v>1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70</v>
      </c>
      <c r="CA79">
        <v>10</v>
      </c>
      <c r="CE79">
        <v>0</v>
      </c>
      <c r="CF79">
        <v>0</v>
      </c>
      <c r="CG79">
        <v>0</v>
      </c>
      <c r="CM79">
        <v>0</v>
      </c>
      <c r="CN79" t="s">
        <v>3</v>
      </c>
      <c r="CO79">
        <v>0</v>
      </c>
      <c r="CP79">
        <f>(P79+Q79+S79)</f>
        <v>0</v>
      </c>
      <c r="CQ79">
        <f>(AC79*BC79*AW79)</f>
        <v>2628.2</v>
      </c>
      <c r="CR79">
        <f>((((ET79)*BB79-(EU79)*BS79)+AE79*BS79)*AV79)</f>
        <v>0</v>
      </c>
      <c r="CS79">
        <f>(AE79*BS79*AV79)</f>
        <v>0</v>
      </c>
      <c r="CT79">
        <f>(AF79*BA79*AV79)</f>
        <v>0</v>
      </c>
      <c r="CU79">
        <f>AG79</f>
        <v>0</v>
      </c>
      <c r="CV79">
        <f>(AH79*AV79)</f>
        <v>0</v>
      </c>
      <c r="CW79">
        <f t="shared" si="74"/>
        <v>0</v>
      </c>
      <c r="CX79">
        <f t="shared" si="74"/>
        <v>0</v>
      </c>
      <c r="CY79">
        <f>((S79*BZ79)/100)</f>
        <v>0</v>
      </c>
      <c r="CZ79">
        <f>((S79*CA79)/100)</f>
        <v>0</v>
      </c>
      <c r="DC79" t="s">
        <v>3</v>
      </c>
      <c r="DD79" t="s">
        <v>3</v>
      </c>
      <c r="DE79" t="s">
        <v>3</v>
      </c>
      <c r="DF79" t="s">
        <v>3</v>
      </c>
      <c r="DG79" t="s">
        <v>3</v>
      </c>
      <c r="DH79" t="s">
        <v>3</v>
      </c>
      <c r="DI79" t="s">
        <v>3</v>
      </c>
      <c r="DJ79" t="s">
        <v>3</v>
      </c>
      <c r="DK79" t="s">
        <v>3</v>
      </c>
      <c r="DL79" t="s">
        <v>3</v>
      </c>
      <c r="DM79" t="s">
        <v>3</v>
      </c>
      <c r="DN79">
        <v>0</v>
      </c>
      <c r="DO79">
        <v>0</v>
      </c>
      <c r="DP79">
        <v>1</v>
      </c>
      <c r="DQ79">
        <v>1</v>
      </c>
      <c r="DU79">
        <v>1009</v>
      </c>
      <c r="DV79" t="s">
        <v>42</v>
      </c>
      <c r="DW79" t="s">
        <v>42</v>
      </c>
      <c r="DX79">
        <v>1000</v>
      </c>
      <c r="EE79">
        <v>38986828</v>
      </c>
      <c r="EF79">
        <v>1</v>
      </c>
      <c r="EG79" t="s">
        <v>23</v>
      </c>
      <c r="EH79">
        <v>0</v>
      </c>
      <c r="EI79" t="s">
        <v>3</v>
      </c>
      <c r="EJ79">
        <v>4</v>
      </c>
      <c r="EK79">
        <v>0</v>
      </c>
      <c r="EL79" t="s">
        <v>24</v>
      </c>
      <c r="EM79" t="s">
        <v>25</v>
      </c>
      <c r="EO79" t="s">
        <v>3</v>
      </c>
      <c r="EQ79">
        <v>32768</v>
      </c>
      <c r="ER79">
        <v>2628.2</v>
      </c>
      <c r="ES79">
        <v>2628.2</v>
      </c>
      <c r="ET79">
        <v>0</v>
      </c>
      <c r="EU79">
        <v>0</v>
      </c>
      <c r="EV79">
        <v>0</v>
      </c>
      <c r="EW79">
        <v>0</v>
      </c>
      <c r="EX79">
        <v>0</v>
      </c>
      <c r="FQ79">
        <v>0</v>
      </c>
      <c r="FR79">
        <f>ROUND(IF(AND(BH79=3,BI79=3),P79,0),2)</f>
        <v>0</v>
      </c>
      <c r="FS79">
        <v>0</v>
      </c>
      <c r="FX79">
        <v>70</v>
      </c>
      <c r="FY79">
        <v>10</v>
      </c>
      <c r="GA79" t="s">
        <v>3</v>
      </c>
      <c r="GD79">
        <v>0</v>
      </c>
      <c r="GF79">
        <v>1680765387</v>
      </c>
      <c r="GG79">
        <v>2</v>
      </c>
      <c r="GH79">
        <v>1</v>
      </c>
      <c r="GI79">
        <v>-2</v>
      </c>
      <c r="GJ79">
        <v>0</v>
      </c>
      <c r="GK79">
        <f>ROUND(R79*(R12)/100,2)</f>
        <v>0</v>
      </c>
      <c r="GL79">
        <f>ROUND(IF(AND(BH79=3,BI79=3,FS79&lt;&gt;0),P79,0),2)</f>
        <v>0</v>
      </c>
      <c r="GM79">
        <f>ROUND(O79+X79+Y79+GK79,2)+GX79</f>
        <v>0</v>
      </c>
      <c r="GN79">
        <f>IF(OR(BI79=0,BI79=1),ROUND(O79+X79+Y79+GK79,2),0)</f>
        <v>0</v>
      </c>
      <c r="GO79">
        <f>IF(BI79=2,ROUND(O79+X79+Y79+GK79,2),0)</f>
        <v>0</v>
      </c>
      <c r="GP79">
        <f>IF(BI79=4,ROUND(O79+X79+Y79+GK79,2)+GX79,0)</f>
        <v>0</v>
      </c>
      <c r="GR79">
        <v>0</v>
      </c>
      <c r="GS79">
        <v>3</v>
      </c>
      <c r="GT79">
        <v>0</v>
      </c>
      <c r="GU79" t="s">
        <v>3</v>
      </c>
      <c r="GV79">
        <f>ROUND((GT79),6)</f>
        <v>0</v>
      </c>
      <c r="GW79">
        <v>1</v>
      </c>
      <c r="GX79">
        <f>ROUND(HC79*I79,2)</f>
        <v>0</v>
      </c>
      <c r="HA79">
        <v>0</v>
      </c>
      <c r="HB79">
        <v>0</v>
      </c>
      <c r="HC79">
        <f>GV79*GW79</f>
        <v>0</v>
      </c>
      <c r="IK79">
        <v>0</v>
      </c>
    </row>
    <row r="80" spans="1:245" x14ac:dyDescent="0.2">
      <c r="A80">
        <v>18</v>
      </c>
      <c r="B80">
        <v>1</v>
      </c>
      <c r="C80">
        <v>2</v>
      </c>
      <c r="E80" t="s">
        <v>136</v>
      </c>
      <c r="F80" t="s">
        <v>137</v>
      </c>
      <c r="G80" t="s">
        <v>138</v>
      </c>
      <c r="H80" t="s">
        <v>42</v>
      </c>
      <c r="I80">
        <f>I78*J80</f>
        <v>0</v>
      </c>
      <c r="J80">
        <v>11.9</v>
      </c>
      <c r="O80">
        <f>ROUND(CP80,2)</f>
        <v>0</v>
      </c>
      <c r="P80">
        <f>ROUND(CQ80*I80,2)</f>
        <v>0</v>
      </c>
      <c r="Q80">
        <f>ROUND(CR80*I80,2)</f>
        <v>0</v>
      </c>
      <c r="R80">
        <f>ROUND(CS80*I80,2)</f>
        <v>0</v>
      </c>
      <c r="S80">
        <f>ROUND(CT80*I80,2)</f>
        <v>0</v>
      </c>
      <c r="T80">
        <f>ROUND(CU80*I80,2)</f>
        <v>0</v>
      </c>
      <c r="U80">
        <f>CV80*I80</f>
        <v>0</v>
      </c>
      <c r="V80">
        <f>CW80*I80</f>
        <v>0</v>
      </c>
      <c r="W80">
        <f>ROUND(CX80*I80,2)</f>
        <v>0</v>
      </c>
      <c r="X80">
        <f t="shared" si="71"/>
        <v>0</v>
      </c>
      <c r="Y80">
        <f t="shared" si="71"/>
        <v>0</v>
      </c>
      <c r="AA80">
        <v>40597198</v>
      </c>
      <c r="AB80">
        <f>ROUND((AC80+AD80+AF80),6)</f>
        <v>2727.65</v>
      </c>
      <c r="AC80">
        <f>ROUND((ES80),6)</f>
        <v>2727.65</v>
      </c>
      <c r="AD80">
        <f>ROUND((((ET80)-(EU80))+AE80),6)</f>
        <v>0</v>
      </c>
      <c r="AE80">
        <f t="shared" si="72"/>
        <v>0</v>
      </c>
      <c r="AF80">
        <f t="shared" si="72"/>
        <v>0</v>
      </c>
      <c r="AG80">
        <f>ROUND((AP80),6)</f>
        <v>0</v>
      </c>
      <c r="AH80">
        <f t="shared" si="73"/>
        <v>0</v>
      </c>
      <c r="AI80">
        <f t="shared" si="73"/>
        <v>0</v>
      </c>
      <c r="AJ80">
        <f>(AS80)</f>
        <v>0</v>
      </c>
      <c r="AK80">
        <v>2727.65</v>
      </c>
      <c r="AL80">
        <v>2727.65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70</v>
      </c>
      <c r="AU80">
        <v>10</v>
      </c>
      <c r="AV80">
        <v>1</v>
      </c>
      <c r="AW80">
        <v>1</v>
      </c>
      <c r="AZ80">
        <v>1</v>
      </c>
      <c r="BA80">
        <v>1</v>
      </c>
      <c r="BB80">
        <v>1</v>
      </c>
      <c r="BC80">
        <v>1</v>
      </c>
      <c r="BD80" t="s">
        <v>3</v>
      </c>
      <c r="BE80" t="s">
        <v>3</v>
      </c>
      <c r="BF80" t="s">
        <v>3</v>
      </c>
      <c r="BG80" t="s">
        <v>3</v>
      </c>
      <c r="BH80">
        <v>3</v>
      </c>
      <c r="BI80">
        <v>4</v>
      </c>
      <c r="BJ80" t="s">
        <v>139</v>
      </c>
      <c r="BM80">
        <v>0</v>
      </c>
      <c r="BN80">
        <v>0</v>
      </c>
      <c r="BO80" t="s">
        <v>3</v>
      </c>
      <c r="BP80">
        <v>0</v>
      </c>
      <c r="BQ80">
        <v>1</v>
      </c>
      <c r="BR80">
        <v>0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Y80" t="s">
        <v>3</v>
      </c>
      <c r="BZ80">
        <v>70</v>
      </c>
      <c r="CA80">
        <v>10</v>
      </c>
      <c r="CE80">
        <v>0</v>
      </c>
      <c r="CF80">
        <v>0</v>
      </c>
      <c r="CG80">
        <v>0</v>
      </c>
      <c r="CM80">
        <v>0</v>
      </c>
      <c r="CN80" t="s">
        <v>3</v>
      </c>
      <c r="CO80">
        <v>0</v>
      </c>
      <c r="CP80">
        <f>(P80+Q80+S80)</f>
        <v>0</v>
      </c>
      <c r="CQ80">
        <f>(AC80*BC80*AW80)</f>
        <v>2727.65</v>
      </c>
      <c r="CR80">
        <f>((((ET80)*BB80-(EU80)*BS80)+AE80*BS80)*AV80)</f>
        <v>0</v>
      </c>
      <c r="CS80">
        <f>(AE80*BS80*AV80)</f>
        <v>0</v>
      </c>
      <c r="CT80">
        <f>(AF80*BA80*AV80)</f>
        <v>0</v>
      </c>
      <c r="CU80">
        <f>AG80</f>
        <v>0</v>
      </c>
      <c r="CV80">
        <f>(AH80*AV80)</f>
        <v>0</v>
      </c>
      <c r="CW80">
        <f t="shared" si="74"/>
        <v>0</v>
      </c>
      <c r="CX80">
        <f t="shared" si="74"/>
        <v>0</v>
      </c>
      <c r="CY80">
        <f>((S80*BZ80)/100)</f>
        <v>0</v>
      </c>
      <c r="CZ80">
        <f>((S80*CA80)/100)</f>
        <v>0</v>
      </c>
      <c r="DC80" t="s">
        <v>3</v>
      </c>
      <c r="DD80" t="s">
        <v>3</v>
      </c>
      <c r="DE80" t="s">
        <v>3</v>
      </c>
      <c r="DF80" t="s">
        <v>3</v>
      </c>
      <c r="DG80" t="s">
        <v>3</v>
      </c>
      <c r="DH80" t="s">
        <v>3</v>
      </c>
      <c r="DI80" t="s">
        <v>3</v>
      </c>
      <c r="DJ80" t="s">
        <v>3</v>
      </c>
      <c r="DK80" t="s">
        <v>3</v>
      </c>
      <c r="DL80" t="s">
        <v>3</v>
      </c>
      <c r="DM80" t="s">
        <v>3</v>
      </c>
      <c r="DN80">
        <v>0</v>
      </c>
      <c r="DO80">
        <v>0</v>
      </c>
      <c r="DP80">
        <v>1</v>
      </c>
      <c r="DQ80">
        <v>1</v>
      </c>
      <c r="DU80">
        <v>1009</v>
      </c>
      <c r="DV80" t="s">
        <v>42</v>
      </c>
      <c r="DW80" t="s">
        <v>42</v>
      </c>
      <c r="DX80">
        <v>1000</v>
      </c>
      <c r="EE80">
        <v>38986828</v>
      </c>
      <c r="EF80">
        <v>1</v>
      </c>
      <c r="EG80" t="s">
        <v>23</v>
      </c>
      <c r="EH80">
        <v>0</v>
      </c>
      <c r="EI80" t="s">
        <v>3</v>
      </c>
      <c r="EJ80">
        <v>4</v>
      </c>
      <c r="EK80">
        <v>0</v>
      </c>
      <c r="EL80" t="s">
        <v>24</v>
      </c>
      <c r="EM80" t="s">
        <v>25</v>
      </c>
      <c r="EO80" t="s">
        <v>3</v>
      </c>
      <c r="EQ80">
        <v>0</v>
      </c>
      <c r="ER80">
        <v>2727.65</v>
      </c>
      <c r="ES80">
        <v>2727.65</v>
      </c>
      <c r="ET80">
        <v>0</v>
      </c>
      <c r="EU80">
        <v>0</v>
      </c>
      <c r="EV80">
        <v>0</v>
      </c>
      <c r="EW80">
        <v>0</v>
      </c>
      <c r="EX80">
        <v>0</v>
      </c>
      <c r="FQ80">
        <v>0</v>
      </c>
      <c r="FR80">
        <f>ROUND(IF(AND(BH80=3,BI80=3),P80,0),2)</f>
        <v>0</v>
      </c>
      <c r="FS80">
        <v>0</v>
      </c>
      <c r="FX80">
        <v>70</v>
      </c>
      <c r="FY80">
        <v>10</v>
      </c>
      <c r="GA80" t="s">
        <v>3</v>
      </c>
      <c r="GD80">
        <v>0</v>
      </c>
      <c r="GF80">
        <v>1866054802</v>
      </c>
      <c r="GG80">
        <v>2</v>
      </c>
      <c r="GH80">
        <v>1</v>
      </c>
      <c r="GI80">
        <v>-2</v>
      </c>
      <c r="GJ80">
        <v>0</v>
      </c>
      <c r="GK80">
        <f>ROUND(R80*(R12)/100,2)</f>
        <v>0</v>
      </c>
      <c r="GL80">
        <f>ROUND(IF(AND(BH80=3,BI80=3,FS80&lt;&gt;0),P80,0),2)</f>
        <v>0</v>
      </c>
      <c r="GM80">
        <f>ROUND(O80+X80+Y80+GK80,2)+GX80</f>
        <v>0</v>
      </c>
      <c r="GN80">
        <f>IF(OR(BI80=0,BI80=1),ROUND(O80+X80+Y80+GK80,2),0)</f>
        <v>0</v>
      </c>
      <c r="GO80">
        <f>IF(BI80=2,ROUND(O80+X80+Y80+GK80,2),0)</f>
        <v>0</v>
      </c>
      <c r="GP80">
        <f>IF(BI80=4,ROUND(O80+X80+Y80+GK80,2)+GX80,0)</f>
        <v>0</v>
      </c>
      <c r="GR80">
        <v>0</v>
      </c>
      <c r="GS80">
        <v>3</v>
      </c>
      <c r="GT80">
        <v>0</v>
      </c>
      <c r="GU80" t="s">
        <v>3</v>
      </c>
      <c r="GV80">
        <f>ROUND((GT80),6)</f>
        <v>0</v>
      </c>
      <c r="GW80">
        <v>1</v>
      </c>
      <c r="GX80">
        <f>ROUND(HC80*I80,2)</f>
        <v>0</v>
      </c>
      <c r="HA80">
        <v>0</v>
      </c>
      <c r="HB80">
        <v>0</v>
      </c>
      <c r="HC80">
        <f>GV80*GW80</f>
        <v>0</v>
      </c>
      <c r="IK80">
        <v>0</v>
      </c>
    </row>
    <row r="82" spans="1:206" x14ac:dyDescent="0.2">
      <c r="A82" s="2">
        <v>51</v>
      </c>
      <c r="B82" s="2">
        <f>B72</f>
        <v>1</v>
      </c>
      <c r="C82" s="2">
        <f>A72</f>
        <v>5</v>
      </c>
      <c r="D82" s="2">
        <f>ROW(A72)</f>
        <v>72</v>
      </c>
      <c r="E82" s="2"/>
      <c r="F82" s="2" t="str">
        <f>IF(F72&lt;&gt;"",F72,"")</f>
        <v>Новый подраздел</v>
      </c>
      <c r="G82" s="2" t="str">
        <f>IF(G72&lt;&gt;"",G72,"")</f>
        <v>Установка бортового камня</v>
      </c>
      <c r="H82" s="2">
        <v>0</v>
      </c>
      <c r="I82" s="2"/>
      <c r="J82" s="2"/>
      <c r="K82" s="2"/>
      <c r="L82" s="2"/>
      <c r="M82" s="2"/>
      <c r="N82" s="2"/>
      <c r="O82" s="2">
        <f t="shared" ref="O82:T82" si="75">ROUND(AB82,2)</f>
        <v>0</v>
      </c>
      <c r="P82" s="2">
        <f t="shared" si="75"/>
        <v>0</v>
      </c>
      <c r="Q82" s="2">
        <f t="shared" si="75"/>
        <v>0</v>
      </c>
      <c r="R82" s="2">
        <f t="shared" si="75"/>
        <v>0</v>
      </c>
      <c r="S82" s="2">
        <f t="shared" si="75"/>
        <v>0</v>
      </c>
      <c r="T82" s="2">
        <f t="shared" si="75"/>
        <v>0</v>
      </c>
      <c r="U82" s="2">
        <f>AH82</f>
        <v>0</v>
      </c>
      <c r="V82" s="2">
        <f>AI82</f>
        <v>0</v>
      </c>
      <c r="W82" s="2">
        <f>ROUND(AJ82,2)</f>
        <v>0</v>
      </c>
      <c r="X82" s="2">
        <f>ROUND(AK82,2)</f>
        <v>0</v>
      </c>
      <c r="Y82" s="2">
        <f>ROUND(AL82,2)</f>
        <v>0</v>
      </c>
      <c r="Z82" s="2"/>
      <c r="AA82" s="2"/>
      <c r="AB82" s="2">
        <f>ROUND(SUMIF(AA76:AA80,"=40597198",O76:O80),2)</f>
        <v>0</v>
      </c>
      <c r="AC82" s="2">
        <f>ROUND(SUMIF(AA76:AA80,"=40597198",P76:P80),2)</f>
        <v>0</v>
      </c>
      <c r="AD82" s="2">
        <f>ROUND(SUMIF(AA76:AA80,"=40597198",Q76:Q80),2)</f>
        <v>0</v>
      </c>
      <c r="AE82" s="2">
        <f>ROUND(SUMIF(AA76:AA80,"=40597198",R76:R80),2)</f>
        <v>0</v>
      </c>
      <c r="AF82" s="2">
        <f>ROUND(SUMIF(AA76:AA80,"=40597198",S76:S80),2)</f>
        <v>0</v>
      </c>
      <c r="AG82" s="2">
        <f>ROUND(SUMIF(AA76:AA80,"=40597198",T76:T80),2)</f>
        <v>0</v>
      </c>
      <c r="AH82" s="2">
        <f>SUMIF(AA76:AA80,"=40597198",U76:U80)</f>
        <v>0</v>
      </c>
      <c r="AI82" s="2">
        <f>SUMIF(AA76:AA80,"=40597198",V76:V80)</f>
        <v>0</v>
      </c>
      <c r="AJ82" s="2">
        <f>ROUND(SUMIF(AA76:AA80,"=40597198",W76:W80),2)</f>
        <v>0</v>
      </c>
      <c r="AK82" s="2">
        <f>ROUND(SUMIF(AA76:AA80,"=40597198",X76:X80),2)</f>
        <v>0</v>
      </c>
      <c r="AL82" s="2">
        <f>ROUND(SUMIF(AA76:AA80,"=40597198",Y76:Y80),2)</f>
        <v>0</v>
      </c>
      <c r="AM82" s="2"/>
      <c r="AN82" s="2"/>
      <c r="AO82" s="2">
        <f t="shared" ref="AO82:BC82" si="76">ROUND(BX82,2)</f>
        <v>0</v>
      </c>
      <c r="AP82" s="2">
        <f t="shared" si="76"/>
        <v>0</v>
      </c>
      <c r="AQ82" s="2">
        <f t="shared" si="76"/>
        <v>0</v>
      </c>
      <c r="AR82" s="2">
        <f t="shared" si="76"/>
        <v>0</v>
      </c>
      <c r="AS82" s="2">
        <f t="shared" si="76"/>
        <v>0</v>
      </c>
      <c r="AT82" s="2">
        <f t="shared" si="76"/>
        <v>0</v>
      </c>
      <c r="AU82" s="2">
        <f t="shared" si="76"/>
        <v>0</v>
      </c>
      <c r="AV82" s="2">
        <f t="shared" si="76"/>
        <v>0</v>
      </c>
      <c r="AW82" s="2">
        <f t="shared" si="76"/>
        <v>0</v>
      </c>
      <c r="AX82" s="2">
        <f t="shared" si="76"/>
        <v>0</v>
      </c>
      <c r="AY82" s="2">
        <f t="shared" si="76"/>
        <v>0</v>
      </c>
      <c r="AZ82" s="2">
        <f t="shared" si="76"/>
        <v>0</v>
      </c>
      <c r="BA82" s="2">
        <f t="shared" si="76"/>
        <v>0</v>
      </c>
      <c r="BB82" s="2">
        <f t="shared" si="76"/>
        <v>0</v>
      </c>
      <c r="BC82" s="2">
        <f t="shared" si="76"/>
        <v>0</v>
      </c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>
        <f>ROUND(SUMIF(AA76:AA80,"=40597198",FQ76:FQ80),2)</f>
        <v>0</v>
      </c>
      <c r="BY82" s="2">
        <f>ROUND(SUMIF(AA76:AA80,"=40597198",FR76:FR80),2)</f>
        <v>0</v>
      </c>
      <c r="BZ82" s="2">
        <f>ROUND(SUMIF(AA76:AA80,"=40597198",GL76:GL80),2)</f>
        <v>0</v>
      </c>
      <c r="CA82" s="2">
        <f>ROUND(SUMIF(AA76:AA80,"=40597198",GM76:GM80),2)</f>
        <v>0</v>
      </c>
      <c r="CB82" s="2">
        <f>ROUND(SUMIF(AA76:AA80,"=40597198",GN76:GN80),2)</f>
        <v>0</v>
      </c>
      <c r="CC82" s="2">
        <f>ROUND(SUMIF(AA76:AA80,"=40597198",GO76:GO80),2)</f>
        <v>0</v>
      </c>
      <c r="CD82" s="2">
        <f>ROUND(SUMIF(AA76:AA80,"=40597198",GP76:GP80),2)</f>
        <v>0</v>
      </c>
      <c r="CE82" s="2">
        <f>AC82-BX82</f>
        <v>0</v>
      </c>
      <c r="CF82" s="2">
        <f>AC82-BY82</f>
        <v>0</v>
      </c>
      <c r="CG82" s="2">
        <f>BX82-BZ82</f>
        <v>0</v>
      </c>
      <c r="CH82" s="2">
        <f>AC82-BX82-BY82+BZ82</f>
        <v>0</v>
      </c>
      <c r="CI82" s="2">
        <f>BY82-BZ82</f>
        <v>0</v>
      </c>
      <c r="CJ82" s="2">
        <f>ROUND(SUMIF(AA76:AA80,"=40597198",GX76:GX80),2)</f>
        <v>0</v>
      </c>
      <c r="CK82" s="2">
        <f>ROUND(SUMIF(AA76:AA80,"=40597198",GY76:GY80),2)</f>
        <v>0</v>
      </c>
      <c r="CL82" s="2">
        <f>ROUND(SUMIF(AA76:AA80,"=40597198",GZ76:GZ80),2)</f>
        <v>0</v>
      </c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>
        <v>0</v>
      </c>
    </row>
    <row r="84" spans="1:206" x14ac:dyDescent="0.2">
      <c r="A84" s="4">
        <v>50</v>
      </c>
      <c r="B84" s="4">
        <v>0</v>
      </c>
      <c r="C84" s="4">
        <v>0</v>
      </c>
      <c r="D84" s="4">
        <v>1</v>
      </c>
      <c r="E84" s="4">
        <v>201</v>
      </c>
      <c r="F84" s="4">
        <f>ROUND(Source!O82,O84)</f>
        <v>0</v>
      </c>
      <c r="G84" s="4" t="s">
        <v>66</v>
      </c>
      <c r="H84" s="4" t="s">
        <v>67</v>
      </c>
      <c r="I84" s="4"/>
      <c r="J84" s="4"/>
      <c r="K84" s="4">
        <v>201</v>
      </c>
      <c r="L84" s="4">
        <v>1</v>
      </c>
      <c r="M84" s="4">
        <v>3</v>
      </c>
      <c r="N84" s="4" t="s">
        <v>3</v>
      </c>
      <c r="O84" s="4">
        <v>2</v>
      </c>
      <c r="P84" s="4"/>
      <c r="Q84" s="4"/>
      <c r="R84" s="4"/>
      <c r="S84" s="4"/>
      <c r="T84" s="4"/>
      <c r="U84" s="4"/>
      <c r="V84" s="4"/>
      <c r="W84" s="4"/>
    </row>
    <row r="85" spans="1:206" x14ac:dyDescent="0.2">
      <c r="A85" s="4">
        <v>50</v>
      </c>
      <c r="B85" s="4">
        <v>0</v>
      </c>
      <c r="C85" s="4">
        <v>0</v>
      </c>
      <c r="D85" s="4">
        <v>1</v>
      </c>
      <c r="E85" s="4">
        <v>202</v>
      </c>
      <c r="F85" s="4">
        <f>ROUND(Source!P82,O85)</f>
        <v>0</v>
      </c>
      <c r="G85" s="4" t="s">
        <v>68</v>
      </c>
      <c r="H85" s="4" t="s">
        <v>69</v>
      </c>
      <c r="I85" s="4"/>
      <c r="J85" s="4"/>
      <c r="K85" s="4">
        <v>202</v>
      </c>
      <c r="L85" s="4">
        <v>2</v>
      </c>
      <c r="M85" s="4">
        <v>3</v>
      </c>
      <c r="N85" s="4" t="s">
        <v>3</v>
      </c>
      <c r="O85" s="4">
        <v>2</v>
      </c>
      <c r="P85" s="4"/>
      <c r="Q85" s="4"/>
      <c r="R85" s="4"/>
      <c r="S85" s="4"/>
      <c r="T85" s="4"/>
      <c r="U85" s="4"/>
      <c r="V85" s="4"/>
      <c r="W85" s="4"/>
    </row>
    <row r="86" spans="1:206" x14ac:dyDescent="0.2">
      <c r="A86" s="4">
        <v>50</v>
      </c>
      <c r="B86" s="4">
        <v>0</v>
      </c>
      <c r="C86" s="4">
        <v>0</v>
      </c>
      <c r="D86" s="4">
        <v>1</v>
      </c>
      <c r="E86" s="4">
        <v>222</v>
      </c>
      <c r="F86" s="4">
        <f>ROUND(Source!AO82,O86)</f>
        <v>0</v>
      </c>
      <c r="G86" s="4" t="s">
        <v>70</v>
      </c>
      <c r="H86" s="4" t="s">
        <v>71</v>
      </c>
      <c r="I86" s="4"/>
      <c r="J86" s="4"/>
      <c r="K86" s="4">
        <v>222</v>
      </c>
      <c r="L86" s="4">
        <v>3</v>
      </c>
      <c r="M86" s="4">
        <v>3</v>
      </c>
      <c r="N86" s="4" t="s">
        <v>3</v>
      </c>
      <c r="O86" s="4">
        <v>2</v>
      </c>
      <c r="P86" s="4"/>
      <c r="Q86" s="4"/>
      <c r="R86" s="4"/>
      <c r="S86" s="4"/>
      <c r="T86" s="4"/>
      <c r="U86" s="4"/>
      <c r="V86" s="4"/>
      <c r="W86" s="4"/>
    </row>
    <row r="87" spans="1:206" x14ac:dyDescent="0.2">
      <c r="A87" s="4">
        <v>50</v>
      </c>
      <c r="B87" s="4">
        <v>0</v>
      </c>
      <c r="C87" s="4">
        <v>0</v>
      </c>
      <c r="D87" s="4">
        <v>1</v>
      </c>
      <c r="E87" s="4">
        <v>225</v>
      </c>
      <c r="F87" s="4">
        <f>ROUND(Source!AV82,O87)</f>
        <v>0</v>
      </c>
      <c r="G87" s="4" t="s">
        <v>72</v>
      </c>
      <c r="H87" s="4" t="s">
        <v>73</v>
      </c>
      <c r="I87" s="4"/>
      <c r="J87" s="4"/>
      <c r="K87" s="4">
        <v>225</v>
      </c>
      <c r="L87" s="4">
        <v>4</v>
      </c>
      <c r="M87" s="4">
        <v>3</v>
      </c>
      <c r="N87" s="4" t="s">
        <v>3</v>
      </c>
      <c r="O87" s="4">
        <v>2</v>
      </c>
      <c r="P87" s="4"/>
      <c r="Q87" s="4"/>
      <c r="R87" s="4"/>
      <c r="S87" s="4"/>
      <c r="T87" s="4"/>
      <c r="U87" s="4"/>
      <c r="V87" s="4"/>
      <c r="W87" s="4"/>
    </row>
    <row r="88" spans="1:206" x14ac:dyDescent="0.2">
      <c r="A88" s="4">
        <v>50</v>
      </c>
      <c r="B88" s="4">
        <v>0</v>
      </c>
      <c r="C88" s="4">
        <v>0</v>
      </c>
      <c r="D88" s="4">
        <v>1</v>
      </c>
      <c r="E88" s="4">
        <v>226</v>
      </c>
      <c r="F88" s="4">
        <f>ROUND(Source!AW82,O88)</f>
        <v>0</v>
      </c>
      <c r="G88" s="4" t="s">
        <v>74</v>
      </c>
      <c r="H88" s="4" t="s">
        <v>75</v>
      </c>
      <c r="I88" s="4"/>
      <c r="J88" s="4"/>
      <c r="K88" s="4">
        <v>226</v>
      </c>
      <c r="L88" s="4">
        <v>5</v>
      </c>
      <c r="M88" s="4">
        <v>3</v>
      </c>
      <c r="N88" s="4" t="s">
        <v>3</v>
      </c>
      <c r="O88" s="4">
        <v>2</v>
      </c>
      <c r="P88" s="4"/>
      <c r="Q88" s="4"/>
      <c r="R88" s="4"/>
      <c r="S88" s="4"/>
      <c r="T88" s="4"/>
      <c r="U88" s="4"/>
      <c r="V88" s="4"/>
      <c r="W88" s="4"/>
    </row>
    <row r="89" spans="1:206" x14ac:dyDescent="0.2">
      <c r="A89" s="4">
        <v>50</v>
      </c>
      <c r="B89" s="4">
        <v>0</v>
      </c>
      <c r="C89" s="4">
        <v>0</v>
      </c>
      <c r="D89" s="4">
        <v>1</v>
      </c>
      <c r="E89" s="4">
        <v>227</v>
      </c>
      <c r="F89" s="4">
        <f>ROUND(Source!AX82,O89)</f>
        <v>0</v>
      </c>
      <c r="G89" s="4" t="s">
        <v>76</v>
      </c>
      <c r="H89" s="4" t="s">
        <v>77</v>
      </c>
      <c r="I89" s="4"/>
      <c r="J89" s="4"/>
      <c r="K89" s="4">
        <v>227</v>
      </c>
      <c r="L89" s="4">
        <v>6</v>
      </c>
      <c r="M89" s="4">
        <v>3</v>
      </c>
      <c r="N89" s="4" t="s">
        <v>3</v>
      </c>
      <c r="O89" s="4">
        <v>2</v>
      </c>
      <c r="P89" s="4"/>
      <c r="Q89" s="4"/>
      <c r="R89" s="4"/>
      <c r="S89" s="4"/>
      <c r="T89" s="4"/>
      <c r="U89" s="4"/>
      <c r="V89" s="4"/>
      <c r="W89" s="4"/>
    </row>
    <row r="90" spans="1:206" x14ac:dyDescent="0.2">
      <c r="A90" s="4">
        <v>50</v>
      </c>
      <c r="B90" s="4">
        <v>0</v>
      </c>
      <c r="C90" s="4">
        <v>0</v>
      </c>
      <c r="D90" s="4">
        <v>1</v>
      </c>
      <c r="E90" s="4">
        <v>228</v>
      </c>
      <c r="F90" s="4">
        <f>ROUND(Source!AY82,O90)</f>
        <v>0</v>
      </c>
      <c r="G90" s="4" t="s">
        <v>78</v>
      </c>
      <c r="H90" s="4" t="s">
        <v>79</v>
      </c>
      <c r="I90" s="4"/>
      <c r="J90" s="4"/>
      <c r="K90" s="4">
        <v>228</v>
      </c>
      <c r="L90" s="4">
        <v>7</v>
      </c>
      <c r="M90" s="4">
        <v>3</v>
      </c>
      <c r="N90" s="4" t="s">
        <v>3</v>
      </c>
      <c r="O90" s="4">
        <v>2</v>
      </c>
      <c r="P90" s="4"/>
      <c r="Q90" s="4"/>
      <c r="R90" s="4"/>
      <c r="S90" s="4"/>
      <c r="T90" s="4"/>
      <c r="U90" s="4"/>
      <c r="V90" s="4"/>
      <c r="W90" s="4"/>
    </row>
    <row r="91" spans="1:206" x14ac:dyDescent="0.2">
      <c r="A91" s="4">
        <v>50</v>
      </c>
      <c r="B91" s="4">
        <v>0</v>
      </c>
      <c r="C91" s="4">
        <v>0</v>
      </c>
      <c r="D91" s="4">
        <v>1</v>
      </c>
      <c r="E91" s="4">
        <v>216</v>
      </c>
      <c r="F91" s="4">
        <f>ROUND(Source!AP82,O91)</f>
        <v>0</v>
      </c>
      <c r="G91" s="4" t="s">
        <v>80</v>
      </c>
      <c r="H91" s="4" t="s">
        <v>81</v>
      </c>
      <c r="I91" s="4"/>
      <c r="J91" s="4"/>
      <c r="K91" s="4">
        <v>216</v>
      </c>
      <c r="L91" s="4">
        <v>8</v>
      </c>
      <c r="M91" s="4">
        <v>3</v>
      </c>
      <c r="N91" s="4" t="s">
        <v>3</v>
      </c>
      <c r="O91" s="4">
        <v>2</v>
      </c>
      <c r="P91" s="4"/>
      <c r="Q91" s="4"/>
      <c r="R91" s="4"/>
      <c r="S91" s="4"/>
      <c r="T91" s="4"/>
      <c r="U91" s="4"/>
      <c r="V91" s="4"/>
      <c r="W91" s="4"/>
    </row>
    <row r="92" spans="1:206" x14ac:dyDescent="0.2">
      <c r="A92" s="4">
        <v>50</v>
      </c>
      <c r="B92" s="4">
        <v>0</v>
      </c>
      <c r="C92" s="4">
        <v>0</v>
      </c>
      <c r="D92" s="4">
        <v>1</v>
      </c>
      <c r="E92" s="4">
        <v>223</v>
      </c>
      <c r="F92" s="4">
        <f>ROUND(Source!AQ82,O92)</f>
        <v>0</v>
      </c>
      <c r="G92" s="4" t="s">
        <v>82</v>
      </c>
      <c r="H92" s="4" t="s">
        <v>83</v>
      </c>
      <c r="I92" s="4"/>
      <c r="J92" s="4"/>
      <c r="K92" s="4">
        <v>223</v>
      </c>
      <c r="L92" s="4">
        <v>9</v>
      </c>
      <c r="M92" s="4">
        <v>3</v>
      </c>
      <c r="N92" s="4" t="s">
        <v>3</v>
      </c>
      <c r="O92" s="4">
        <v>2</v>
      </c>
      <c r="P92" s="4"/>
      <c r="Q92" s="4"/>
      <c r="R92" s="4"/>
      <c r="S92" s="4"/>
      <c r="T92" s="4"/>
      <c r="U92" s="4"/>
      <c r="V92" s="4"/>
      <c r="W92" s="4"/>
    </row>
    <row r="93" spans="1:206" x14ac:dyDescent="0.2">
      <c r="A93" s="4">
        <v>50</v>
      </c>
      <c r="B93" s="4">
        <v>0</v>
      </c>
      <c r="C93" s="4">
        <v>0</v>
      </c>
      <c r="D93" s="4">
        <v>1</v>
      </c>
      <c r="E93" s="4">
        <v>229</v>
      </c>
      <c r="F93" s="4">
        <f>ROUND(Source!AZ82,O93)</f>
        <v>0</v>
      </c>
      <c r="G93" s="4" t="s">
        <v>84</v>
      </c>
      <c r="H93" s="4" t="s">
        <v>85</v>
      </c>
      <c r="I93" s="4"/>
      <c r="J93" s="4"/>
      <c r="K93" s="4">
        <v>229</v>
      </c>
      <c r="L93" s="4">
        <v>10</v>
      </c>
      <c r="M93" s="4">
        <v>3</v>
      </c>
      <c r="N93" s="4" t="s">
        <v>3</v>
      </c>
      <c r="O93" s="4">
        <v>2</v>
      </c>
      <c r="P93" s="4"/>
      <c r="Q93" s="4"/>
      <c r="R93" s="4"/>
      <c r="S93" s="4"/>
      <c r="T93" s="4"/>
      <c r="U93" s="4"/>
      <c r="V93" s="4"/>
      <c r="W93" s="4"/>
    </row>
    <row r="94" spans="1:206" x14ac:dyDescent="0.2">
      <c r="A94" s="4">
        <v>50</v>
      </c>
      <c r="B94" s="4">
        <v>0</v>
      </c>
      <c r="C94" s="4">
        <v>0</v>
      </c>
      <c r="D94" s="4">
        <v>1</v>
      </c>
      <c r="E94" s="4">
        <v>203</v>
      </c>
      <c r="F94" s="4">
        <f>ROUND(Source!Q82,O94)</f>
        <v>0</v>
      </c>
      <c r="G94" s="4" t="s">
        <v>86</v>
      </c>
      <c r="H94" s="4" t="s">
        <v>87</v>
      </c>
      <c r="I94" s="4"/>
      <c r="J94" s="4"/>
      <c r="K94" s="4">
        <v>203</v>
      </c>
      <c r="L94" s="4">
        <v>11</v>
      </c>
      <c r="M94" s="4">
        <v>3</v>
      </c>
      <c r="N94" s="4" t="s">
        <v>3</v>
      </c>
      <c r="O94" s="4">
        <v>2</v>
      </c>
      <c r="P94" s="4"/>
      <c r="Q94" s="4"/>
      <c r="R94" s="4"/>
      <c r="S94" s="4"/>
      <c r="T94" s="4"/>
      <c r="U94" s="4"/>
      <c r="V94" s="4"/>
      <c r="W94" s="4"/>
    </row>
    <row r="95" spans="1:206" x14ac:dyDescent="0.2">
      <c r="A95" s="4">
        <v>50</v>
      </c>
      <c r="B95" s="4">
        <v>0</v>
      </c>
      <c r="C95" s="4">
        <v>0</v>
      </c>
      <c r="D95" s="4">
        <v>1</v>
      </c>
      <c r="E95" s="4">
        <v>231</v>
      </c>
      <c r="F95" s="4">
        <f>ROUND(Source!BB82,O95)</f>
        <v>0</v>
      </c>
      <c r="G95" s="4" t="s">
        <v>88</v>
      </c>
      <c r="H95" s="4" t="s">
        <v>89</v>
      </c>
      <c r="I95" s="4"/>
      <c r="J95" s="4"/>
      <c r="K95" s="4">
        <v>231</v>
      </c>
      <c r="L95" s="4">
        <v>12</v>
      </c>
      <c r="M95" s="4">
        <v>3</v>
      </c>
      <c r="N95" s="4" t="s">
        <v>3</v>
      </c>
      <c r="O95" s="4">
        <v>2</v>
      </c>
      <c r="P95" s="4"/>
      <c r="Q95" s="4"/>
      <c r="R95" s="4"/>
      <c r="S95" s="4"/>
      <c r="T95" s="4"/>
      <c r="U95" s="4"/>
      <c r="V95" s="4"/>
      <c r="W95" s="4"/>
    </row>
    <row r="96" spans="1:206" x14ac:dyDescent="0.2">
      <c r="A96" s="4">
        <v>50</v>
      </c>
      <c r="B96" s="4">
        <v>0</v>
      </c>
      <c r="C96" s="4">
        <v>0</v>
      </c>
      <c r="D96" s="4">
        <v>1</v>
      </c>
      <c r="E96" s="4">
        <v>204</v>
      </c>
      <c r="F96" s="4">
        <f>ROUND(Source!R82,O96)</f>
        <v>0</v>
      </c>
      <c r="G96" s="4" t="s">
        <v>90</v>
      </c>
      <c r="H96" s="4" t="s">
        <v>91</v>
      </c>
      <c r="I96" s="4"/>
      <c r="J96" s="4"/>
      <c r="K96" s="4">
        <v>204</v>
      </c>
      <c r="L96" s="4">
        <v>13</v>
      </c>
      <c r="M96" s="4">
        <v>3</v>
      </c>
      <c r="N96" s="4" t="s">
        <v>3</v>
      </c>
      <c r="O96" s="4">
        <v>2</v>
      </c>
      <c r="P96" s="4"/>
      <c r="Q96" s="4"/>
      <c r="R96" s="4"/>
      <c r="S96" s="4"/>
      <c r="T96" s="4"/>
      <c r="U96" s="4"/>
      <c r="V96" s="4"/>
      <c r="W96" s="4"/>
    </row>
    <row r="97" spans="1:88" x14ac:dyDescent="0.2">
      <c r="A97" s="4">
        <v>50</v>
      </c>
      <c r="B97" s="4">
        <v>0</v>
      </c>
      <c r="C97" s="4">
        <v>0</v>
      </c>
      <c r="D97" s="4">
        <v>1</v>
      </c>
      <c r="E97" s="4">
        <v>205</v>
      </c>
      <c r="F97" s="4">
        <f>ROUND(Source!S82,O97)</f>
        <v>0</v>
      </c>
      <c r="G97" s="4" t="s">
        <v>92</v>
      </c>
      <c r="H97" s="4" t="s">
        <v>93</v>
      </c>
      <c r="I97" s="4"/>
      <c r="J97" s="4"/>
      <c r="K97" s="4">
        <v>205</v>
      </c>
      <c r="L97" s="4">
        <v>14</v>
      </c>
      <c r="M97" s="4">
        <v>3</v>
      </c>
      <c r="N97" s="4" t="s">
        <v>3</v>
      </c>
      <c r="O97" s="4">
        <v>2</v>
      </c>
      <c r="P97" s="4"/>
      <c r="Q97" s="4"/>
      <c r="R97" s="4"/>
      <c r="S97" s="4"/>
      <c r="T97" s="4"/>
      <c r="U97" s="4"/>
      <c r="V97" s="4"/>
      <c r="W97" s="4"/>
    </row>
    <row r="98" spans="1:88" x14ac:dyDescent="0.2">
      <c r="A98" s="4">
        <v>50</v>
      </c>
      <c r="B98" s="4">
        <v>0</v>
      </c>
      <c r="C98" s="4">
        <v>0</v>
      </c>
      <c r="D98" s="4">
        <v>1</v>
      </c>
      <c r="E98" s="4">
        <v>232</v>
      </c>
      <c r="F98" s="4">
        <f>ROUND(Source!BC82,O98)</f>
        <v>0</v>
      </c>
      <c r="G98" s="4" t="s">
        <v>94</v>
      </c>
      <c r="H98" s="4" t="s">
        <v>95</v>
      </c>
      <c r="I98" s="4"/>
      <c r="J98" s="4"/>
      <c r="K98" s="4">
        <v>232</v>
      </c>
      <c r="L98" s="4">
        <v>15</v>
      </c>
      <c r="M98" s="4">
        <v>3</v>
      </c>
      <c r="N98" s="4" t="s">
        <v>3</v>
      </c>
      <c r="O98" s="4">
        <v>2</v>
      </c>
      <c r="P98" s="4"/>
      <c r="Q98" s="4"/>
      <c r="R98" s="4"/>
      <c r="S98" s="4"/>
      <c r="T98" s="4"/>
      <c r="U98" s="4"/>
      <c r="V98" s="4"/>
      <c r="W98" s="4"/>
    </row>
    <row r="99" spans="1:88" x14ac:dyDescent="0.2">
      <c r="A99" s="4">
        <v>50</v>
      </c>
      <c r="B99" s="4">
        <v>0</v>
      </c>
      <c r="C99" s="4">
        <v>0</v>
      </c>
      <c r="D99" s="4">
        <v>1</v>
      </c>
      <c r="E99" s="4">
        <v>214</v>
      </c>
      <c r="F99" s="4">
        <f>ROUND(Source!AS82,O99)</f>
        <v>0</v>
      </c>
      <c r="G99" s="4" t="s">
        <v>96</v>
      </c>
      <c r="H99" s="4" t="s">
        <v>97</v>
      </c>
      <c r="I99" s="4"/>
      <c r="J99" s="4"/>
      <c r="K99" s="4">
        <v>214</v>
      </c>
      <c r="L99" s="4">
        <v>16</v>
      </c>
      <c r="M99" s="4">
        <v>3</v>
      </c>
      <c r="N99" s="4" t="s">
        <v>3</v>
      </c>
      <c r="O99" s="4">
        <v>2</v>
      </c>
      <c r="P99" s="4"/>
      <c r="Q99" s="4"/>
      <c r="R99" s="4"/>
      <c r="S99" s="4"/>
      <c r="T99" s="4"/>
      <c r="U99" s="4"/>
      <c r="V99" s="4"/>
      <c r="W99" s="4"/>
    </row>
    <row r="100" spans="1:88" x14ac:dyDescent="0.2">
      <c r="A100" s="4">
        <v>50</v>
      </c>
      <c r="B100" s="4">
        <v>0</v>
      </c>
      <c r="C100" s="4">
        <v>0</v>
      </c>
      <c r="D100" s="4">
        <v>1</v>
      </c>
      <c r="E100" s="4">
        <v>215</v>
      </c>
      <c r="F100" s="4">
        <f>ROUND(Source!AT82,O100)</f>
        <v>0</v>
      </c>
      <c r="G100" s="4" t="s">
        <v>98</v>
      </c>
      <c r="H100" s="4" t="s">
        <v>99</v>
      </c>
      <c r="I100" s="4"/>
      <c r="J100" s="4"/>
      <c r="K100" s="4">
        <v>215</v>
      </c>
      <c r="L100" s="4">
        <v>17</v>
      </c>
      <c r="M100" s="4">
        <v>3</v>
      </c>
      <c r="N100" s="4" t="s">
        <v>3</v>
      </c>
      <c r="O100" s="4">
        <v>2</v>
      </c>
      <c r="P100" s="4"/>
      <c r="Q100" s="4"/>
      <c r="R100" s="4"/>
      <c r="S100" s="4"/>
      <c r="T100" s="4"/>
      <c r="U100" s="4"/>
      <c r="V100" s="4"/>
      <c r="W100" s="4"/>
    </row>
    <row r="101" spans="1:88" x14ac:dyDescent="0.2">
      <c r="A101" s="4">
        <v>50</v>
      </c>
      <c r="B101" s="4">
        <v>0</v>
      </c>
      <c r="C101" s="4">
        <v>0</v>
      </c>
      <c r="D101" s="4">
        <v>1</v>
      </c>
      <c r="E101" s="4">
        <v>217</v>
      </c>
      <c r="F101" s="4">
        <f>ROUND(Source!AU82,O101)</f>
        <v>0</v>
      </c>
      <c r="G101" s="4" t="s">
        <v>100</v>
      </c>
      <c r="H101" s="4" t="s">
        <v>101</v>
      </c>
      <c r="I101" s="4"/>
      <c r="J101" s="4"/>
      <c r="K101" s="4">
        <v>217</v>
      </c>
      <c r="L101" s="4">
        <v>18</v>
      </c>
      <c r="M101" s="4">
        <v>3</v>
      </c>
      <c r="N101" s="4" t="s">
        <v>3</v>
      </c>
      <c r="O101" s="4">
        <v>2</v>
      </c>
      <c r="P101" s="4"/>
      <c r="Q101" s="4"/>
      <c r="R101" s="4"/>
      <c r="S101" s="4"/>
      <c r="T101" s="4"/>
      <c r="U101" s="4"/>
      <c r="V101" s="4"/>
      <c r="W101" s="4"/>
    </row>
    <row r="102" spans="1:88" x14ac:dyDescent="0.2">
      <c r="A102" s="4">
        <v>50</v>
      </c>
      <c r="B102" s="4">
        <v>0</v>
      </c>
      <c r="C102" s="4">
        <v>0</v>
      </c>
      <c r="D102" s="4">
        <v>1</v>
      </c>
      <c r="E102" s="4">
        <v>230</v>
      </c>
      <c r="F102" s="4">
        <f>ROUND(Source!BA82,O102)</f>
        <v>0</v>
      </c>
      <c r="G102" s="4" t="s">
        <v>102</v>
      </c>
      <c r="H102" s="4" t="s">
        <v>103</v>
      </c>
      <c r="I102" s="4"/>
      <c r="J102" s="4"/>
      <c r="K102" s="4">
        <v>230</v>
      </c>
      <c r="L102" s="4">
        <v>19</v>
      </c>
      <c r="M102" s="4">
        <v>3</v>
      </c>
      <c r="N102" s="4" t="s">
        <v>3</v>
      </c>
      <c r="O102" s="4">
        <v>2</v>
      </c>
      <c r="P102" s="4"/>
      <c r="Q102" s="4"/>
      <c r="R102" s="4"/>
      <c r="S102" s="4"/>
      <c r="T102" s="4"/>
      <c r="U102" s="4"/>
      <c r="V102" s="4"/>
      <c r="W102" s="4"/>
    </row>
    <row r="103" spans="1:88" x14ac:dyDescent="0.2">
      <c r="A103" s="4">
        <v>50</v>
      </c>
      <c r="B103" s="4">
        <v>0</v>
      </c>
      <c r="C103" s="4">
        <v>0</v>
      </c>
      <c r="D103" s="4">
        <v>1</v>
      </c>
      <c r="E103" s="4">
        <v>206</v>
      </c>
      <c r="F103" s="4">
        <f>ROUND(Source!T82,O103)</f>
        <v>0</v>
      </c>
      <c r="G103" s="4" t="s">
        <v>104</v>
      </c>
      <c r="H103" s="4" t="s">
        <v>105</v>
      </c>
      <c r="I103" s="4"/>
      <c r="J103" s="4"/>
      <c r="K103" s="4">
        <v>206</v>
      </c>
      <c r="L103" s="4">
        <v>20</v>
      </c>
      <c r="M103" s="4">
        <v>3</v>
      </c>
      <c r="N103" s="4" t="s">
        <v>3</v>
      </c>
      <c r="O103" s="4">
        <v>2</v>
      </c>
      <c r="P103" s="4"/>
      <c r="Q103" s="4"/>
      <c r="R103" s="4"/>
      <c r="S103" s="4"/>
      <c r="T103" s="4"/>
      <c r="U103" s="4"/>
      <c r="V103" s="4"/>
      <c r="W103" s="4"/>
    </row>
    <row r="104" spans="1:88" x14ac:dyDescent="0.2">
      <c r="A104" s="4">
        <v>50</v>
      </c>
      <c r="B104" s="4">
        <v>0</v>
      </c>
      <c r="C104" s="4">
        <v>0</v>
      </c>
      <c r="D104" s="4">
        <v>1</v>
      </c>
      <c r="E104" s="4">
        <v>207</v>
      </c>
      <c r="F104" s="4">
        <f>Source!U82</f>
        <v>0</v>
      </c>
      <c r="G104" s="4" t="s">
        <v>106</v>
      </c>
      <c r="H104" s="4" t="s">
        <v>107</v>
      </c>
      <c r="I104" s="4"/>
      <c r="J104" s="4"/>
      <c r="K104" s="4">
        <v>207</v>
      </c>
      <c r="L104" s="4">
        <v>21</v>
      </c>
      <c r="M104" s="4">
        <v>3</v>
      </c>
      <c r="N104" s="4" t="s">
        <v>3</v>
      </c>
      <c r="O104" s="4">
        <v>-1</v>
      </c>
      <c r="P104" s="4"/>
      <c r="Q104" s="4"/>
      <c r="R104" s="4"/>
      <c r="S104" s="4"/>
      <c r="T104" s="4"/>
      <c r="U104" s="4"/>
      <c r="V104" s="4"/>
      <c r="W104" s="4"/>
    </row>
    <row r="105" spans="1:88" x14ac:dyDescent="0.2">
      <c r="A105" s="4">
        <v>50</v>
      </c>
      <c r="B105" s="4">
        <v>0</v>
      </c>
      <c r="C105" s="4">
        <v>0</v>
      </c>
      <c r="D105" s="4">
        <v>1</v>
      </c>
      <c r="E105" s="4">
        <v>208</v>
      </c>
      <c r="F105" s="4">
        <f>Source!V82</f>
        <v>0</v>
      </c>
      <c r="G105" s="4" t="s">
        <v>108</v>
      </c>
      <c r="H105" s="4" t="s">
        <v>109</v>
      </c>
      <c r="I105" s="4"/>
      <c r="J105" s="4"/>
      <c r="K105" s="4">
        <v>208</v>
      </c>
      <c r="L105" s="4">
        <v>22</v>
      </c>
      <c r="M105" s="4">
        <v>3</v>
      </c>
      <c r="N105" s="4" t="s">
        <v>3</v>
      </c>
      <c r="O105" s="4">
        <v>-1</v>
      </c>
      <c r="P105" s="4"/>
      <c r="Q105" s="4"/>
      <c r="R105" s="4"/>
      <c r="S105" s="4"/>
      <c r="T105" s="4"/>
      <c r="U105" s="4"/>
      <c r="V105" s="4"/>
      <c r="W105" s="4"/>
    </row>
    <row r="106" spans="1:88" x14ac:dyDescent="0.2">
      <c r="A106" s="4">
        <v>50</v>
      </c>
      <c r="B106" s="4">
        <v>0</v>
      </c>
      <c r="C106" s="4">
        <v>0</v>
      </c>
      <c r="D106" s="4">
        <v>1</v>
      </c>
      <c r="E106" s="4">
        <v>209</v>
      </c>
      <c r="F106" s="4">
        <f>ROUND(Source!W82,O106)</f>
        <v>0</v>
      </c>
      <c r="G106" s="4" t="s">
        <v>110</v>
      </c>
      <c r="H106" s="4" t="s">
        <v>111</v>
      </c>
      <c r="I106" s="4"/>
      <c r="J106" s="4"/>
      <c r="K106" s="4">
        <v>209</v>
      </c>
      <c r="L106" s="4">
        <v>23</v>
      </c>
      <c r="M106" s="4">
        <v>3</v>
      </c>
      <c r="N106" s="4" t="s">
        <v>3</v>
      </c>
      <c r="O106" s="4">
        <v>2</v>
      </c>
      <c r="P106" s="4"/>
      <c r="Q106" s="4"/>
      <c r="R106" s="4"/>
      <c r="S106" s="4"/>
      <c r="T106" s="4"/>
      <c r="U106" s="4"/>
      <c r="V106" s="4"/>
      <c r="W106" s="4"/>
    </row>
    <row r="107" spans="1:88" x14ac:dyDescent="0.2">
      <c r="A107" s="4">
        <v>50</v>
      </c>
      <c r="B107" s="4">
        <v>0</v>
      </c>
      <c r="C107" s="4">
        <v>0</v>
      </c>
      <c r="D107" s="4">
        <v>1</v>
      </c>
      <c r="E107" s="4">
        <v>210</v>
      </c>
      <c r="F107" s="4">
        <f>ROUND(Source!X82,O107)</f>
        <v>0</v>
      </c>
      <c r="G107" s="4" t="s">
        <v>112</v>
      </c>
      <c r="H107" s="4" t="s">
        <v>113</v>
      </c>
      <c r="I107" s="4"/>
      <c r="J107" s="4"/>
      <c r="K107" s="4">
        <v>210</v>
      </c>
      <c r="L107" s="4">
        <v>24</v>
      </c>
      <c r="M107" s="4">
        <v>3</v>
      </c>
      <c r="N107" s="4" t="s">
        <v>3</v>
      </c>
      <c r="O107" s="4">
        <v>2</v>
      </c>
      <c r="P107" s="4"/>
      <c r="Q107" s="4"/>
      <c r="R107" s="4"/>
      <c r="S107" s="4"/>
      <c r="T107" s="4"/>
      <c r="U107" s="4"/>
      <c r="V107" s="4"/>
      <c r="W107" s="4"/>
    </row>
    <row r="108" spans="1:88" x14ac:dyDescent="0.2">
      <c r="A108" s="4">
        <v>50</v>
      </c>
      <c r="B108" s="4">
        <v>0</v>
      </c>
      <c r="C108" s="4">
        <v>0</v>
      </c>
      <c r="D108" s="4">
        <v>1</v>
      </c>
      <c r="E108" s="4">
        <v>211</v>
      </c>
      <c r="F108" s="4">
        <f>ROUND(Source!Y82,O108)</f>
        <v>0</v>
      </c>
      <c r="G108" s="4" t="s">
        <v>114</v>
      </c>
      <c r="H108" s="4" t="s">
        <v>115</v>
      </c>
      <c r="I108" s="4"/>
      <c r="J108" s="4"/>
      <c r="K108" s="4">
        <v>211</v>
      </c>
      <c r="L108" s="4">
        <v>25</v>
      </c>
      <c r="M108" s="4">
        <v>3</v>
      </c>
      <c r="N108" s="4" t="s">
        <v>3</v>
      </c>
      <c r="O108" s="4">
        <v>2</v>
      </c>
      <c r="P108" s="4"/>
      <c r="Q108" s="4"/>
      <c r="R108" s="4"/>
      <c r="S108" s="4"/>
      <c r="T108" s="4"/>
      <c r="U108" s="4"/>
      <c r="V108" s="4"/>
      <c r="W108" s="4"/>
    </row>
    <row r="109" spans="1:88" x14ac:dyDescent="0.2">
      <c r="A109" s="4">
        <v>50</v>
      </c>
      <c r="B109" s="4">
        <v>0</v>
      </c>
      <c r="C109" s="4">
        <v>0</v>
      </c>
      <c r="D109" s="4">
        <v>1</v>
      </c>
      <c r="E109" s="4">
        <v>224</v>
      </c>
      <c r="F109" s="4">
        <f>ROUND(Source!AR82,O109)</f>
        <v>0</v>
      </c>
      <c r="G109" s="4" t="s">
        <v>116</v>
      </c>
      <c r="H109" s="4" t="s">
        <v>117</v>
      </c>
      <c r="I109" s="4"/>
      <c r="J109" s="4"/>
      <c r="K109" s="4">
        <v>224</v>
      </c>
      <c r="L109" s="4">
        <v>26</v>
      </c>
      <c r="M109" s="4">
        <v>3</v>
      </c>
      <c r="N109" s="4" t="s">
        <v>3</v>
      </c>
      <c r="O109" s="4">
        <v>2</v>
      </c>
      <c r="P109" s="4"/>
      <c r="Q109" s="4"/>
      <c r="R109" s="4"/>
      <c r="S109" s="4"/>
      <c r="T109" s="4"/>
      <c r="U109" s="4"/>
      <c r="V109" s="4"/>
      <c r="W109" s="4"/>
    </row>
    <row r="111" spans="1:88" x14ac:dyDescent="0.2">
      <c r="A111" s="1">
        <v>5</v>
      </c>
      <c r="B111" s="1">
        <v>1</v>
      </c>
      <c r="C111" s="1"/>
      <c r="D111" s="1">
        <f>ROW(A121)</f>
        <v>121</v>
      </c>
      <c r="E111" s="1"/>
      <c r="F111" s="1" t="s">
        <v>118</v>
      </c>
      <c r="G111" s="1" t="s">
        <v>140</v>
      </c>
      <c r="H111" s="1" t="s">
        <v>3</v>
      </c>
      <c r="I111" s="1">
        <v>0</v>
      </c>
      <c r="J111" s="1"/>
      <c r="K111" s="1">
        <v>0</v>
      </c>
      <c r="L111" s="1"/>
      <c r="M111" s="1"/>
      <c r="N111" s="1"/>
      <c r="O111" s="1"/>
      <c r="P111" s="1"/>
      <c r="Q111" s="1"/>
      <c r="R111" s="1"/>
      <c r="S111" s="1"/>
      <c r="T111" s="1"/>
      <c r="U111" s="1" t="s">
        <v>3</v>
      </c>
      <c r="V111" s="1">
        <v>0</v>
      </c>
      <c r="W111" s="1"/>
      <c r="X111" s="1"/>
      <c r="Y111" s="1"/>
      <c r="Z111" s="1"/>
      <c r="AA111" s="1"/>
      <c r="AB111" s="1" t="s">
        <v>3</v>
      </c>
      <c r="AC111" s="1" t="s">
        <v>3</v>
      </c>
      <c r="AD111" s="1" t="s">
        <v>3</v>
      </c>
      <c r="AE111" s="1" t="s">
        <v>3</v>
      </c>
      <c r="AF111" s="1" t="s">
        <v>3</v>
      </c>
      <c r="AG111" s="1" t="s">
        <v>3</v>
      </c>
      <c r="AH111" s="1"/>
      <c r="AI111" s="1"/>
      <c r="AJ111" s="1"/>
      <c r="AK111" s="1"/>
      <c r="AL111" s="1"/>
      <c r="AM111" s="1"/>
      <c r="AN111" s="1"/>
      <c r="AO111" s="1"/>
      <c r="AP111" s="1" t="s">
        <v>3</v>
      </c>
      <c r="AQ111" s="1" t="s">
        <v>3</v>
      </c>
      <c r="AR111" s="1" t="s">
        <v>3</v>
      </c>
      <c r="AS111" s="1"/>
      <c r="AT111" s="1"/>
      <c r="AU111" s="1"/>
      <c r="AV111" s="1"/>
      <c r="AW111" s="1"/>
      <c r="AX111" s="1"/>
      <c r="AY111" s="1"/>
      <c r="AZ111" s="1" t="s">
        <v>3</v>
      </c>
      <c r="BA111" s="1"/>
      <c r="BB111" s="1" t="s">
        <v>3</v>
      </c>
      <c r="BC111" s="1" t="s">
        <v>3</v>
      </c>
      <c r="BD111" s="1" t="s">
        <v>3</v>
      </c>
      <c r="BE111" s="1" t="s">
        <v>3</v>
      </c>
      <c r="BF111" s="1" t="s">
        <v>3</v>
      </c>
      <c r="BG111" s="1" t="s">
        <v>3</v>
      </c>
      <c r="BH111" s="1" t="s">
        <v>3</v>
      </c>
      <c r="BI111" s="1" t="s">
        <v>3</v>
      </c>
      <c r="BJ111" s="1" t="s">
        <v>3</v>
      </c>
      <c r="BK111" s="1" t="s">
        <v>3</v>
      </c>
      <c r="BL111" s="1" t="s">
        <v>3</v>
      </c>
      <c r="BM111" s="1" t="s">
        <v>3</v>
      </c>
      <c r="BN111" s="1" t="s">
        <v>3</v>
      </c>
      <c r="BO111" s="1" t="s">
        <v>3</v>
      </c>
      <c r="BP111" s="1" t="s">
        <v>3</v>
      </c>
      <c r="BQ111" s="1"/>
      <c r="BR111" s="1"/>
      <c r="BS111" s="1"/>
      <c r="BT111" s="1"/>
      <c r="BU111" s="1"/>
      <c r="BV111" s="1"/>
      <c r="BW111" s="1"/>
      <c r="BX111" s="1">
        <v>0</v>
      </c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>
        <v>0</v>
      </c>
    </row>
    <row r="113" spans="1:245" x14ac:dyDescent="0.2">
      <c r="A113" s="2">
        <v>52</v>
      </c>
      <c r="B113" s="2">
        <f t="shared" ref="B113:G113" si="77">B121</f>
        <v>1</v>
      </c>
      <c r="C113" s="2">
        <f t="shared" si="77"/>
        <v>5</v>
      </c>
      <c r="D113" s="2">
        <f t="shared" si="77"/>
        <v>111</v>
      </c>
      <c r="E113" s="2">
        <f t="shared" si="77"/>
        <v>0</v>
      </c>
      <c r="F113" s="2" t="str">
        <f t="shared" si="77"/>
        <v>Новый подраздел</v>
      </c>
      <c r="G113" s="2" t="str">
        <f t="shared" si="77"/>
        <v>Устройство бетонной плитки тротуара</v>
      </c>
      <c r="H113" s="2"/>
      <c r="I113" s="2"/>
      <c r="J113" s="2"/>
      <c r="K113" s="2"/>
      <c r="L113" s="2"/>
      <c r="M113" s="2"/>
      <c r="N113" s="2"/>
      <c r="O113" s="2">
        <f t="shared" ref="O113:AT113" si="78">O121</f>
        <v>0</v>
      </c>
      <c r="P113" s="2">
        <f t="shared" si="78"/>
        <v>0</v>
      </c>
      <c r="Q113" s="2">
        <f t="shared" si="78"/>
        <v>0</v>
      </c>
      <c r="R113" s="2">
        <f t="shared" si="78"/>
        <v>0</v>
      </c>
      <c r="S113" s="2">
        <f t="shared" si="78"/>
        <v>0</v>
      </c>
      <c r="T113" s="2">
        <f t="shared" si="78"/>
        <v>0</v>
      </c>
      <c r="U113" s="2">
        <f t="shared" si="78"/>
        <v>0</v>
      </c>
      <c r="V113" s="2">
        <f t="shared" si="78"/>
        <v>0</v>
      </c>
      <c r="W113" s="2">
        <f t="shared" si="78"/>
        <v>0</v>
      </c>
      <c r="X113" s="2">
        <f t="shared" si="78"/>
        <v>0</v>
      </c>
      <c r="Y113" s="2">
        <f t="shared" si="78"/>
        <v>0</v>
      </c>
      <c r="Z113" s="2">
        <f t="shared" si="78"/>
        <v>0</v>
      </c>
      <c r="AA113" s="2">
        <f t="shared" si="78"/>
        <v>0</v>
      </c>
      <c r="AB113" s="2">
        <f t="shared" si="78"/>
        <v>0</v>
      </c>
      <c r="AC113" s="2">
        <f t="shared" si="78"/>
        <v>0</v>
      </c>
      <c r="AD113" s="2">
        <f t="shared" si="78"/>
        <v>0</v>
      </c>
      <c r="AE113" s="2">
        <f t="shared" si="78"/>
        <v>0</v>
      </c>
      <c r="AF113" s="2">
        <f t="shared" si="78"/>
        <v>0</v>
      </c>
      <c r="AG113" s="2">
        <f t="shared" si="78"/>
        <v>0</v>
      </c>
      <c r="AH113" s="2">
        <f t="shared" si="78"/>
        <v>0</v>
      </c>
      <c r="AI113" s="2">
        <f t="shared" si="78"/>
        <v>0</v>
      </c>
      <c r="AJ113" s="2">
        <f t="shared" si="78"/>
        <v>0</v>
      </c>
      <c r="AK113" s="2">
        <f t="shared" si="78"/>
        <v>0</v>
      </c>
      <c r="AL113" s="2">
        <f t="shared" si="78"/>
        <v>0</v>
      </c>
      <c r="AM113" s="2">
        <f t="shared" si="78"/>
        <v>0</v>
      </c>
      <c r="AN113" s="2">
        <f t="shared" si="78"/>
        <v>0</v>
      </c>
      <c r="AO113" s="2">
        <f t="shared" si="78"/>
        <v>0</v>
      </c>
      <c r="AP113" s="2">
        <f t="shared" si="78"/>
        <v>0</v>
      </c>
      <c r="AQ113" s="2">
        <f t="shared" si="78"/>
        <v>0</v>
      </c>
      <c r="AR113" s="2">
        <f t="shared" si="78"/>
        <v>0</v>
      </c>
      <c r="AS113" s="2">
        <f t="shared" si="78"/>
        <v>0</v>
      </c>
      <c r="AT113" s="2">
        <f t="shared" si="78"/>
        <v>0</v>
      </c>
      <c r="AU113" s="2">
        <f t="shared" ref="AU113:BZ113" si="79">AU121</f>
        <v>0</v>
      </c>
      <c r="AV113" s="2">
        <f t="shared" si="79"/>
        <v>0</v>
      </c>
      <c r="AW113" s="2">
        <f t="shared" si="79"/>
        <v>0</v>
      </c>
      <c r="AX113" s="2">
        <f t="shared" si="79"/>
        <v>0</v>
      </c>
      <c r="AY113" s="2">
        <f t="shared" si="79"/>
        <v>0</v>
      </c>
      <c r="AZ113" s="2">
        <f t="shared" si="79"/>
        <v>0</v>
      </c>
      <c r="BA113" s="2">
        <f t="shared" si="79"/>
        <v>0</v>
      </c>
      <c r="BB113" s="2">
        <f t="shared" si="79"/>
        <v>0</v>
      </c>
      <c r="BC113" s="2">
        <f t="shared" si="79"/>
        <v>0</v>
      </c>
      <c r="BD113" s="2">
        <f t="shared" si="79"/>
        <v>0</v>
      </c>
      <c r="BE113" s="2">
        <f t="shared" si="79"/>
        <v>0</v>
      </c>
      <c r="BF113" s="2">
        <f t="shared" si="79"/>
        <v>0</v>
      </c>
      <c r="BG113" s="2">
        <f t="shared" si="79"/>
        <v>0</v>
      </c>
      <c r="BH113" s="2">
        <f t="shared" si="79"/>
        <v>0</v>
      </c>
      <c r="BI113" s="2">
        <f t="shared" si="79"/>
        <v>0</v>
      </c>
      <c r="BJ113" s="2">
        <f t="shared" si="79"/>
        <v>0</v>
      </c>
      <c r="BK113" s="2">
        <f t="shared" si="79"/>
        <v>0</v>
      </c>
      <c r="BL113" s="2">
        <f t="shared" si="79"/>
        <v>0</v>
      </c>
      <c r="BM113" s="2">
        <f t="shared" si="79"/>
        <v>0</v>
      </c>
      <c r="BN113" s="2">
        <f t="shared" si="79"/>
        <v>0</v>
      </c>
      <c r="BO113" s="2">
        <f t="shared" si="79"/>
        <v>0</v>
      </c>
      <c r="BP113" s="2">
        <f t="shared" si="79"/>
        <v>0</v>
      </c>
      <c r="BQ113" s="2">
        <f t="shared" si="79"/>
        <v>0</v>
      </c>
      <c r="BR113" s="2">
        <f t="shared" si="79"/>
        <v>0</v>
      </c>
      <c r="BS113" s="2">
        <f t="shared" si="79"/>
        <v>0</v>
      </c>
      <c r="BT113" s="2">
        <f t="shared" si="79"/>
        <v>0</v>
      </c>
      <c r="BU113" s="2">
        <f t="shared" si="79"/>
        <v>0</v>
      </c>
      <c r="BV113" s="2">
        <f t="shared" si="79"/>
        <v>0</v>
      </c>
      <c r="BW113" s="2">
        <f t="shared" si="79"/>
        <v>0</v>
      </c>
      <c r="BX113" s="2">
        <f t="shared" si="79"/>
        <v>0</v>
      </c>
      <c r="BY113" s="2">
        <f t="shared" si="79"/>
        <v>0</v>
      </c>
      <c r="BZ113" s="2">
        <f t="shared" si="79"/>
        <v>0</v>
      </c>
      <c r="CA113" s="2">
        <f t="shared" ref="CA113:DF113" si="80">CA121</f>
        <v>0</v>
      </c>
      <c r="CB113" s="2">
        <f t="shared" si="80"/>
        <v>0</v>
      </c>
      <c r="CC113" s="2">
        <f t="shared" si="80"/>
        <v>0</v>
      </c>
      <c r="CD113" s="2">
        <f t="shared" si="80"/>
        <v>0</v>
      </c>
      <c r="CE113" s="2">
        <f t="shared" si="80"/>
        <v>0</v>
      </c>
      <c r="CF113" s="2">
        <f t="shared" si="80"/>
        <v>0</v>
      </c>
      <c r="CG113" s="2">
        <f t="shared" si="80"/>
        <v>0</v>
      </c>
      <c r="CH113" s="2">
        <f t="shared" si="80"/>
        <v>0</v>
      </c>
      <c r="CI113" s="2">
        <f t="shared" si="80"/>
        <v>0</v>
      </c>
      <c r="CJ113" s="2">
        <f t="shared" si="80"/>
        <v>0</v>
      </c>
      <c r="CK113" s="2">
        <f t="shared" si="80"/>
        <v>0</v>
      </c>
      <c r="CL113" s="2">
        <f t="shared" si="80"/>
        <v>0</v>
      </c>
      <c r="CM113" s="2">
        <f t="shared" si="80"/>
        <v>0</v>
      </c>
      <c r="CN113" s="2">
        <f t="shared" si="80"/>
        <v>0</v>
      </c>
      <c r="CO113" s="2">
        <f t="shared" si="80"/>
        <v>0</v>
      </c>
      <c r="CP113" s="2">
        <f t="shared" si="80"/>
        <v>0</v>
      </c>
      <c r="CQ113" s="2">
        <f t="shared" si="80"/>
        <v>0</v>
      </c>
      <c r="CR113" s="2">
        <f t="shared" si="80"/>
        <v>0</v>
      </c>
      <c r="CS113" s="2">
        <f t="shared" si="80"/>
        <v>0</v>
      </c>
      <c r="CT113" s="2">
        <f t="shared" si="80"/>
        <v>0</v>
      </c>
      <c r="CU113" s="2">
        <f t="shared" si="80"/>
        <v>0</v>
      </c>
      <c r="CV113" s="2">
        <f t="shared" si="80"/>
        <v>0</v>
      </c>
      <c r="CW113" s="2">
        <f t="shared" si="80"/>
        <v>0</v>
      </c>
      <c r="CX113" s="2">
        <f t="shared" si="80"/>
        <v>0</v>
      </c>
      <c r="CY113" s="2">
        <f t="shared" si="80"/>
        <v>0</v>
      </c>
      <c r="CZ113" s="2">
        <f t="shared" si="80"/>
        <v>0</v>
      </c>
      <c r="DA113" s="2">
        <f t="shared" si="80"/>
        <v>0</v>
      </c>
      <c r="DB113" s="2">
        <f t="shared" si="80"/>
        <v>0</v>
      </c>
      <c r="DC113" s="2">
        <f t="shared" si="80"/>
        <v>0</v>
      </c>
      <c r="DD113" s="2">
        <f t="shared" si="80"/>
        <v>0</v>
      </c>
      <c r="DE113" s="2">
        <f t="shared" si="80"/>
        <v>0</v>
      </c>
      <c r="DF113" s="2">
        <f t="shared" si="80"/>
        <v>0</v>
      </c>
      <c r="DG113" s="3">
        <f t="shared" ref="DG113:EL113" si="81">DG121</f>
        <v>0</v>
      </c>
      <c r="DH113" s="3">
        <f t="shared" si="81"/>
        <v>0</v>
      </c>
      <c r="DI113" s="3">
        <f t="shared" si="81"/>
        <v>0</v>
      </c>
      <c r="DJ113" s="3">
        <f t="shared" si="81"/>
        <v>0</v>
      </c>
      <c r="DK113" s="3">
        <f t="shared" si="81"/>
        <v>0</v>
      </c>
      <c r="DL113" s="3">
        <f t="shared" si="81"/>
        <v>0</v>
      </c>
      <c r="DM113" s="3">
        <f t="shared" si="81"/>
        <v>0</v>
      </c>
      <c r="DN113" s="3">
        <f t="shared" si="81"/>
        <v>0</v>
      </c>
      <c r="DO113" s="3">
        <f t="shared" si="81"/>
        <v>0</v>
      </c>
      <c r="DP113" s="3">
        <f t="shared" si="81"/>
        <v>0</v>
      </c>
      <c r="DQ113" s="3">
        <f t="shared" si="81"/>
        <v>0</v>
      </c>
      <c r="DR113" s="3">
        <f t="shared" si="81"/>
        <v>0</v>
      </c>
      <c r="DS113" s="3">
        <f t="shared" si="81"/>
        <v>0</v>
      </c>
      <c r="DT113" s="3">
        <f t="shared" si="81"/>
        <v>0</v>
      </c>
      <c r="DU113" s="3">
        <f t="shared" si="81"/>
        <v>0</v>
      </c>
      <c r="DV113" s="3">
        <f t="shared" si="81"/>
        <v>0</v>
      </c>
      <c r="DW113" s="3">
        <f t="shared" si="81"/>
        <v>0</v>
      </c>
      <c r="DX113" s="3">
        <f t="shared" si="81"/>
        <v>0</v>
      </c>
      <c r="DY113" s="3">
        <f t="shared" si="81"/>
        <v>0</v>
      </c>
      <c r="DZ113" s="3">
        <f t="shared" si="81"/>
        <v>0</v>
      </c>
      <c r="EA113" s="3">
        <f t="shared" si="81"/>
        <v>0</v>
      </c>
      <c r="EB113" s="3">
        <f t="shared" si="81"/>
        <v>0</v>
      </c>
      <c r="EC113" s="3">
        <f t="shared" si="81"/>
        <v>0</v>
      </c>
      <c r="ED113" s="3">
        <f t="shared" si="81"/>
        <v>0</v>
      </c>
      <c r="EE113" s="3">
        <f t="shared" si="81"/>
        <v>0</v>
      </c>
      <c r="EF113" s="3">
        <f t="shared" si="81"/>
        <v>0</v>
      </c>
      <c r="EG113" s="3">
        <f t="shared" si="81"/>
        <v>0</v>
      </c>
      <c r="EH113" s="3">
        <f t="shared" si="81"/>
        <v>0</v>
      </c>
      <c r="EI113" s="3">
        <f t="shared" si="81"/>
        <v>0</v>
      </c>
      <c r="EJ113" s="3">
        <f t="shared" si="81"/>
        <v>0</v>
      </c>
      <c r="EK113" s="3">
        <f t="shared" si="81"/>
        <v>0</v>
      </c>
      <c r="EL113" s="3">
        <f t="shared" si="81"/>
        <v>0</v>
      </c>
      <c r="EM113" s="3">
        <f t="shared" ref="EM113:FR113" si="82">EM121</f>
        <v>0</v>
      </c>
      <c r="EN113" s="3">
        <f t="shared" si="82"/>
        <v>0</v>
      </c>
      <c r="EO113" s="3">
        <f t="shared" si="82"/>
        <v>0</v>
      </c>
      <c r="EP113" s="3">
        <f t="shared" si="82"/>
        <v>0</v>
      </c>
      <c r="EQ113" s="3">
        <f t="shared" si="82"/>
        <v>0</v>
      </c>
      <c r="ER113" s="3">
        <f t="shared" si="82"/>
        <v>0</v>
      </c>
      <c r="ES113" s="3">
        <f t="shared" si="82"/>
        <v>0</v>
      </c>
      <c r="ET113" s="3">
        <f t="shared" si="82"/>
        <v>0</v>
      </c>
      <c r="EU113" s="3">
        <f t="shared" si="82"/>
        <v>0</v>
      </c>
      <c r="EV113" s="3">
        <f t="shared" si="82"/>
        <v>0</v>
      </c>
      <c r="EW113" s="3">
        <f t="shared" si="82"/>
        <v>0</v>
      </c>
      <c r="EX113" s="3">
        <f t="shared" si="82"/>
        <v>0</v>
      </c>
      <c r="EY113" s="3">
        <f t="shared" si="82"/>
        <v>0</v>
      </c>
      <c r="EZ113" s="3">
        <f t="shared" si="82"/>
        <v>0</v>
      </c>
      <c r="FA113" s="3">
        <f t="shared" si="82"/>
        <v>0</v>
      </c>
      <c r="FB113" s="3">
        <f t="shared" si="82"/>
        <v>0</v>
      </c>
      <c r="FC113" s="3">
        <f t="shared" si="82"/>
        <v>0</v>
      </c>
      <c r="FD113" s="3">
        <f t="shared" si="82"/>
        <v>0</v>
      </c>
      <c r="FE113" s="3">
        <f t="shared" si="82"/>
        <v>0</v>
      </c>
      <c r="FF113" s="3">
        <f t="shared" si="82"/>
        <v>0</v>
      </c>
      <c r="FG113" s="3">
        <f t="shared" si="82"/>
        <v>0</v>
      </c>
      <c r="FH113" s="3">
        <f t="shared" si="82"/>
        <v>0</v>
      </c>
      <c r="FI113" s="3">
        <f t="shared" si="82"/>
        <v>0</v>
      </c>
      <c r="FJ113" s="3">
        <f t="shared" si="82"/>
        <v>0</v>
      </c>
      <c r="FK113" s="3">
        <f t="shared" si="82"/>
        <v>0</v>
      </c>
      <c r="FL113" s="3">
        <f t="shared" si="82"/>
        <v>0</v>
      </c>
      <c r="FM113" s="3">
        <f t="shared" si="82"/>
        <v>0</v>
      </c>
      <c r="FN113" s="3">
        <f t="shared" si="82"/>
        <v>0</v>
      </c>
      <c r="FO113" s="3">
        <f t="shared" si="82"/>
        <v>0</v>
      </c>
      <c r="FP113" s="3">
        <f t="shared" si="82"/>
        <v>0</v>
      </c>
      <c r="FQ113" s="3">
        <f t="shared" si="82"/>
        <v>0</v>
      </c>
      <c r="FR113" s="3">
        <f t="shared" si="82"/>
        <v>0</v>
      </c>
      <c r="FS113" s="3">
        <f t="shared" ref="FS113:GX113" si="83">FS121</f>
        <v>0</v>
      </c>
      <c r="FT113" s="3">
        <f t="shared" si="83"/>
        <v>0</v>
      </c>
      <c r="FU113" s="3">
        <f t="shared" si="83"/>
        <v>0</v>
      </c>
      <c r="FV113" s="3">
        <f t="shared" si="83"/>
        <v>0</v>
      </c>
      <c r="FW113" s="3">
        <f t="shared" si="83"/>
        <v>0</v>
      </c>
      <c r="FX113" s="3">
        <f t="shared" si="83"/>
        <v>0</v>
      </c>
      <c r="FY113" s="3">
        <f t="shared" si="83"/>
        <v>0</v>
      </c>
      <c r="FZ113" s="3">
        <f t="shared" si="83"/>
        <v>0</v>
      </c>
      <c r="GA113" s="3">
        <f t="shared" si="83"/>
        <v>0</v>
      </c>
      <c r="GB113" s="3">
        <f t="shared" si="83"/>
        <v>0</v>
      </c>
      <c r="GC113" s="3">
        <f t="shared" si="83"/>
        <v>0</v>
      </c>
      <c r="GD113" s="3">
        <f t="shared" si="83"/>
        <v>0</v>
      </c>
      <c r="GE113" s="3">
        <f t="shared" si="83"/>
        <v>0</v>
      </c>
      <c r="GF113" s="3">
        <f t="shared" si="83"/>
        <v>0</v>
      </c>
      <c r="GG113" s="3">
        <f t="shared" si="83"/>
        <v>0</v>
      </c>
      <c r="GH113" s="3">
        <f t="shared" si="83"/>
        <v>0</v>
      </c>
      <c r="GI113" s="3">
        <f t="shared" si="83"/>
        <v>0</v>
      </c>
      <c r="GJ113" s="3">
        <f t="shared" si="83"/>
        <v>0</v>
      </c>
      <c r="GK113" s="3">
        <f t="shared" si="83"/>
        <v>0</v>
      </c>
      <c r="GL113" s="3">
        <f t="shared" si="83"/>
        <v>0</v>
      </c>
      <c r="GM113" s="3">
        <f t="shared" si="83"/>
        <v>0</v>
      </c>
      <c r="GN113" s="3">
        <f t="shared" si="83"/>
        <v>0</v>
      </c>
      <c r="GO113" s="3">
        <f t="shared" si="83"/>
        <v>0</v>
      </c>
      <c r="GP113" s="3">
        <f t="shared" si="83"/>
        <v>0</v>
      </c>
      <c r="GQ113" s="3">
        <f t="shared" si="83"/>
        <v>0</v>
      </c>
      <c r="GR113" s="3">
        <f t="shared" si="83"/>
        <v>0</v>
      </c>
      <c r="GS113" s="3">
        <f t="shared" si="83"/>
        <v>0</v>
      </c>
      <c r="GT113" s="3">
        <f t="shared" si="83"/>
        <v>0</v>
      </c>
      <c r="GU113" s="3">
        <f t="shared" si="83"/>
        <v>0</v>
      </c>
      <c r="GV113" s="3">
        <f t="shared" si="83"/>
        <v>0</v>
      </c>
      <c r="GW113" s="3">
        <f t="shared" si="83"/>
        <v>0</v>
      </c>
      <c r="GX113" s="3">
        <f t="shared" si="83"/>
        <v>0</v>
      </c>
    </row>
    <row r="115" spans="1:245" x14ac:dyDescent="0.2">
      <c r="A115">
        <v>17</v>
      </c>
      <c r="B115">
        <v>1</v>
      </c>
      <c r="C115">
        <f>ROW(SmtRes!A10)</f>
        <v>10</v>
      </c>
      <c r="D115">
        <f>ROW(EtalonRes!A40)</f>
        <v>40</v>
      </c>
      <c r="E115" t="s">
        <v>141</v>
      </c>
      <c r="F115" t="s">
        <v>142</v>
      </c>
      <c r="G115" t="s">
        <v>143</v>
      </c>
      <c r="H115" t="s">
        <v>21</v>
      </c>
      <c r="I115">
        <v>0</v>
      </c>
      <c r="J115">
        <v>0</v>
      </c>
      <c r="O115">
        <f>ROUND(CP115,2)</f>
        <v>0</v>
      </c>
      <c r="P115">
        <f>ROUND(CQ115*I115,2)</f>
        <v>0</v>
      </c>
      <c r="Q115">
        <f>ROUND(CR115*I115,2)</f>
        <v>0</v>
      </c>
      <c r="R115">
        <f>ROUND(CS115*I115,2)</f>
        <v>0</v>
      </c>
      <c r="S115">
        <f>ROUND(CT115*I115,2)</f>
        <v>0</v>
      </c>
      <c r="T115">
        <f>ROUND(CU115*I115,2)</f>
        <v>0</v>
      </c>
      <c r="U115">
        <f>CV115*I115</f>
        <v>0</v>
      </c>
      <c r="V115">
        <f>CW115*I115</f>
        <v>0</v>
      </c>
      <c r="W115">
        <f>ROUND(CX115*I115,2)</f>
        <v>0</v>
      </c>
      <c r="X115">
        <f t="shared" ref="X115:Y119" si="84">ROUND(CY115,2)</f>
        <v>0</v>
      </c>
      <c r="Y115">
        <f t="shared" si="84"/>
        <v>0</v>
      </c>
      <c r="AA115">
        <v>40597198</v>
      </c>
      <c r="AB115">
        <f>ROUND((AC115+AD115+AF115),6)</f>
        <v>59333.5</v>
      </c>
      <c r="AC115">
        <f>ROUND((ES115),6)</f>
        <v>33083.43</v>
      </c>
      <c r="AD115">
        <f>ROUND((((ET115)-(EU115))+AE115),6)</f>
        <v>370.79</v>
      </c>
      <c r="AE115">
        <f t="shared" ref="AE115:AF119" si="85">ROUND((EU115),6)</f>
        <v>17</v>
      </c>
      <c r="AF115">
        <f t="shared" si="85"/>
        <v>25879.279999999999</v>
      </c>
      <c r="AG115">
        <f>ROUND((AP115),6)</f>
        <v>0</v>
      </c>
      <c r="AH115">
        <f t="shared" ref="AH115:AI119" si="86">(EW115)</f>
        <v>134.08000000000001</v>
      </c>
      <c r="AI115">
        <f t="shared" si="86"/>
        <v>0</v>
      </c>
      <c r="AJ115">
        <f>(AS115)</f>
        <v>0</v>
      </c>
      <c r="AK115">
        <v>59333.5</v>
      </c>
      <c r="AL115">
        <v>33083.43</v>
      </c>
      <c r="AM115">
        <v>370.79</v>
      </c>
      <c r="AN115">
        <v>17</v>
      </c>
      <c r="AO115">
        <v>25879.279999999999</v>
      </c>
      <c r="AP115">
        <v>0</v>
      </c>
      <c r="AQ115">
        <v>134.08000000000001</v>
      </c>
      <c r="AR115">
        <v>0</v>
      </c>
      <c r="AS115">
        <v>0</v>
      </c>
      <c r="AT115">
        <v>70</v>
      </c>
      <c r="AU115">
        <v>10</v>
      </c>
      <c r="AV115">
        <v>1</v>
      </c>
      <c r="AW115">
        <v>1</v>
      </c>
      <c r="AZ115">
        <v>1</v>
      </c>
      <c r="BA115">
        <v>1</v>
      </c>
      <c r="BB115">
        <v>1</v>
      </c>
      <c r="BC115">
        <v>1</v>
      </c>
      <c r="BD115" t="s">
        <v>3</v>
      </c>
      <c r="BE115" t="s">
        <v>3</v>
      </c>
      <c r="BF115" t="s">
        <v>3</v>
      </c>
      <c r="BG115" t="s">
        <v>3</v>
      </c>
      <c r="BH115">
        <v>0</v>
      </c>
      <c r="BI115">
        <v>4</v>
      </c>
      <c r="BJ115" t="s">
        <v>144</v>
      </c>
      <c r="BM115">
        <v>0</v>
      </c>
      <c r="BN115">
        <v>0</v>
      </c>
      <c r="BO115" t="s">
        <v>3</v>
      </c>
      <c r="BP115">
        <v>0</v>
      </c>
      <c r="BQ115">
        <v>1</v>
      </c>
      <c r="BR115">
        <v>0</v>
      </c>
      <c r="BS115">
        <v>1</v>
      </c>
      <c r="BT115">
        <v>1</v>
      </c>
      <c r="BU115">
        <v>1</v>
      </c>
      <c r="BV115">
        <v>1</v>
      </c>
      <c r="BW115">
        <v>1</v>
      </c>
      <c r="BX115">
        <v>1</v>
      </c>
      <c r="BY115" t="s">
        <v>3</v>
      </c>
      <c r="BZ115">
        <v>70</v>
      </c>
      <c r="CA115">
        <v>10</v>
      </c>
      <c r="CE115">
        <v>0</v>
      </c>
      <c r="CF115">
        <v>0</v>
      </c>
      <c r="CG115">
        <v>0</v>
      </c>
      <c r="CM115">
        <v>0</v>
      </c>
      <c r="CN115" t="s">
        <v>3</v>
      </c>
      <c r="CO115">
        <v>0</v>
      </c>
      <c r="CP115">
        <f>(P115+Q115+S115)</f>
        <v>0</v>
      </c>
      <c r="CQ115">
        <f>(AC115*BC115*AW115)</f>
        <v>33083.43</v>
      </c>
      <c r="CR115">
        <f>((((ET115)*BB115-(EU115)*BS115)+AE115*BS115)*AV115)</f>
        <v>370.79</v>
      </c>
      <c r="CS115">
        <f>(AE115*BS115*AV115)</f>
        <v>17</v>
      </c>
      <c r="CT115">
        <f>(AF115*BA115*AV115)</f>
        <v>25879.279999999999</v>
      </c>
      <c r="CU115">
        <f>AG115</f>
        <v>0</v>
      </c>
      <c r="CV115">
        <f>(AH115*AV115)</f>
        <v>134.08000000000001</v>
      </c>
      <c r="CW115">
        <f t="shared" ref="CW115:CX119" si="87">AI115</f>
        <v>0</v>
      </c>
      <c r="CX115">
        <f t="shared" si="87"/>
        <v>0</v>
      </c>
      <c r="CY115">
        <f>((S115*BZ115)/100)</f>
        <v>0</v>
      </c>
      <c r="CZ115">
        <f>((S115*CA115)/100)</f>
        <v>0</v>
      </c>
      <c r="DC115" t="s">
        <v>3</v>
      </c>
      <c r="DD115" t="s">
        <v>3</v>
      </c>
      <c r="DE115" t="s">
        <v>3</v>
      </c>
      <c r="DF115" t="s">
        <v>3</v>
      </c>
      <c r="DG115" t="s">
        <v>3</v>
      </c>
      <c r="DH115" t="s">
        <v>3</v>
      </c>
      <c r="DI115" t="s">
        <v>3</v>
      </c>
      <c r="DJ115" t="s">
        <v>3</v>
      </c>
      <c r="DK115" t="s">
        <v>3</v>
      </c>
      <c r="DL115" t="s">
        <v>3</v>
      </c>
      <c r="DM115" t="s">
        <v>3</v>
      </c>
      <c r="DN115">
        <v>0</v>
      </c>
      <c r="DO115">
        <v>0</v>
      </c>
      <c r="DP115">
        <v>1</v>
      </c>
      <c r="DQ115">
        <v>1</v>
      </c>
      <c r="DU115">
        <v>1005</v>
      </c>
      <c r="DV115" t="s">
        <v>21</v>
      </c>
      <c r="DW115" t="s">
        <v>21</v>
      </c>
      <c r="DX115">
        <v>100</v>
      </c>
      <c r="EE115">
        <v>38986828</v>
      </c>
      <c r="EF115">
        <v>1</v>
      </c>
      <c r="EG115" t="s">
        <v>23</v>
      </c>
      <c r="EH115">
        <v>0</v>
      </c>
      <c r="EI115" t="s">
        <v>3</v>
      </c>
      <c r="EJ115">
        <v>4</v>
      </c>
      <c r="EK115">
        <v>0</v>
      </c>
      <c r="EL115" t="s">
        <v>24</v>
      </c>
      <c r="EM115" t="s">
        <v>25</v>
      </c>
      <c r="EO115" t="s">
        <v>3</v>
      </c>
      <c r="EQ115">
        <v>131072</v>
      </c>
      <c r="ER115">
        <v>59333.5</v>
      </c>
      <c r="ES115">
        <v>33083.43</v>
      </c>
      <c r="ET115">
        <v>370.79</v>
      </c>
      <c r="EU115">
        <v>17</v>
      </c>
      <c r="EV115">
        <v>25879.279999999999</v>
      </c>
      <c r="EW115">
        <v>134.08000000000001</v>
      </c>
      <c r="EX115">
        <v>0</v>
      </c>
      <c r="EY115">
        <v>0</v>
      </c>
      <c r="FQ115">
        <v>0</v>
      </c>
      <c r="FR115">
        <f>ROUND(IF(AND(BH115=3,BI115=3),P115,0),2)</f>
        <v>0</v>
      </c>
      <c r="FS115">
        <v>0</v>
      </c>
      <c r="FX115">
        <v>70</v>
      </c>
      <c r="FY115">
        <v>10</v>
      </c>
      <c r="GA115" t="s">
        <v>3</v>
      </c>
      <c r="GD115">
        <v>0</v>
      </c>
      <c r="GF115">
        <v>281925847</v>
      </c>
      <c r="GG115">
        <v>2</v>
      </c>
      <c r="GH115">
        <v>1</v>
      </c>
      <c r="GI115">
        <v>-2</v>
      </c>
      <c r="GJ115">
        <v>0</v>
      </c>
      <c r="GK115">
        <f>ROUND(R115*(R12)/100,2)</f>
        <v>0</v>
      </c>
      <c r="GL115">
        <f>ROUND(IF(AND(BH115=3,BI115=3,FS115&lt;&gt;0),P115,0),2)</f>
        <v>0</v>
      </c>
      <c r="GM115">
        <f>ROUND(O115+X115+Y115+GK115,2)+GX115</f>
        <v>0</v>
      </c>
      <c r="GN115">
        <f>IF(OR(BI115=0,BI115=1),ROUND(O115+X115+Y115+GK115,2),0)</f>
        <v>0</v>
      </c>
      <c r="GO115">
        <f>IF(BI115=2,ROUND(O115+X115+Y115+GK115,2),0)</f>
        <v>0</v>
      </c>
      <c r="GP115">
        <f>IF(BI115=4,ROUND(O115+X115+Y115+GK115,2)+GX115,0)</f>
        <v>0</v>
      </c>
      <c r="GR115">
        <v>0</v>
      </c>
      <c r="GS115">
        <v>3</v>
      </c>
      <c r="GT115">
        <v>0</v>
      </c>
      <c r="GU115" t="s">
        <v>3</v>
      </c>
      <c r="GV115">
        <f>ROUND((GT115),6)</f>
        <v>0</v>
      </c>
      <c r="GW115">
        <v>1</v>
      </c>
      <c r="GX115">
        <f>ROUND(HC115*I115,2)</f>
        <v>0</v>
      </c>
      <c r="HA115">
        <v>0</v>
      </c>
      <c r="HB115">
        <v>0</v>
      </c>
      <c r="HC115">
        <f>GV115*GW115</f>
        <v>0</v>
      </c>
      <c r="IK115">
        <v>0</v>
      </c>
    </row>
    <row r="116" spans="1:245" x14ac:dyDescent="0.2">
      <c r="A116">
        <v>18</v>
      </c>
      <c r="B116">
        <v>1</v>
      </c>
      <c r="C116">
        <v>9</v>
      </c>
      <c r="E116" t="s">
        <v>145</v>
      </c>
      <c r="F116" t="s">
        <v>146</v>
      </c>
      <c r="G116" t="s">
        <v>147</v>
      </c>
      <c r="H116" t="s">
        <v>148</v>
      </c>
      <c r="I116">
        <f>I115*J116</f>
        <v>0</v>
      </c>
      <c r="J116">
        <v>103</v>
      </c>
      <c r="O116">
        <f>ROUND(CP116,2)</f>
        <v>0</v>
      </c>
      <c r="P116">
        <f>ROUND(CQ116*I116,2)</f>
        <v>0</v>
      </c>
      <c r="Q116">
        <f>ROUND(CR116*I116,2)</f>
        <v>0</v>
      </c>
      <c r="R116">
        <f>ROUND(CS116*I116,2)</f>
        <v>0</v>
      </c>
      <c r="S116">
        <f>ROUND(CT116*I116,2)</f>
        <v>0</v>
      </c>
      <c r="T116">
        <f>ROUND(CU116*I116,2)</f>
        <v>0</v>
      </c>
      <c r="U116">
        <f>CV116*I116</f>
        <v>0</v>
      </c>
      <c r="V116">
        <f>CW116*I116</f>
        <v>0</v>
      </c>
      <c r="W116">
        <f>ROUND(CX116*I116,2)</f>
        <v>0</v>
      </c>
      <c r="X116">
        <f t="shared" si="84"/>
        <v>0</v>
      </c>
      <c r="Y116">
        <f t="shared" si="84"/>
        <v>0</v>
      </c>
      <c r="AA116">
        <v>40597198</v>
      </c>
      <c r="AB116">
        <f>ROUND((AC116+AD116+AF116),6)</f>
        <v>638.41</v>
      </c>
      <c r="AC116">
        <f>ROUND((ES116),6)</f>
        <v>638.41</v>
      </c>
      <c r="AD116">
        <f>ROUND((((ET116)-(EU116))+AE116),6)</f>
        <v>0</v>
      </c>
      <c r="AE116">
        <f t="shared" si="85"/>
        <v>0</v>
      </c>
      <c r="AF116">
        <f t="shared" si="85"/>
        <v>0</v>
      </c>
      <c r="AG116">
        <f>ROUND((AP116),6)</f>
        <v>0</v>
      </c>
      <c r="AH116">
        <f t="shared" si="86"/>
        <v>0</v>
      </c>
      <c r="AI116">
        <f t="shared" si="86"/>
        <v>0</v>
      </c>
      <c r="AJ116">
        <f>(AS116)</f>
        <v>0</v>
      </c>
      <c r="AK116">
        <v>638.41</v>
      </c>
      <c r="AL116">
        <v>638.41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70</v>
      </c>
      <c r="AU116">
        <v>10</v>
      </c>
      <c r="AV116">
        <v>1</v>
      </c>
      <c r="AW116">
        <v>1</v>
      </c>
      <c r="AZ116">
        <v>1</v>
      </c>
      <c r="BA116">
        <v>1</v>
      </c>
      <c r="BB116">
        <v>1</v>
      </c>
      <c r="BC116">
        <v>1</v>
      </c>
      <c r="BD116" t="s">
        <v>3</v>
      </c>
      <c r="BE116" t="s">
        <v>3</v>
      </c>
      <c r="BF116" t="s">
        <v>3</v>
      </c>
      <c r="BG116" t="s">
        <v>3</v>
      </c>
      <c r="BH116">
        <v>3</v>
      </c>
      <c r="BI116">
        <v>4</v>
      </c>
      <c r="BJ116" t="s">
        <v>149</v>
      </c>
      <c r="BM116">
        <v>0</v>
      </c>
      <c r="BN116">
        <v>0</v>
      </c>
      <c r="BO116" t="s">
        <v>3</v>
      </c>
      <c r="BP116">
        <v>0</v>
      </c>
      <c r="BQ116">
        <v>1</v>
      </c>
      <c r="BR116">
        <v>0</v>
      </c>
      <c r="BS116">
        <v>1</v>
      </c>
      <c r="BT116">
        <v>1</v>
      </c>
      <c r="BU116">
        <v>1</v>
      </c>
      <c r="BV116">
        <v>1</v>
      </c>
      <c r="BW116">
        <v>1</v>
      </c>
      <c r="BX116">
        <v>1</v>
      </c>
      <c r="BY116" t="s">
        <v>3</v>
      </c>
      <c r="BZ116">
        <v>70</v>
      </c>
      <c r="CA116">
        <v>10</v>
      </c>
      <c r="CE116">
        <v>0</v>
      </c>
      <c r="CF116">
        <v>0</v>
      </c>
      <c r="CG116">
        <v>0</v>
      </c>
      <c r="CM116">
        <v>0</v>
      </c>
      <c r="CN116" t="s">
        <v>3</v>
      </c>
      <c r="CO116">
        <v>0</v>
      </c>
      <c r="CP116">
        <f>(P116+Q116+S116)</f>
        <v>0</v>
      </c>
      <c r="CQ116">
        <f>(AC116*BC116*AW116)</f>
        <v>638.41</v>
      </c>
      <c r="CR116">
        <f>((((ET116)*BB116-(EU116)*BS116)+AE116*BS116)*AV116)</f>
        <v>0</v>
      </c>
      <c r="CS116">
        <f>(AE116*BS116*AV116)</f>
        <v>0</v>
      </c>
      <c r="CT116">
        <f>(AF116*BA116*AV116)</f>
        <v>0</v>
      </c>
      <c r="CU116">
        <f>AG116</f>
        <v>0</v>
      </c>
      <c r="CV116">
        <f>(AH116*AV116)</f>
        <v>0</v>
      </c>
      <c r="CW116">
        <f t="shared" si="87"/>
        <v>0</v>
      </c>
      <c r="CX116">
        <f t="shared" si="87"/>
        <v>0</v>
      </c>
      <c r="CY116">
        <f>((S116*BZ116)/100)</f>
        <v>0</v>
      </c>
      <c r="CZ116">
        <f>((S116*CA116)/100)</f>
        <v>0</v>
      </c>
      <c r="DC116" t="s">
        <v>3</v>
      </c>
      <c r="DD116" t="s">
        <v>3</v>
      </c>
      <c r="DE116" t="s">
        <v>3</v>
      </c>
      <c r="DF116" t="s">
        <v>3</v>
      </c>
      <c r="DG116" t="s">
        <v>3</v>
      </c>
      <c r="DH116" t="s">
        <v>3</v>
      </c>
      <c r="DI116" t="s">
        <v>3</v>
      </c>
      <c r="DJ116" t="s">
        <v>3</v>
      </c>
      <c r="DK116" t="s">
        <v>3</v>
      </c>
      <c r="DL116" t="s">
        <v>3</v>
      </c>
      <c r="DM116" t="s">
        <v>3</v>
      </c>
      <c r="DN116">
        <v>0</v>
      </c>
      <c r="DO116">
        <v>0</v>
      </c>
      <c r="DP116">
        <v>1</v>
      </c>
      <c r="DQ116">
        <v>1</v>
      </c>
      <c r="DU116">
        <v>1005</v>
      </c>
      <c r="DV116" t="s">
        <v>148</v>
      </c>
      <c r="DW116" t="s">
        <v>148</v>
      </c>
      <c r="DX116">
        <v>1</v>
      </c>
      <c r="EE116">
        <v>38986828</v>
      </c>
      <c r="EF116">
        <v>1</v>
      </c>
      <c r="EG116" t="s">
        <v>23</v>
      </c>
      <c r="EH116">
        <v>0</v>
      </c>
      <c r="EI116" t="s">
        <v>3</v>
      </c>
      <c r="EJ116">
        <v>4</v>
      </c>
      <c r="EK116">
        <v>0</v>
      </c>
      <c r="EL116" t="s">
        <v>24</v>
      </c>
      <c r="EM116" t="s">
        <v>25</v>
      </c>
      <c r="EO116" t="s">
        <v>3</v>
      </c>
      <c r="EQ116">
        <v>0</v>
      </c>
      <c r="ER116">
        <v>638.41</v>
      </c>
      <c r="ES116">
        <v>638.41</v>
      </c>
      <c r="ET116">
        <v>0</v>
      </c>
      <c r="EU116">
        <v>0</v>
      </c>
      <c r="EV116">
        <v>0</v>
      </c>
      <c r="EW116">
        <v>0</v>
      </c>
      <c r="EX116">
        <v>0</v>
      </c>
      <c r="FQ116">
        <v>0</v>
      </c>
      <c r="FR116">
        <f>ROUND(IF(AND(BH116=3,BI116=3),P116,0),2)</f>
        <v>0</v>
      </c>
      <c r="FS116">
        <v>0</v>
      </c>
      <c r="FX116">
        <v>70</v>
      </c>
      <c r="FY116">
        <v>10</v>
      </c>
      <c r="GA116" t="s">
        <v>3</v>
      </c>
      <c r="GD116">
        <v>0</v>
      </c>
      <c r="GF116">
        <v>-1764480636</v>
      </c>
      <c r="GG116">
        <v>2</v>
      </c>
      <c r="GH116">
        <v>1</v>
      </c>
      <c r="GI116">
        <v>-2</v>
      </c>
      <c r="GJ116">
        <v>0</v>
      </c>
      <c r="GK116">
        <f>ROUND(R116*(R12)/100,2)</f>
        <v>0</v>
      </c>
      <c r="GL116">
        <f>ROUND(IF(AND(BH116=3,BI116=3,FS116&lt;&gt;0),P116,0),2)</f>
        <v>0</v>
      </c>
      <c r="GM116">
        <f>ROUND(O116+X116+Y116+GK116,2)+GX116</f>
        <v>0</v>
      </c>
      <c r="GN116">
        <f>IF(OR(BI116=0,BI116=1),ROUND(O116+X116+Y116+GK116,2),0)</f>
        <v>0</v>
      </c>
      <c r="GO116">
        <f>IF(BI116=2,ROUND(O116+X116+Y116+GK116,2),0)</f>
        <v>0</v>
      </c>
      <c r="GP116">
        <f>IF(BI116=4,ROUND(O116+X116+Y116+GK116,2)+GX116,0)</f>
        <v>0</v>
      </c>
      <c r="GR116">
        <v>0</v>
      </c>
      <c r="GS116">
        <v>3</v>
      </c>
      <c r="GT116">
        <v>0</v>
      </c>
      <c r="GU116" t="s">
        <v>3</v>
      </c>
      <c r="GV116">
        <f>ROUND((GT116),6)</f>
        <v>0</v>
      </c>
      <c r="GW116">
        <v>1</v>
      </c>
      <c r="GX116">
        <f>ROUND(HC116*I116,2)</f>
        <v>0</v>
      </c>
      <c r="HA116">
        <v>0</v>
      </c>
      <c r="HB116">
        <v>0</v>
      </c>
      <c r="HC116">
        <f>GV116*GW116</f>
        <v>0</v>
      </c>
      <c r="IK116">
        <v>0</v>
      </c>
    </row>
    <row r="117" spans="1:245" x14ac:dyDescent="0.2">
      <c r="A117">
        <v>17</v>
      </c>
      <c r="B117">
        <v>1</v>
      </c>
      <c r="C117">
        <f>ROW(SmtRes!A12)</f>
        <v>12</v>
      </c>
      <c r="D117">
        <f>ROW(EtalonRes!A44)</f>
        <v>44</v>
      </c>
      <c r="E117" t="s">
        <v>150</v>
      </c>
      <c r="F117" t="s">
        <v>129</v>
      </c>
      <c r="G117" t="s">
        <v>130</v>
      </c>
      <c r="H117" t="s">
        <v>21</v>
      </c>
      <c r="I117">
        <v>0</v>
      </c>
      <c r="J117">
        <v>0</v>
      </c>
      <c r="O117">
        <f>ROUND(CP117,2)</f>
        <v>0</v>
      </c>
      <c r="P117">
        <f>ROUND(CQ117*I117,2)</f>
        <v>0</v>
      </c>
      <c r="Q117">
        <f>ROUND(CR117*I117,2)</f>
        <v>0</v>
      </c>
      <c r="R117">
        <f>ROUND(CS117*I117,2)</f>
        <v>0</v>
      </c>
      <c r="S117">
        <f>ROUND(CT117*I117,2)</f>
        <v>0</v>
      </c>
      <c r="T117">
        <f>ROUND(CU117*I117,2)</f>
        <v>0</v>
      </c>
      <c r="U117">
        <f>CV117*I117</f>
        <v>0</v>
      </c>
      <c r="V117">
        <f>CW117*I117</f>
        <v>0</v>
      </c>
      <c r="W117">
        <f>ROUND(CX117*I117,2)</f>
        <v>0</v>
      </c>
      <c r="X117">
        <f t="shared" si="84"/>
        <v>0</v>
      </c>
      <c r="Y117">
        <f t="shared" si="84"/>
        <v>0</v>
      </c>
      <c r="AA117">
        <v>40597198</v>
      </c>
      <c r="AB117">
        <f>ROUND((AC117+AD117+AF117),6)</f>
        <v>23878.959999999999</v>
      </c>
      <c r="AC117">
        <f>ROUND((ES117),6)</f>
        <v>20561.080000000002</v>
      </c>
      <c r="AD117">
        <f>ROUND((((ET117)-(EU117))+AE117),6)</f>
        <v>1074.95</v>
      </c>
      <c r="AE117">
        <f t="shared" si="85"/>
        <v>448.92</v>
      </c>
      <c r="AF117">
        <f t="shared" si="85"/>
        <v>2242.9299999999998</v>
      </c>
      <c r="AG117">
        <f>ROUND((AP117),6)</f>
        <v>0</v>
      </c>
      <c r="AH117">
        <f t="shared" si="86"/>
        <v>10.3</v>
      </c>
      <c r="AI117">
        <f t="shared" si="86"/>
        <v>0</v>
      </c>
      <c r="AJ117">
        <f>(AS117)</f>
        <v>0</v>
      </c>
      <c r="AK117">
        <v>23878.959999999999</v>
      </c>
      <c r="AL117">
        <v>20561.080000000002</v>
      </c>
      <c r="AM117">
        <v>1074.95</v>
      </c>
      <c r="AN117">
        <v>448.92</v>
      </c>
      <c r="AO117">
        <v>2242.9299999999998</v>
      </c>
      <c r="AP117">
        <v>0</v>
      </c>
      <c r="AQ117">
        <v>10.3</v>
      </c>
      <c r="AR117">
        <v>0</v>
      </c>
      <c r="AS117">
        <v>0</v>
      </c>
      <c r="AT117">
        <v>70</v>
      </c>
      <c r="AU117">
        <v>10</v>
      </c>
      <c r="AV117">
        <v>1</v>
      </c>
      <c r="AW117">
        <v>1</v>
      </c>
      <c r="AZ117">
        <v>1</v>
      </c>
      <c r="BA117">
        <v>1</v>
      </c>
      <c r="BB117">
        <v>1</v>
      </c>
      <c r="BC117">
        <v>1</v>
      </c>
      <c r="BD117" t="s">
        <v>3</v>
      </c>
      <c r="BE117" t="s">
        <v>3</v>
      </c>
      <c r="BF117" t="s">
        <v>3</v>
      </c>
      <c r="BG117" t="s">
        <v>3</v>
      </c>
      <c r="BH117">
        <v>0</v>
      </c>
      <c r="BI117">
        <v>4</v>
      </c>
      <c r="BJ117" t="s">
        <v>131</v>
      </c>
      <c r="BM117">
        <v>0</v>
      </c>
      <c r="BN117">
        <v>0</v>
      </c>
      <c r="BO117" t="s">
        <v>3</v>
      </c>
      <c r="BP117">
        <v>0</v>
      </c>
      <c r="BQ117">
        <v>1</v>
      </c>
      <c r="BR117">
        <v>0</v>
      </c>
      <c r="BS117">
        <v>1</v>
      </c>
      <c r="BT117">
        <v>1</v>
      </c>
      <c r="BU117">
        <v>1</v>
      </c>
      <c r="BV117">
        <v>1</v>
      </c>
      <c r="BW117">
        <v>1</v>
      </c>
      <c r="BX117">
        <v>1</v>
      </c>
      <c r="BY117" t="s">
        <v>3</v>
      </c>
      <c r="BZ117">
        <v>70</v>
      </c>
      <c r="CA117">
        <v>10</v>
      </c>
      <c r="CE117">
        <v>0</v>
      </c>
      <c r="CF117">
        <v>0</v>
      </c>
      <c r="CG117">
        <v>0</v>
      </c>
      <c r="CM117">
        <v>0</v>
      </c>
      <c r="CN117" t="s">
        <v>3</v>
      </c>
      <c r="CO117">
        <v>0</v>
      </c>
      <c r="CP117">
        <f>(P117+Q117+S117)</f>
        <v>0</v>
      </c>
      <c r="CQ117">
        <f>(AC117*BC117*AW117)</f>
        <v>20561.080000000002</v>
      </c>
      <c r="CR117">
        <f>((((ET117)*BB117-(EU117)*BS117)+AE117*BS117)*AV117)</f>
        <v>1074.95</v>
      </c>
      <c r="CS117">
        <f>(AE117*BS117*AV117)</f>
        <v>448.92</v>
      </c>
      <c r="CT117">
        <f>(AF117*BA117*AV117)</f>
        <v>2242.9299999999998</v>
      </c>
      <c r="CU117">
        <f>AG117</f>
        <v>0</v>
      </c>
      <c r="CV117">
        <f>(AH117*AV117)</f>
        <v>10.3</v>
      </c>
      <c r="CW117">
        <f t="shared" si="87"/>
        <v>0</v>
      </c>
      <c r="CX117">
        <f t="shared" si="87"/>
        <v>0</v>
      </c>
      <c r="CY117">
        <f>((S117*BZ117)/100)</f>
        <v>0</v>
      </c>
      <c r="CZ117">
        <f>((S117*CA117)/100)</f>
        <v>0</v>
      </c>
      <c r="DC117" t="s">
        <v>3</v>
      </c>
      <c r="DD117" t="s">
        <v>3</v>
      </c>
      <c r="DE117" t="s">
        <v>3</v>
      </c>
      <c r="DF117" t="s">
        <v>3</v>
      </c>
      <c r="DG117" t="s">
        <v>3</v>
      </c>
      <c r="DH117" t="s">
        <v>3</v>
      </c>
      <c r="DI117" t="s">
        <v>3</v>
      </c>
      <c r="DJ117" t="s">
        <v>3</v>
      </c>
      <c r="DK117" t="s">
        <v>3</v>
      </c>
      <c r="DL117" t="s">
        <v>3</v>
      </c>
      <c r="DM117" t="s">
        <v>3</v>
      </c>
      <c r="DN117">
        <v>0</v>
      </c>
      <c r="DO117">
        <v>0</v>
      </c>
      <c r="DP117">
        <v>1</v>
      </c>
      <c r="DQ117">
        <v>1</v>
      </c>
      <c r="DU117">
        <v>1005</v>
      </c>
      <c r="DV117" t="s">
        <v>21</v>
      </c>
      <c r="DW117" t="s">
        <v>21</v>
      </c>
      <c r="DX117">
        <v>100</v>
      </c>
      <c r="EE117">
        <v>38986828</v>
      </c>
      <c r="EF117">
        <v>1</v>
      </c>
      <c r="EG117" t="s">
        <v>23</v>
      </c>
      <c r="EH117">
        <v>0</v>
      </c>
      <c r="EI117" t="s">
        <v>3</v>
      </c>
      <c r="EJ117">
        <v>4</v>
      </c>
      <c r="EK117">
        <v>0</v>
      </c>
      <c r="EL117" t="s">
        <v>24</v>
      </c>
      <c r="EM117" t="s">
        <v>25</v>
      </c>
      <c r="EO117" t="s">
        <v>3</v>
      </c>
      <c r="EQ117">
        <v>0</v>
      </c>
      <c r="ER117">
        <v>23878.959999999999</v>
      </c>
      <c r="ES117">
        <v>20561.080000000002</v>
      </c>
      <c r="ET117">
        <v>1074.95</v>
      </c>
      <c r="EU117">
        <v>448.92</v>
      </c>
      <c r="EV117">
        <v>2242.9299999999998</v>
      </c>
      <c r="EW117">
        <v>10.3</v>
      </c>
      <c r="EX117">
        <v>0</v>
      </c>
      <c r="EY117">
        <v>0</v>
      </c>
      <c r="FQ117">
        <v>0</v>
      </c>
      <c r="FR117">
        <f>ROUND(IF(AND(BH117=3,BI117=3),P117,0),2)</f>
        <v>0</v>
      </c>
      <c r="FS117">
        <v>0</v>
      </c>
      <c r="FX117">
        <v>70</v>
      </c>
      <c r="FY117">
        <v>10</v>
      </c>
      <c r="GA117" t="s">
        <v>3</v>
      </c>
      <c r="GD117">
        <v>0</v>
      </c>
      <c r="GF117">
        <v>675854802</v>
      </c>
      <c r="GG117">
        <v>2</v>
      </c>
      <c r="GH117">
        <v>1</v>
      </c>
      <c r="GI117">
        <v>-2</v>
      </c>
      <c r="GJ117">
        <v>0</v>
      </c>
      <c r="GK117">
        <f>ROUND(R117*(R12)/100,2)</f>
        <v>0</v>
      </c>
      <c r="GL117">
        <f>ROUND(IF(AND(BH117=3,BI117=3,FS117&lt;&gt;0),P117,0),2)</f>
        <v>0</v>
      </c>
      <c r="GM117">
        <f>ROUND(O117+X117+Y117+GK117,2)+GX117</f>
        <v>0</v>
      </c>
      <c r="GN117">
        <f>IF(OR(BI117=0,BI117=1),ROUND(O117+X117+Y117+GK117,2),0)</f>
        <v>0</v>
      </c>
      <c r="GO117">
        <f>IF(BI117=2,ROUND(O117+X117+Y117+GK117,2),0)</f>
        <v>0</v>
      </c>
      <c r="GP117">
        <f>IF(BI117=4,ROUND(O117+X117+Y117+GK117,2)+GX117,0)</f>
        <v>0</v>
      </c>
      <c r="GR117">
        <v>0</v>
      </c>
      <c r="GS117">
        <v>3</v>
      </c>
      <c r="GT117">
        <v>0</v>
      </c>
      <c r="GU117" t="s">
        <v>3</v>
      </c>
      <c r="GV117">
        <f>ROUND((GT117),6)</f>
        <v>0</v>
      </c>
      <c r="GW117">
        <v>1</v>
      </c>
      <c r="GX117">
        <f>ROUND(HC117*I117,2)</f>
        <v>0</v>
      </c>
      <c r="HA117">
        <v>0</v>
      </c>
      <c r="HB117">
        <v>0</v>
      </c>
      <c r="HC117">
        <f>GV117*GW117</f>
        <v>0</v>
      </c>
      <c r="IK117">
        <v>0</v>
      </c>
    </row>
    <row r="118" spans="1:245" x14ac:dyDescent="0.2">
      <c r="A118">
        <v>18</v>
      </c>
      <c r="B118">
        <v>1</v>
      </c>
      <c r="C118">
        <v>11</v>
      </c>
      <c r="E118" t="s">
        <v>151</v>
      </c>
      <c r="F118" t="s">
        <v>133</v>
      </c>
      <c r="G118" t="s">
        <v>134</v>
      </c>
      <c r="H118" t="s">
        <v>42</v>
      </c>
      <c r="I118">
        <f>I117*J118</f>
        <v>0</v>
      </c>
      <c r="J118">
        <v>-7.14</v>
      </c>
      <c r="O118">
        <f>ROUND(CP118,2)</f>
        <v>0</v>
      </c>
      <c r="P118">
        <f>ROUND(CQ118*I118,2)</f>
        <v>0</v>
      </c>
      <c r="Q118">
        <f>ROUND(CR118*I118,2)</f>
        <v>0</v>
      </c>
      <c r="R118">
        <f>ROUND(CS118*I118,2)</f>
        <v>0</v>
      </c>
      <c r="S118">
        <f>ROUND(CT118*I118,2)</f>
        <v>0</v>
      </c>
      <c r="T118">
        <f>ROUND(CU118*I118,2)</f>
        <v>0</v>
      </c>
      <c r="U118">
        <f>CV118*I118</f>
        <v>0</v>
      </c>
      <c r="V118">
        <f>CW118*I118</f>
        <v>0</v>
      </c>
      <c r="W118">
        <f>ROUND(CX118*I118,2)</f>
        <v>0</v>
      </c>
      <c r="X118">
        <f t="shared" si="84"/>
        <v>0</v>
      </c>
      <c r="Y118">
        <f t="shared" si="84"/>
        <v>0</v>
      </c>
      <c r="AA118">
        <v>40597198</v>
      </c>
      <c r="AB118">
        <f>ROUND((AC118+AD118+AF118),6)</f>
        <v>2628.2</v>
      </c>
      <c r="AC118">
        <f>ROUND((ES118),6)</f>
        <v>2628.2</v>
      </c>
      <c r="AD118">
        <f>ROUND((((ET118)-(EU118))+AE118),6)</f>
        <v>0</v>
      </c>
      <c r="AE118">
        <f t="shared" si="85"/>
        <v>0</v>
      </c>
      <c r="AF118">
        <f t="shared" si="85"/>
        <v>0</v>
      </c>
      <c r="AG118">
        <f>ROUND((AP118),6)</f>
        <v>0</v>
      </c>
      <c r="AH118">
        <f t="shared" si="86"/>
        <v>0</v>
      </c>
      <c r="AI118">
        <f t="shared" si="86"/>
        <v>0</v>
      </c>
      <c r="AJ118">
        <f>(AS118)</f>
        <v>0</v>
      </c>
      <c r="AK118">
        <v>2628.2</v>
      </c>
      <c r="AL118">
        <v>2628.2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70</v>
      </c>
      <c r="AU118">
        <v>10</v>
      </c>
      <c r="AV118">
        <v>1</v>
      </c>
      <c r="AW118">
        <v>1</v>
      </c>
      <c r="AZ118">
        <v>1</v>
      </c>
      <c r="BA118">
        <v>1</v>
      </c>
      <c r="BB118">
        <v>1</v>
      </c>
      <c r="BC118">
        <v>1</v>
      </c>
      <c r="BD118" t="s">
        <v>3</v>
      </c>
      <c r="BE118" t="s">
        <v>3</v>
      </c>
      <c r="BF118" t="s">
        <v>3</v>
      </c>
      <c r="BG118" t="s">
        <v>3</v>
      </c>
      <c r="BH118">
        <v>3</v>
      </c>
      <c r="BI118">
        <v>4</v>
      </c>
      <c r="BJ118" t="s">
        <v>135</v>
      </c>
      <c r="BM118">
        <v>0</v>
      </c>
      <c r="BN118">
        <v>0</v>
      </c>
      <c r="BO118" t="s">
        <v>3</v>
      </c>
      <c r="BP118">
        <v>0</v>
      </c>
      <c r="BQ118">
        <v>1</v>
      </c>
      <c r="BR118">
        <v>1</v>
      </c>
      <c r="BS118">
        <v>1</v>
      </c>
      <c r="BT118">
        <v>1</v>
      </c>
      <c r="BU118">
        <v>1</v>
      </c>
      <c r="BV118">
        <v>1</v>
      </c>
      <c r="BW118">
        <v>1</v>
      </c>
      <c r="BX118">
        <v>1</v>
      </c>
      <c r="BY118" t="s">
        <v>3</v>
      </c>
      <c r="BZ118">
        <v>70</v>
      </c>
      <c r="CA118">
        <v>10</v>
      </c>
      <c r="CE118">
        <v>0</v>
      </c>
      <c r="CF118">
        <v>0</v>
      </c>
      <c r="CG118">
        <v>0</v>
      </c>
      <c r="CM118">
        <v>0</v>
      </c>
      <c r="CN118" t="s">
        <v>3</v>
      </c>
      <c r="CO118">
        <v>0</v>
      </c>
      <c r="CP118">
        <f>(P118+Q118+S118)</f>
        <v>0</v>
      </c>
      <c r="CQ118">
        <f>(AC118*BC118*AW118)</f>
        <v>2628.2</v>
      </c>
      <c r="CR118">
        <f>((((ET118)*BB118-(EU118)*BS118)+AE118*BS118)*AV118)</f>
        <v>0</v>
      </c>
      <c r="CS118">
        <f>(AE118*BS118*AV118)</f>
        <v>0</v>
      </c>
      <c r="CT118">
        <f>(AF118*BA118*AV118)</f>
        <v>0</v>
      </c>
      <c r="CU118">
        <f>AG118</f>
        <v>0</v>
      </c>
      <c r="CV118">
        <f>(AH118*AV118)</f>
        <v>0</v>
      </c>
      <c r="CW118">
        <f t="shared" si="87"/>
        <v>0</v>
      </c>
      <c r="CX118">
        <f t="shared" si="87"/>
        <v>0</v>
      </c>
      <c r="CY118">
        <f>((S118*BZ118)/100)</f>
        <v>0</v>
      </c>
      <c r="CZ118">
        <f>((S118*CA118)/100)</f>
        <v>0</v>
      </c>
      <c r="DC118" t="s">
        <v>3</v>
      </c>
      <c r="DD118" t="s">
        <v>3</v>
      </c>
      <c r="DE118" t="s">
        <v>3</v>
      </c>
      <c r="DF118" t="s">
        <v>3</v>
      </c>
      <c r="DG118" t="s">
        <v>3</v>
      </c>
      <c r="DH118" t="s">
        <v>3</v>
      </c>
      <c r="DI118" t="s">
        <v>3</v>
      </c>
      <c r="DJ118" t="s">
        <v>3</v>
      </c>
      <c r="DK118" t="s">
        <v>3</v>
      </c>
      <c r="DL118" t="s">
        <v>3</v>
      </c>
      <c r="DM118" t="s">
        <v>3</v>
      </c>
      <c r="DN118">
        <v>0</v>
      </c>
      <c r="DO118">
        <v>0</v>
      </c>
      <c r="DP118">
        <v>1</v>
      </c>
      <c r="DQ118">
        <v>1</v>
      </c>
      <c r="DU118">
        <v>1009</v>
      </c>
      <c r="DV118" t="s">
        <v>42</v>
      </c>
      <c r="DW118" t="s">
        <v>42</v>
      </c>
      <c r="DX118">
        <v>1000</v>
      </c>
      <c r="EE118">
        <v>38986828</v>
      </c>
      <c r="EF118">
        <v>1</v>
      </c>
      <c r="EG118" t="s">
        <v>23</v>
      </c>
      <c r="EH118">
        <v>0</v>
      </c>
      <c r="EI118" t="s">
        <v>3</v>
      </c>
      <c r="EJ118">
        <v>4</v>
      </c>
      <c r="EK118">
        <v>0</v>
      </c>
      <c r="EL118" t="s">
        <v>24</v>
      </c>
      <c r="EM118" t="s">
        <v>25</v>
      </c>
      <c r="EO118" t="s">
        <v>3</v>
      </c>
      <c r="EQ118">
        <v>32768</v>
      </c>
      <c r="ER118">
        <v>2628.2</v>
      </c>
      <c r="ES118">
        <v>2628.2</v>
      </c>
      <c r="ET118">
        <v>0</v>
      </c>
      <c r="EU118">
        <v>0</v>
      </c>
      <c r="EV118">
        <v>0</v>
      </c>
      <c r="EW118">
        <v>0</v>
      </c>
      <c r="EX118">
        <v>0</v>
      </c>
      <c r="FQ118">
        <v>0</v>
      </c>
      <c r="FR118">
        <f>ROUND(IF(AND(BH118=3,BI118=3),P118,0),2)</f>
        <v>0</v>
      </c>
      <c r="FS118">
        <v>0</v>
      </c>
      <c r="FX118">
        <v>70</v>
      </c>
      <c r="FY118">
        <v>10</v>
      </c>
      <c r="GA118" t="s">
        <v>3</v>
      </c>
      <c r="GD118">
        <v>0</v>
      </c>
      <c r="GF118">
        <v>1680765387</v>
      </c>
      <c r="GG118">
        <v>2</v>
      </c>
      <c r="GH118">
        <v>1</v>
      </c>
      <c r="GI118">
        <v>-2</v>
      </c>
      <c r="GJ118">
        <v>0</v>
      </c>
      <c r="GK118">
        <f>ROUND(R118*(R12)/100,2)</f>
        <v>0</v>
      </c>
      <c r="GL118">
        <f>ROUND(IF(AND(BH118=3,BI118=3,FS118&lt;&gt;0),P118,0),2)</f>
        <v>0</v>
      </c>
      <c r="GM118">
        <f>ROUND(O118+X118+Y118+GK118,2)+GX118</f>
        <v>0</v>
      </c>
      <c r="GN118">
        <f>IF(OR(BI118=0,BI118=1),ROUND(O118+X118+Y118+GK118,2),0)</f>
        <v>0</v>
      </c>
      <c r="GO118">
        <f>IF(BI118=2,ROUND(O118+X118+Y118+GK118,2),0)</f>
        <v>0</v>
      </c>
      <c r="GP118">
        <f>IF(BI118=4,ROUND(O118+X118+Y118+GK118,2)+GX118,0)</f>
        <v>0</v>
      </c>
      <c r="GR118">
        <v>0</v>
      </c>
      <c r="GS118">
        <v>3</v>
      </c>
      <c r="GT118">
        <v>0</v>
      </c>
      <c r="GU118" t="s">
        <v>3</v>
      </c>
      <c r="GV118">
        <f>ROUND((GT118),6)</f>
        <v>0</v>
      </c>
      <c r="GW118">
        <v>1</v>
      </c>
      <c r="GX118">
        <f>ROUND(HC118*I118,2)</f>
        <v>0</v>
      </c>
      <c r="HA118">
        <v>0</v>
      </c>
      <c r="HB118">
        <v>0</v>
      </c>
      <c r="HC118">
        <f>GV118*GW118</f>
        <v>0</v>
      </c>
      <c r="IK118">
        <v>0</v>
      </c>
    </row>
    <row r="119" spans="1:245" x14ac:dyDescent="0.2">
      <c r="A119">
        <v>18</v>
      </c>
      <c r="B119">
        <v>1</v>
      </c>
      <c r="C119">
        <v>12</v>
      </c>
      <c r="E119" t="s">
        <v>152</v>
      </c>
      <c r="F119" t="s">
        <v>133</v>
      </c>
      <c r="G119" t="s">
        <v>134</v>
      </c>
      <c r="H119" t="s">
        <v>42</v>
      </c>
      <c r="I119">
        <f>I117*J119</f>
        <v>0</v>
      </c>
      <c r="J119">
        <v>11.9</v>
      </c>
      <c r="O119">
        <f>ROUND(CP119,2)</f>
        <v>0</v>
      </c>
      <c r="P119">
        <f>ROUND(CQ119*I119,2)</f>
        <v>0</v>
      </c>
      <c r="Q119">
        <f>ROUND(CR119*I119,2)</f>
        <v>0</v>
      </c>
      <c r="R119">
        <f>ROUND(CS119*I119,2)</f>
        <v>0</v>
      </c>
      <c r="S119">
        <f>ROUND(CT119*I119,2)</f>
        <v>0</v>
      </c>
      <c r="T119">
        <f>ROUND(CU119*I119,2)</f>
        <v>0</v>
      </c>
      <c r="U119">
        <f>CV119*I119</f>
        <v>0</v>
      </c>
      <c r="V119">
        <f>CW119*I119</f>
        <v>0</v>
      </c>
      <c r="W119">
        <f>ROUND(CX119*I119,2)</f>
        <v>0</v>
      </c>
      <c r="X119">
        <f t="shared" si="84"/>
        <v>0</v>
      </c>
      <c r="Y119">
        <f t="shared" si="84"/>
        <v>0</v>
      </c>
      <c r="AA119">
        <v>40597198</v>
      </c>
      <c r="AB119">
        <f>ROUND((AC119+AD119+AF119),6)</f>
        <v>2628.2</v>
      </c>
      <c r="AC119">
        <f>ROUND((ES119),6)</f>
        <v>2628.2</v>
      </c>
      <c r="AD119">
        <f>ROUND((((ET119)-(EU119))+AE119),6)</f>
        <v>0</v>
      </c>
      <c r="AE119">
        <f t="shared" si="85"/>
        <v>0</v>
      </c>
      <c r="AF119">
        <f t="shared" si="85"/>
        <v>0</v>
      </c>
      <c r="AG119">
        <f>ROUND((AP119),6)</f>
        <v>0</v>
      </c>
      <c r="AH119">
        <f t="shared" si="86"/>
        <v>0</v>
      </c>
      <c r="AI119">
        <f t="shared" si="86"/>
        <v>0</v>
      </c>
      <c r="AJ119">
        <f>(AS119)</f>
        <v>0</v>
      </c>
      <c r="AK119">
        <v>2628.2</v>
      </c>
      <c r="AL119">
        <v>2628.2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70</v>
      </c>
      <c r="AU119">
        <v>10</v>
      </c>
      <c r="AV119">
        <v>1</v>
      </c>
      <c r="AW119">
        <v>1</v>
      </c>
      <c r="AZ119">
        <v>1</v>
      </c>
      <c r="BA119">
        <v>1</v>
      </c>
      <c r="BB119">
        <v>1</v>
      </c>
      <c r="BC119">
        <v>1</v>
      </c>
      <c r="BD119" t="s">
        <v>3</v>
      </c>
      <c r="BE119" t="s">
        <v>3</v>
      </c>
      <c r="BF119" t="s">
        <v>3</v>
      </c>
      <c r="BG119" t="s">
        <v>3</v>
      </c>
      <c r="BH119">
        <v>3</v>
      </c>
      <c r="BI119">
        <v>4</v>
      </c>
      <c r="BJ119" t="s">
        <v>135</v>
      </c>
      <c r="BM119">
        <v>0</v>
      </c>
      <c r="BN119">
        <v>0</v>
      </c>
      <c r="BO119" t="s">
        <v>3</v>
      </c>
      <c r="BP119">
        <v>0</v>
      </c>
      <c r="BQ119">
        <v>1</v>
      </c>
      <c r="BR119">
        <v>0</v>
      </c>
      <c r="BS119">
        <v>1</v>
      </c>
      <c r="BT119">
        <v>1</v>
      </c>
      <c r="BU119">
        <v>1</v>
      </c>
      <c r="BV119">
        <v>1</v>
      </c>
      <c r="BW119">
        <v>1</v>
      </c>
      <c r="BX119">
        <v>1</v>
      </c>
      <c r="BY119" t="s">
        <v>3</v>
      </c>
      <c r="BZ119">
        <v>70</v>
      </c>
      <c r="CA119">
        <v>10</v>
      </c>
      <c r="CE119">
        <v>0</v>
      </c>
      <c r="CF119">
        <v>0</v>
      </c>
      <c r="CG119">
        <v>0</v>
      </c>
      <c r="CM119">
        <v>0</v>
      </c>
      <c r="CN119" t="s">
        <v>3</v>
      </c>
      <c r="CO119">
        <v>0</v>
      </c>
      <c r="CP119">
        <f>(P119+Q119+S119)</f>
        <v>0</v>
      </c>
      <c r="CQ119">
        <f>(AC119*BC119*AW119)</f>
        <v>2628.2</v>
      </c>
      <c r="CR119">
        <f>((((ET119)*BB119-(EU119)*BS119)+AE119*BS119)*AV119)</f>
        <v>0</v>
      </c>
      <c r="CS119">
        <f>(AE119*BS119*AV119)</f>
        <v>0</v>
      </c>
      <c r="CT119">
        <f>(AF119*BA119*AV119)</f>
        <v>0</v>
      </c>
      <c r="CU119">
        <f>AG119</f>
        <v>0</v>
      </c>
      <c r="CV119">
        <f>(AH119*AV119)</f>
        <v>0</v>
      </c>
      <c r="CW119">
        <f t="shared" si="87"/>
        <v>0</v>
      </c>
      <c r="CX119">
        <f t="shared" si="87"/>
        <v>0</v>
      </c>
      <c r="CY119">
        <f>((S119*BZ119)/100)</f>
        <v>0</v>
      </c>
      <c r="CZ119">
        <f>((S119*CA119)/100)</f>
        <v>0</v>
      </c>
      <c r="DC119" t="s">
        <v>3</v>
      </c>
      <c r="DD119" t="s">
        <v>3</v>
      </c>
      <c r="DE119" t="s">
        <v>3</v>
      </c>
      <c r="DF119" t="s">
        <v>3</v>
      </c>
      <c r="DG119" t="s">
        <v>3</v>
      </c>
      <c r="DH119" t="s">
        <v>3</v>
      </c>
      <c r="DI119" t="s">
        <v>3</v>
      </c>
      <c r="DJ119" t="s">
        <v>3</v>
      </c>
      <c r="DK119" t="s">
        <v>3</v>
      </c>
      <c r="DL119" t="s">
        <v>3</v>
      </c>
      <c r="DM119" t="s">
        <v>3</v>
      </c>
      <c r="DN119">
        <v>0</v>
      </c>
      <c r="DO119">
        <v>0</v>
      </c>
      <c r="DP119">
        <v>1</v>
      </c>
      <c r="DQ119">
        <v>1</v>
      </c>
      <c r="DU119">
        <v>1009</v>
      </c>
      <c r="DV119" t="s">
        <v>42</v>
      </c>
      <c r="DW119" t="s">
        <v>42</v>
      </c>
      <c r="DX119">
        <v>1000</v>
      </c>
      <c r="EE119">
        <v>38986828</v>
      </c>
      <c r="EF119">
        <v>1</v>
      </c>
      <c r="EG119" t="s">
        <v>23</v>
      </c>
      <c r="EH119">
        <v>0</v>
      </c>
      <c r="EI119" t="s">
        <v>3</v>
      </c>
      <c r="EJ119">
        <v>4</v>
      </c>
      <c r="EK119">
        <v>0</v>
      </c>
      <c r="EL119" t="s">
        <v>24</v>
      </c>
      <c r="EM119" t="s">
        <v>25</v>
      </c>
      <c r="EO119" t="s">
        <v>3</v>
      </c>
      <c r="EQ119">
        <v>0</v>
      </c>
      <c r="ER119">
        <v>2628.2</v>
      </c>
      <c r="ES119">
        <v>2628.2</v>
      </c>
      <c r="ET119">
        <v>0</v>
      </c>
      <c r="EU119">
        <v>0</v>
      </c>
      <c r="EV119">
        <v>0</v>
      </c>
      <c r="EW119">
        <v>0</v>
      </c>
      <c r="EX119">
        <v>0</v>
      </c>
      <c r="FQ119">
        <v>0</v>
      </c>
      <c r="FR119">
        <f>ROUND(IF(AND(BH119=3,BI119=3),P119,0),2)</f>
        <v>0</v>
      </c>
      <c r="FS119">
        <v>0</v>
      </c>
      <c r="FX119">
        <v>70</v>
      </c>
      <c r="FY119">
        <v>10</v>
      </c>
      <c r="GA119" t="s">
        <v>3</v>
      </c>
      <c r="GD119">
        <v>0</v>
      </c>
      <c r="GF119">
        <v>1680765387</v>
      </c>
      <c r="GG119">
        <v>2</v>
      </c>
      <c r="GH119">
        <v>1</v>
      </c>
      <c r="GI119">
        <v>-2</v>
      </c>
      <c r="GJ119">
        <v>0</v>
      </c>
      <c r="GK119">
        <f>ROUND(R119*(R12)/100,2)</f>
        <v>0</v>
      </c>
      <c r="GL119">
        <f>ROUND(IF(AND(BH119=3,BI119=3,FS119&lt;&gt;0),P119,0),2)</f>
        <v>0</v>
      </c>
      <c r="GM119">
        <f>ROUND(O119+X119+Y119+GK119,2)+GX119</f>
        <v>0</v>
      </c>
      <c r="GN119">
        <f>IF(OR(BI119=0,BI119=1),ROUND(O119+X119+Y119+GK119,2),0)</f>
        <v>0</v>
      </c>
      <c r="GO119">
        <f>IF(BI119=2,ROUND(O119+X119+Y119+GK119,2),0)</f>
        <v>0</v>
      </c>
      <c r="GP119">
        <f>IF(BI119=4,ROUND(O119+X119+Y119+GK119,2)+GX119,0)</f>
        <v>0</v>
      </c>
      <c r="GR119">
        <v>0</v>
      </c>
      <c r="GS119">
        <v>3</v>
      </c>
      <c r="GT119">
        <v>0</v>
      </c>
      <c r="GU119" t="s">
        <v>3</v>
      </c>
      <c r="GV119">
        <f>ROUND((GT119),6)</f>
        <v>0</v>
      </c>
      <c r="GW119">
        <v>1</v>
      </c>
      <c r="GX119">
        <f>ROUND(HC119*I119,2)</f>
        <v>0</v>
      </c>
      <c r="HA119">
        <v>0</v>
      </c>
      <c r="HB119">
        <v>0</v>
      </c>
      <c r="HC119">
        <f>GV119*GW119</f>
        <v>0</v>
      </c>
      <c r="IK119">
        <v>0</v>
      </c>
    </row>
    <row r="121" spans="1:245" x14ac:dyDescent="0.2">
      <c r="A121" s="2">
        <v>51</v>
      </c>
      <c r="B121" s="2">
        <f>B111</f>
        <v>1</v>
      </c>
      <c r="C121" s="2">
        <f>A111</f>
        <v>5</v>
      </c>
      <c r="D121" s="2">
        <f>ROW(A111)</f>
        <v>111</v>
      </c>
      <c r="E121" s="2"/>
      <c r="F121" s="2" t="str">
        <f>IF(F111&lt;&gt;"",F111,"")</f>
        <v>Новый подраздел</v>
      </c>
      <c r="G121" s="2" t="str">
        <f>IF(G111&lt;&gt;"",G111,"")</f>
        <v>Устройство бетонной плитки тротуара</v>
      </c>
      <c r="H121" s="2">
        <v>0</v>
      </c>
      <c r="I121" s="2"/>
      <c r="J121" s="2"/>
      <c r="K121" s="2"/>
      <c r="L121" s="2"/>
      <c r="M121" s="2"/>
      <c r="N121" s="2"/>
      <c r="O121" s="2">
        <f t="shared" ref="O121:T121" si="88">ROUND(AB121,2)</f>
        <v>0</v>
      </c>
      <c r="P121" s="2">
        <f t="shared" si="88"/>
        <v>0</v>
      </c>
      <c r="Q121" s="2">
        <f t="shared" si="88"/>
        <v>0</v>
      </c>
      <c r="R121" s="2">
        <f t="shared" si="88"/>
        <v>0</v>
      </c>
      <c r="S121" s="2">
        <f t="shared" si="88"/>
        <v>0</v>
      </c>
      <c r="T121" s="2">
        <f t="shared" si="88"/>
        <v>0</v>
      </c>
      <c r="U121" s="2">
        <f>AH121</f>
        <v>0</v>
      </c>
      <c r="V121" s="2">
        <f>AI121</f>
        <v>0</v>
      </c>
      <c r="W121" s="2">
        <f>ROUND(AJ121,2)</f>
        <v>0</v>
      </c>
      <c r="X121" s="2">
        <f>ROUND(AK121,2)</f>
        <v>0</v>
      </c>
      <c r="Y121" s="2">
        <f>ROUND(AL121,2)</f>
        <v>0</v>
      </c>
      <c r="Z121" s="2"/>
      <c r="AA121" s="2"/>
      <c r="AB121" s="2">
        <f>ROUND(SUMIF(AA115:AA119,"=40597198",O115:O119),2)</f>
        <v>0</v>
      </c>
      <c r="AC121" s="2">
        <f>ROUND(SUMIF(AA115:AA119,"=40597198",P115:P119),2)</f>
        <v>0</v>
      </c>
      <c r="AD121" s="2">
        <f>ROUND(SUMIF(AA115:AA119,"=40597198",Q115:Q119),2)</f>
        <v>0</v>
      </c>
      <c r="AE121" s="2">
        <f>ROUND(SUMIF(AA115:AA119,"=40597198",R115:R119),2)</f>
        <v>0</v>
      </c>
      <c r="AF121" s="2">
        <f>ROUND(SUMIF(AA115:AA119,"=40597198",S115:S119),2)</f>
        <v>0</v>
      </c>
      <c r="AG121" s="2">
        <f>ROUND(SUMIF(AA115:AA119,"=40597198",T115:T119),2)</f>
        <v>0</v>
      </c>
      <c r="AH121" s="2">
        <f>SUMIF(AA115:AA119,"=40597198",U115:U119)</f>
        <v>0</v>
      </c>
      <c r="AI121" s="2">
        <f>SUMIF(AA115:AA119,"=40597198",V115:V119)</f>
        <v>0</v>
      </c>
      <c r="AJ121" s="2">
        <f>ROUND(SUMIF(AA115:AA119,"=40597198",W115:W119),2)</f>
        <v>0</v>
      </c>
      <c r="AK121" s="2">
        <f>ROUND(SUMIF(AA115:AA119,"=40597198",X115:X119),2)</f>
        <v>0</v>
      </c>
      <c r="AL121" s="2">
        <f>ROUND(SUMIF(AA115:AA119,"=40597198",Y115:Y119),2)</f>
        <v>0</v>
      </c>
      <c r="AM121" s="2"/>
      <c r="AN121" s="2"/>
      <c r="AO121" s="2">
        <f t="shared" ref="AO121:BC121" si="89">ROUND(BX121,2)</f>
        <v>0</v>
      </c>
      <c r="AP121" s="2">
        <f t="shared" si="89"/>
        <v>0</v>
      </c>
      <c r="AQ121" s="2">
        <f t="shared" si="89"/>
        <v>0</v>
      </c>
      <c r="AR121" s="2">
        <f t="shared" si="89"/>
        <v>0</v>
      </c>
      <c r="AS121" s="2">
        <f t="shared" si="89"/>
        <v>0</v>
      </c>
      <c r="AT121" s="2">
        <f t="shared" si="89"/>
        <v>0</v>
      </c>
      <c r="AU121" s="2">
        <f t="shared" si="89"/>
        <v>0</v>
      </c>
      <c r="AV121" s="2">
        <f t="shared" si="89"/>
        <v>0</v>
      </c>
      <c r="AW121" s="2">
        <f t="shared" si="89"/>
        <v>0</v>
      </c>
      <c r="AX121" s="2">
        <f t="shared" si="89"/>
        <v>0</v>
      </c>
      <c r="AY121" s="2">
        <f t="shared" si="89"/>
        <v>0</v>
      </c>
      <c r="AZ121" s="2">
        <f t="shared" si="89"/>
        <v>0</v>
      </c>
      <c r="BA121" s="2">
        <f t="shared" si="89"/>
        <v>0</v>
      </c>
      <c r="BB121" s="2">
        <f t="shared" si="89"/>
        <v>0</v>
      </c>
      <c r="BC121" s="2">
        <f t="shared" si="89"/>
        <v>0</v>
      </c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>
        <f>ROUND(SUMIF(AA115:AA119,"=40597198",FQ115:FQ119),2)</f>
        <v>0</v>
      </c>
      <c r="BY121" s="2">
        <f>ROUND(SUMIF(AA115:AA119,"=40597198",FR115:FR119),2)</f>
        <v>0</v>
      </c>
      <c r="BZ121" s="2">
        <f>ROUND(SUMIF(AA115:AA119,"=40597198",GL115:GL119),2)</f>
        <v>0</v>
      </c>
      <c r="CA121" s="2">
        <f>ROUND(SUMIF(AA115:AA119,"=40597198",GM115:GM119),2)</f>
        <v>0</v>
      </c>
      <c r="CB121" s="2">
        <f>ROUND(SUMIF(AA115:AA119,"=40597198",GN115:GN119),2)</f>
        <v>0</v>
      </c>
      <c r="CC121" s="2">
        <f>ROUND(SUMIF(AA115:AA119,"=40597198",GO115:GO119),2)</f>
        <v>0</v>
      </c>
      <c r="CD121" s="2">
        <f>ROUND(SUMIF(AA115:AA119,"=40597198",GP115:GP119),2)</f>
        <v>0</v>
      </c>
      <c r="CE121" s="2">
        <f>AC121-BX121</f>
        <v>0</v>
      </c>
      <c r="CF121" s="2">
        <f>AC121-BY121</f>
        <v>0</v>
      </c>
      <c r="CG121" s="2">
        <f>BX121-BZ121</f>
        <v>0</v>
      </c>
      <c r="CH121" s="2">
        <f>AC121-BX121-BY121+BZ121</f>
        <v>0</v>
      </c>
      <c r="CI121" s="2">
        <f>BY121-BZ121</f>
        <v>0</v>
      </c>
      <c r="CJ121" s="2">
        <f>ROUND(SUMIF(AA115:AA119,"=40597198",GX115:GX119),2)</f>
        <v>0</v>
      </c>
      <c r="CK121" s="2">
        <f>ROUND(SUMIF(AA115:AA119,"=40597198",GY115:GY119),2)</f>
        <v>0</v>
      </c>
      <c r="CL121" s="2">
        <f>ROUND(SUMIF(AA115:AA119,"=40597198",GZ115:GZ119),2)</f>
        <v>0</v>
      </c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>
        <v>0</v>
      </c>
    </row>
    <row r="123" spans="1:245" x14ac:dyDescent="0.2">
      <c r="A123" s="4">
        <v>50</v>
      </c>
      <c r="B123" s="4">
        <v>0</v>
      </c>
      <c r="C123" s="4">
        <v>0</v>
      </c>
      <c r="D123" s="4">
        <v>1</v>
      </c>
      <c r="E123" s="4">
        <v>201</v>
      </c>
      <c r="F123" s="4">
        <f>ROUND(Source!O121,O123)</f>
        <v>0</v>
      </c>
      <c r="G123" s="4" t="s">
        <v>66</v>
      </c>
      <c r="H123" s="4" t="s">
        <v>67</v>
      </c>
      <c r="I123" s="4"/>
      <c r="J123" s="4"/>
      <c r="K123" s="4">
        <v>201</v>
      </c>
      <c r="L123" s="4">
        <v>1</v>
      </c>
      <c r="M123" s="4">
        <v>3</v>
      </c>
      <c r="N123" s="4" t="s">
        <v>3</v>
      </c>
      <c r="O123" s="4">
        <v>2</v>
      </c>
      <c r="P123" s="4"/>
      <c r="Q123" s="4"/>
      <c r="R123" s="4"/>
      <c r="S123" s="4"/>
      <c r="T123" s="4"/>
      <c r="U123" s="4"/>
      <c r="V123" s="4"/>
      <c r="W123" s="4"/>
    </row>
    <row r="124" spans="1:245" x14ac:dyDescent="0.2">
      <c r="A124" s="4">
        <v>50</v>
      </c>
      <c r="B124" s="4">
        <v>0</v>
      </c>
      <c r="C124" s="4">
        <v>0</v>
      </c>
      <c r="D124" s="4">
        <v>1</v>
      </c>
      <c r="E124" s="4">
        <v>202</v>
      </c>
      <c r="F124" s="4">
        <f>ROUND(Source!P121,O124)</f>
        <v>0</v>
      </c>
      <c r="G124" s="4" t="s">
        <v>68</v>
      </c>
      <c r="H124" s="4" t="s">
        <v>69</v>
      </c>
      <c r="I124" s="4"/>
      <c r="J124" s="4"/>
      <c r="K124" s="4">
        <v>202</v>
      </c>
      <c r="L124" s="4">
        <v>2</v>
      </c>
      <c r="M124" s="4">
        <v>3</v>
      </c>
      <c r="N124" s="4" t="s">
        <v>3</v>
      </c>
      <c r="O124" s="4">
        <v>2</v>
      </c>
      <c r="P124" s="4"/>
      <c r="Q124" s="4"/>
      <c r="R124" s="4"/>
      <c r="S124" s="4"/>
      <c r="T124" s="4"/>
      <c r="U124" s="4"/>
      <c r="V124" s="4"/>
      <c r="W124" s="4"/>
    </row>
    <row r="125" spans="1:245" x14ac:dyDescent="0.2">
      <c r="A125" s="4">
        <v>50</v>
      </c>
      <c r="B125" s="4">
        <v>0</v>
      </c>
      <c r="C125" s="4">
        <v>0</v>
      </c>
      <c r="D125" s="4">
        <v>1</v>
      </c>
      <c r="E125" s="4">
        <v>222</v>
      </c>
      <c r="F125" s="4">
        <f>ROUND(Source!AO121,O125)</f>
        <v>0</v>
      </c>
      <c r="G125" s="4" t="s">
        <v>70</v>
      </c>
      <c r="H125" s="4" t="s">
        <v>71</v>
      </c>
      <c r="I125" s="4"/>
      <c r="J125" s="4"/>
      <c r="K125" s="4">
        <v>222</v>
      </c>
      <c r="L125" s="4">
        <v>3</v>
      </c>
      <c r="M125" s="4">
        <v>3</v>
      </c>
      <c r="N125" s="4" t="s">
        <v>3</v>
      </c>
      <c r="O125" s="4">
        <v>2</v>
      </c>
      <c r="P125" s="4"/>
      <c r="Q125" s="4"/>
      <c r="R125" s="4"/>
      <c r="S125" s="4"/>
      <c r="T125" s="4"/>
      <c r="U125" s="4"/>
      <c r="V125" s="4"/>
      <c r="W125" s="4"/>
    </row>
    <row r="126" spans="1:245" x14ac:dyDescent="0.2">
      <c r="A126" s="4">
        <v>50</v>
      </c>
      <c r="B126" s="4">
        <v>0</v>
      </c>
      <c r="C126" s="4">
        <v>0</v>
      </c>
      <c r="D126" s="4">
        <v>1</v>
      </c>
      <c r="E126" s="4">
        <v>225</v>
      </c>
      <c r="F126" s="4">
        <f>ROUND(Source!AV121,O126)</f>
        <v>0</v>
      </c>
      <c r="G126" s="4" t="s">
        <v>72</v>
      </c>
      <c r="H126" s="4" t="s">
        <v>73</v>
      </c>
      <c r="I126" s="4"/>
      <c r="J126" s="4"/>
      <c r="K126" s="4">
        <v>225</v>
      </c>
      <c r="L126" s="4">
        <v>4</v>
      </c>
      <c r="M126" s="4">
        <v>3</v>
      </c>
      <c r="N126" s="4" t="s">
        <v>3</v>
      </c>
      <c r="O126" s="4">
        <v>2</v>
      </c>
      <c r="P126" s="4"/>
      <c r="Q126" s="4"/>
      <c r="R126" s="4"/>
      <c r="S126" s="4"/>
      <c r="T126" s="4"/>
      <c r="U126" s="4"/>
      <c r="V126" s="4"/>
      <c r="W126" s="4"/>
    </row>
    <row r="127" spans="1:245" x14ac:dyDescent="0.2">
      <c r="A127" s="4">
        <v>50</v>
      </c>
      <c r="B127" s="4">
        <v>0</v>
      </c>
      <c r="C127" s="4">
        <v>0</v>
      </c>
      <c r="D127" s="4">
        <v>1</v>
      </c>
      <c r="E127" s="4">
        <v>226</v>
      </c>
      <c r="F127" s="4">
        <f>ROUND(Source!AW121,O127)</f>
        <v>0</v>
      </c>
      <c r="G127" s="4" t="s">
        <v>74</v>
      </c>
      <c r="H127" s="4" t="s">
        <v>75</v>
      </c>
      <c r="I127" s="4"/>
      <c r="J127" s="4"/>
      <c r="K127" s="4">
        <v>226</v>
      </c>
      <c r="L127" s="4">
        <v>5</v>
      </c>
      <c r="M127" s="4">
        <v>3</v>
      </c>
      <c r="N127" s="4" t="s">
        <v>3</v>
      </c>
      <c r="O127" s="4">
        <v>2</v>
      </c>
      <c r="P127" s="4"/>
      <c r="Q127" s="4"/>
      <c r="R127" s="4"/>
      <c r="S127" s="4"/>
      <c r="T127" s="4"/>
      <c r="U127" s="4"/>
      <c r="V127" s="4"/>
      <c r="W127" s="4"/>
    </row>
    <row r="128" spans="1:245" x14ac:dyDescent="0.2">
      <c r="A128" s="4">
        <v>50</v>
      </c>
      <c r="B128" s="4">
        <v>0</v>
      </c>
      <c r="C128" s="4">
        <v>0</v>
      </c>
      <c r="D128" s="4">
        <v>1</v>
      </c>
      <c r="E128" s="4">
        <v>227</v>
      </c>
      <c r="F128" s="4">
        <f>ROUND(Source!AX121,O128)</f>
        <v>0</v>
      </c>
      <c r="G128" s="4" t="s">
        <v>76</v>
      </c>
      <c r="H128" s="4" t="s">
        <v>77</v>
      </c>
      <c r="I128" s="4"/>
      <c r="J128" s="4"/>
      <c r="K128" s="4">
        <v>227</v>
      </c>
      <c r="L128" s="4">
        <v>6</v>
      </c>
      <c r="M128" s="4">
        <v>3</v>
      </c>
      <c r="N128" s="4" t="s">
        <v>3</v>
      </c>
      <c r="O128" s="4">
        <v>2</v>
      </c>
      <c r="P128" s="4"/>
      <c r="Q128" s="4"/>
      <c r="R128" s="4"/>
      <c r="S128" s="4"/>
      <c r="T128" s="4"/>
      <c r="U128" s="4"/>
      <c r="V128" s="4"/>
      <c r="W128" s="4"/>
    </row>
    <row r="129" spans="1:23" x14ac:dyDescent="0.2">
      <c r="A129" s="4">
        <v>50</v>
      </c>
      <c r="B129" s="4">
        <v>0</v>
      </c>
      <c r="C129" s="4">
        <v>0</v>
      </c>
      <c r="D129" s="4">
        <v>1</v>
      </c>
      <c r="E129" s="4">
        <v>228</v>
      </c>
      <c r="F129" s="4">
        <f>ROUND(Source!AY121,O129)</f>
        <v>0</v>
      </c>
      <c r="G129" s="4" t="s">
        <v>78</v>
      </c>
      <c r="H129" s="4" t="s">
        <v>79</v>
      </c>
      <c r="I129" s="4"/>
      <c r="J129" s="4"/>
      <c r="K129" s="4">
        <v>228</v>
      </c>
      <c r="L129" s="4">
        <v>7</v>
      </c>
      <c r="M129" s="4">
        <v>3</v>
      </c>
      <c r="N129" s="4" t="s">
        <v>3</v>
      </c>
      <c r="O129" s="4">
        <v>2</v>
      </c>
      <c r="P129" s="4"/>
      <c r="Q129" s="4"/>
      <c r="R129" s="4"/>
      <c r="S129" s="4"/>
      <c r="T129" s="4"/>
      <c r="U129" s="4"/>
      <c r="V129" s="4"/>
      <c r="W129" s="4"/>
    </row>
    <row r="130" spans="1:23" x14ac:dyDescent="0.2">
      <c r="A130" s="4">
        <v>50</v>
      </c>
      <c r="B130" s="4">
        <v>0</v>
      </c>
      <c r="C130" s="4">
        <v>0</v>
      </c>
      <c r="D130" s="4">
        <v>1</v>
      </c>
      <c r="E130" s="4">
        <v>216</v>
      </c>
      <c r="F130" s="4">
        <f>ROUND(Source!AP121,O130)</f>
        <v>0</v>
      </c>
      <c r="G130" s="4" t="s">
        <v>80</v>
      </c>
      <c r="H130" s="4" t="s">
        <v>81</v>
      </c>
      <c r="I130" s="4"/>
      <c r="J130" s="4"/>
      <c r="K130" s="4">
        <v>216</v>
      </c>
      <c r="L130" s="4">
        <v>8</v>
      </c>
      <c r="M130" s="4">
        <v>3</v>
      </c>
      <c r="N130" s="4" t="s">
        <v>3</v>
      </c>
      <c r="O130" s="4">
        <v>2</v>
      </c>
      <c r="P130" s="4"/>
      <c r="Q130" s="4"/>
      <c r="R130" s="4"/>
      <c r="S130" s="4"/>
      <c r="T130" s="4"/>
      <c r="U130" s="4"/>
      <c r="V130" s="4"/>
      <c r="W130" s="4"/>
    </row>
    <row r="131" spans="1:23" x14ac:dyDescent="0.2">
      <c r="A131" s="4">
        <v>50</v>
      </c>
      <c r="B131" s="4">
        <v>0</v>
      </c>
      <c r="C131" s="4">
        <v>0</v>
      </c>
      <c r="D131" s="4">
        <v>1</v>
      </c>
      <c r="E131" s="4">
        <v>223</v>
      </c>
      <c r="F131" s="4">
        <f>ROUND(Source!AQ121,O131)</f>
        <v>0</v>
      </c>
      <c r="G131" s="4" t="s">
        <v>82</v>
      </c>
      <c r="H131" s="4" t="s">
        <v>83</v>
      </c>
      <c r="I131" s="4"/>
      <c r="J131" s="4"/>
      <c r="K131" s="4">
        <v>223</v>
      </c>
      <c r="L131" s="4">
        <v>9</v>
      </c>
      <c r="M131" s="4">
        <v>3</v>
      </c>
      <c r="N131" s="4" t="s">
        <v>3</v>
      </c>
      <c r="O131" s="4">
        <v>2</v>
      </c>
      <c r="P131" s="4"/>
      <c r="Q131" s="4"/>
      <c r="R131" s="4"/>
      <c r="S131" s="4"/>
      <c r="T131" s="4"/>
      <c r="U131" s="4"/>
      <c r="V131" s="4"/>
      <c r="W131" s="4"/>
    </row>
    <row r="132" spans="1:23" x14ac:dyDescent="0.2">
      <c r="A132" s="4">
        <v>50</v>
      </c>
      <c r="B132" s="4">
        <v>0</v>
      </c>
      <c r="C132" s="4">
        <v>0</v>
      </c>
      <c r="D132" s="4">
        <v>1</v>
      </c>
      <c r="E132" s="4">
        <v>229</v>
      </c>
      <c r="F132" s="4">
        <f>ROUND(Source!AZ121,O132)</f>
        <v>0</v>
      </c>
      <c r="G132" s="4" t="s">
        <v>84</v>
      </c>
      <c r="H132" s="4" t="s">
        <v>85</v>
      </c>
      <c r="I132" s="4"/>
      <c r="J132" s="4"/>
      <c r="K132" s="4">
        <v>229</v>
      </c>
      <c r="L132" s="4">
        <v>10</v>
      </c>
      <c r="M132" s="4">
        <v>3</v>
      </c>
      <c r="N132" s="4" t="s">
        <v>3</v>
      </c>
      <c r="O132" s="4">
        <v>2</v>
      </c>
      <c r="P132" s="4"/>
      <c r="Q132" s="4"/>
      <c r="R132" s="4"/>
      <c r="S132" s="4"/>
      <c r="T132" s="4"/>
      <c r="U132" s="4"/>
      <c r="V132" s="4"/>
      <c r="W132" s="4"/>
    </row>
    <row r="133" spans="1:23" x14ac:dyDescent="0.2">
      <c r="A133" s="4">
        <v>50</v>
      </c>
      <c r="B133" s="4">
        <v>0</v>
      </c>
      <c r="C133" s="4">
        <v>0</v>
      </c>
      <c r="D133" s="4">
        <v>1</v>
      </c>
      <c r="E133" s="4">
        <v>203</v>
      </c>
      <c r="F133" s="4">
        <f>ROUND(Source!Q121,O133)</f>
        <v>0</v>
      </c>
      <c r="G133" s="4" t="s">
        <v>86</v>
      </c>
      <c r="H133" s="4" t="s">
        <v>87</v>
      </c>
      <c r="I133" s="4"/>
      <c r="J133" s="4"/>
      <c r="K133" s="4">
        <v>203</v>
      </c>
      <c r="L133" s="4">
        <v>11</v>
      </c>
      <c r="M133" s="4">
        <v>3</v>
      </c>
      <c r="N133" s="4" t="s">
        <v>3</v>
      </c>
      <c r="O133" s="4">
        <v>2</v>
      </c>
      <c r="P133" s="4"/>
      <c r="Q133" s="4"/>
      <c r="R133" s="4"/>
      <c r="S133" s="4"/>
      <c r="T133" s="4"/>
      <c r="U133" s="4"/>
      <c r="V133" s="4"/>
      <c r="W133" s="4"/>
    </row>
    <row r="134" spans="1:23" x14ac:dyDescent="0.2">
      <c r="A134" s="4">
        <v>50</v>
      </c>
      <c r="B134" s="4">
        <v>0</v>
      </c>
      <c r="C134" s="4">
        <v>0</v>
      </c>
      <c r="D134" s="4">
        <v>1</v>
      </c>
      <c r="E134" s="4">
        <v>231</v>
      </c>
      <c r="F134" s="4">
        <f>ROUND(Source!BB121,O134)</f>
        <v>0</v>
      </c>
      <c r="G134" s="4" t="s">
        <v>88</v>
      </c>
      <c r="H134" s="4" t="s">
        <v>89</v>
      </c>
      <c r="I134" s="4"/>
      <c r="J134" s="4"/>
      <c r="K134" s="4">
        <v>231</v>
      </c>
      <c r="L134" s="4">
        <v>12</v>
      </c>
      <c r="M134" s="4">
        <v>3</v>
      </c>
      <c r="N134" s="4" t="s">
        <v>3</v>
      </c>
      <c r="O134" s="4">
        <v>2</v>
      </c>
      <c r="P134" s="4"/>
      <c r="Q134" s="4"/>
      <c r="R134" s="4"/>
      <c r="S134" s="4"/>
      <c r="T134" s="4"/>
      <c r="U134" s="4"/>
      <c r="V134" s="4"/>
      <c r="W134" s="4"/>
    </row>
    <row r="135" spans="1:23" x14ac:dyDescent="0.2">
      <c r="A135" s="4">
        <v>50</v>
      </c>
      <c r="B135" s="4">
        <v>0</v>
      </c>
      <c r="C135" s="4">
        <v>0</v>
      </c>
      <c r="D135" s="4">
        <v>1</v>
      </c>
      <c r="E135" s="4">
        <v>204</v>
      </c>
      <c r="F135" s="4">
        <f>ROUND(Source!R121,O135)</f>
        <v>0</v>
      </c>
      <c r="G135" s="4" t="s">
        <v>90</v>
      </c>
      <c r="H135" s="4" t="s">
        <v>91</v>
      </c>
      <c r="I135" s="4"/>
      <c r="J135" s="4"/>
      <c r="K135" s="4">
        <v>204</v>
      </c>
      <c r="L135" s="4">
        <v>13</v>
      </c>
      <c r="M135" s="4">
        <v>3</v>
      </c>
      <c r="N135" s="4" t="s">
        <v>3</v>
      </c>
      <c r="O135" s="4">
        <v>2</v>
      </c>
      <c r="P135" s="4"/>
      <c r="Q135" s="4"/>
      <c r="R135" s="4"/>
      <c r="S135" s="4"/>
      <c r="T135" s="4"/>
      <c r="U135" s="4"/>
      <c r="V135" s="4"/>
      <c r="W135" s="4"/>
    </row>
    <row r="136" spans="1:23" x14ac:dyDescent="0.2">
      <c r="A136" s="4">
        <v>50</v>
      </c>
      <c r="B136" s="4">
        <v>0</v>
      </c>
      <c r="C136" s="4">
        <v>0</v>
      </c>
      <c r="D136" s="4">
        <v>1</v>
      </c>
      <c r="E136" s="4">
        <v>205</v>
      </c>
      <c r="F136" s="4">
        <f>ROUND(Source!S121,O136)</f>
        <v>0</v>
      </c>
      <c r="G136" s="4" t="s">
        <v>92</v>
      </c>
      <c r="H136" s="4" t="s">
        <v>93</v>
      </c>
      <c r="I136" s="4"/>
      <c r="J136" s="4"/>
      <c r="K136" s="4">
        <v>205</v>
      </c>
      <c r="L136" s="4">
        <v>14</v>
      </c>
      <c r="M136" s="4">
        <v>3</v>
      </c>
      <c r="N136" s="4" t="s">
        <v>3</v>
      </c>
      <c r="O136" s="4">
        <v>2</v>
      </c>
      <c r="P136" s="4"/>
      <c r="Q136" s="4"/>
      <c r="R136" s="4"/>
      <c r="S136" s="4"/>
      <c r="T136" s="4"/>
      <c r="U136" s="4"/>
      <c r="V136" s="4"/>
      <c r="W136" s="4"/>
    </row>
    <row r="137" spans="1:23" x14ac:dyDescent="0.2">
      <c r="A137" s="4">
        <v>50</v>
      </c>
      <c r="B137" s="4">
        <v>0</v>
      </c>
      <c r="C137" s="4">
        <v>0</v>
      </c>
      <c r="D137" s="4">
        <v>1</v>
      </c>
      <c r="E137" s="4">
        <v>232</v>
      </c>
      <c r="F137" s="4">
        <f>ROUND(Source!BC121,O137)</f>
        <v>0</v>
      </c>
      <c r="G137" s="4" t="s">
        <v>94</v>
      </c>
      <c r="H137" s="4" t="s">
        <v>95</v>
      </c>
      <c r="I137" s="4"/>
      <c r="J137" s="4"/>
      <c r="K137" s="4">
        <v>232</v>
      </c>
      <c r="L137" s="4">
        <v>15</v>
      </c>
      <c r="M137" s="4">
        <v>3</v>
      </c>
      <c r="N137" s="4" t="s">
        <v>3</v>
      </c>
      <c r="O137" s="4">
        <v>2</v>
      </c>
      <c r="P137" s="4"/>
      <c r="Q137" s="4"/>
      <c r="R137" s="4"/>
      <c r="S137" s="4"/>
      <c r="T137" s="4"/>
      <c r="U137" s="4"/>
      <c r="V137" s="4"/>
      <c r="W137" s="4"/>
    </row>
    <row r="138" spans="1:23" x14ac:dyDescent="0.2">
      <c r="A138" s="4">
        <v>50</v>
      </c>
      <c r="B138" s="4">
        <v>0</v>
      </c>
      <c r="C138" s="4">
        <v>0</v>
      </c>
      <c r="D138" s="4">
        <v>1</v>
      </c>
      <c r="E138" s="4">
        <v>214</v>
      </c>
      <c r="F138" s="4">
        <f>ROUND(Source!AS121,O138)</f>
        <v>0</v>
      </c>
      <c r="G138" s="4" t="s">
        <v>96</v>
      </c>
      <c r="H138" s="4" t="s">
        <v>97</v>
      </c>
      <c r="I138" s="4"/>
      <c r="J138" s="4"/>
      <c r="K138" s="4">
        <v>214</v>
      </c>
      <c r="L138" s="4">
        <v>16</v>
      </c>
      <c r="M138" s="4">
        <v>3</v>
      </c>
      <c r="N138" s="4" t="s">
        <v>3</v>
      </c>
      <c r="O138" s="4">
        <v>2</v>
      </c>
      <c r="P138" s="4"/>
      <c r="Q138" s="4"/>
      <c r="R138" s="4"/>
      <c r="S138" s="4"/>
      <c r="T138" s="4"/>
      <c r="U138" s="4"/>
      <c r="V138" s="4"/>
      <c r="W138" s="4"/>
    </row>
    <row r="139" spans="1:23" x14ac:dyDescent="0.2">
      <c r="A139" s="4">
        <v>50</v>
      </c>
      <c r="B139" s="4">
        <v>0</v>
      </c>
      <c r="C139" s="4">
        <v>0</v>
      </c>
      <c r="D139" s="4">
        <v>1</v>
      </c>
      <c r="E139" s="4">
        <v>215</v>
      </c>
      <c r="F139" s="4">
        <f>ROUND(Source!AT121,O139)</f>
        <v>0</v>
      </c>
      <c r="G139" s="4" t="s">
        <v>98</v>
      </c>
      <c r="H139" s="4" t="s">
        <v>99</v>
      </c>
      <c r="I139" s="4"/>
      <c r="J139" s="4"/>
      <c r="K139" s="4">
        <v>215</v>
      </c>
      <c r="L139" s="4">
        <v>17</v>
      </c>
      <c r="M139" s="4">
        <v>3</v>
      </c>
      <c r="N139" s="4" t="s">
        <v>3</v>
      </c>
      <c r="O139" s="4">
        <v>2</v>
      </c>
      <c r="P139" s="4"/>
      <c r="Q139" s="4"/>
      <c r="R139" s="4"/>
      <c r="S139" s="4"/>
      <c r="T139" s="4"/>
      <c r="U139" s="4"/>
      <c r="V139" s="4"/>
      <c r="W139" s="4"/>
    </row>
    <row r="140" spans="1:23" x14ac:dyDescent="0.2">
      <c r="A140" s="4">
        <v>50</v>
      </c>
      <c r="B140" s="4">
        <v>0</v>
      </c>
      <c r="C140" s="4">
        <v>0</v>
      </c>
      <c r="D140" s="4">
        <v>1</v>
      </c>
      <c r="E140" s="4">
        <v>217</v>
      </c>
      <c r="F140" s="4">
        <f>ROUND(Source!AU121,O140)</f>
        <v>0</v>
      </c>
      <c r="G140" s="4" t="s">
        <v>100</v>
      </c>
      <c r="H140" s="4" t="s">
        <v>101</v>
      </c>
      <c r="I140" s="4"/>
      <c r="J140" s="4"/>
      <c r="K140" s="4">
        <v>217</v>
      </c>
      <c r="L140" s="4">
        <v>18</v>
      </c>
      <c r="M140" s="4">
        <v>3</v>
      </c>
      <c r="N140" s="4" t="s">
        <v>3</v>
      </c>
      <c r="O140" s="4">
        <v>2</v>
      </c>
      <c r="P140" s="4"/>
      <c r="Q140" s="4"/>
      <c r="R140" s="4"/>
      <c r="S140" s="4"/>
      <c r="T140" s="4"/>
      <c r="U140" s="4"/>
      <c r="V140" s="4"/>
      <c r="W140" s="4"/>
    </row>
    <row r="141" spans="1:23" x14ac:dyDescent="0.2">
      <c r="A141" s="4">
        <v>50</v>
      </c>
      <c r="B141" s="4">
        <v>0</v>
      </c>
      <c r="C141" s="4">
        <v>0</v>
      </c>
      <c r="D141" s="4">
        <v>1</v>
      </c>
      <c r="E141" s="4">
        <v>230</v>
      </c>
      <c r="F141" s="4">
        <f>ROUND(Source!BA121,O141)</f>
        <v>0</v>
      </c>
      <c r="G141" s="4" t="s">
        <v>102</v>
      </c>
      <c r="H141" s="4" t="s">
        <v>103</v>
      </c>
      <c r="I141" s="4"/>
      <c r="J141" s="4"/>
      <c r="K141" s="4">
        <v>230</v>
      </c>
      <c r="L141" s="4">
        <v>19</v>
      </c>
      <c r="M141" s="4">
        <v>3</v>
      </c>
      <c r="N141" s="4" t="s">
        <v>3</v>
      </c>
      <c r="O141" s="4">
        <v>2</v>
      </c>
      <c r="P141" s="4"/>
      <c r="Q141" s="4"/>
      <c r="R141" s="4"/>
      <c r="S141" s="4"/>
      <c r="T141" s="4"/>
      <c r="U141" s="4"/>
      <c r="V141" s="4"/>
      <c r="W141" s="4"/>
    </row>
    <row r="142" spans="1:23" x14ac:dyDescent="0.2">
      <c r="A142" s="4">
        <v>50</v>
      </c>
      <c r="B142" s="4">
        <v>0</v>
      </c>
      <c r="C142" s="4">
        <v>0</v>
      </c>
      <c r="D142" s="4">
        <v>1</v>
      </c>
      <c r="E142" s="4">
        <v>206</v>
      </c>
      <c r="F142" s="4">
        <f>ROUND(Source!T121,O142)</f>
        <v>0</v>
      </c>
      <c r="G142" s="4" t="s">
        <v>104</v>
      </c>
      <c r="H142" s="4" t="s">
        <v>105</v>
      </c>
      <c r="I142" s="4"/>
      <c r="J142" s="4"/>
      <c r="K142" s="4">
        <v>206</v>
      </c>
      <c r="L142" s="4">
        <v>20</v>
      </c>
      <c r="M142" s="4">
        <v>3</v>
      </c>
      <c r="N142" s="4" t="s">
        <v>3</v>
      </c>
      <c r="O142" s="4">
        <v>2</v>
      </c>
      <c r="P142" s="4"/>
      <c r="Q142" s="4"/>
      <c r="R142" s="4"/>
      <c r="S142" s="4"/>
      <c r="T142" s="4"/>
      <c r="U142" s="4"/>
      <c r="V142" s="4"/>
      <c r="W142" s="4"/>
    </row>
    <row r="143" spans="1:23" x14ac:dyDescent="0.2">
      <c r="A143" s="4">
        <v>50</v>
      </c>
      <c r="B143" s="4">
        <v>0</v>
      </c>
      <c r="C143" s="4">
        <v>0</v>
      </c>
      <c r="D143" s="4">
        <v>1</v>
      </c>
      <c r="E143" s="4">
        <v>207</v>
      </c>
      <c r="F143" s="4">
        <f>Source!U121</f>
        <v>0</v>
      </c>
      <c r="G143" s="4" t="s">
        <v>106</v>
      </c>
      <c r="H143" s="4" t="s">
        <v>107</v>
      </c>
      <c r="I143" s="4"/>
      <c r="J143" s="4"/>
      <c r="K143" s="4">
        <v>207</v>
      </c>
      <c r="L143" s="4">
        <v>21</v>
      </c>
      <c r="M143" s="4">
        <v>3</v>
      </c>
      <c r="N143" s="4" t="s">
        <v>3</v>
      </c>
      <c r="O143" s="4">
        <v>-1</v>
      </c>
      <c r="P143" s="4"/>
      <c r="Q143" s="4"/>
      <c r="R143" s="4"/>
      <c r="S143" s="4"/>
      <c r="T143" s="4"/>
      <c r="U143" s="4"/>
      <c r="V143" s="4"/>
      <c r="W143" s="4"/>
    </row>
    <row r="144" spans="1:23" x14ac:dyDescent="0.2">
      <c r="A144" s="4">
        <v>50</v>
      </c>
      <c r="B144" s="4">
        <v>0</v>
      </c>
      <c r="C144" s="4">
        <v>0</v>
      </c>
      <c r="D144" s="4">
        <v>1</v>
      </c>
      <c r="E144" s="4">
        <v>208</v>
      </c>
      <c r="F144" s="4">
        <f>Source!V121</f>
        <v>0</v>
      </c>
      <c r="G144" s="4" t="s">
        <v>108</v>
      </c>
      <c r="H144" s="4" t="s">
        <v>109</v>
      </c>
      <c r="I144" s="4"/>
      <c r="J144" s="4"/>
      <c r="K144" s="4">
        <v>208</v>
      </c>
      <c r="L144" s="4">
        <v>22</v>
      </c>
      <c r="M144" s="4">
        <v>3</v>
      </c>
      <c r="N144" s="4" t="s">
        <v>3</v>
      </c>
      <c r="O144" s="4">
        <v>-1</v>
      </c>
      <c r="P144" s="4"/>
      <c r="Q144" s="4"/>
      <c r="R144" s="4"/>
      <c r="S144" s="4"/>
      <c r="T144" s="4"/>
      <c r="U144" s="4"/>
      <c r="V144" s="4"/>
      <c r="W144" s="4"/>
    </row>
    <row r="145" spans="1:245" x14ac:dyDescent="0.2">
      <c r="A145" s="4">
        <v>50</v>
      </c>
      <c r="B145" s="4">
        <v>0</v>
      </c>
      <c r="C145" s="4">
        <v>0</v>
      </c>
      <c r="D145" s="4">
        <v>1</v>
      </c>
      <c r="E145" s="4">
        <v>209</v>
      </c>
      <c r="F145" s="4">
        <f>ROUND(Source!W121,O145)</f>
        <v>0</v>
      </c>
      <c r="G145" s="4" t="s">
        <v>110</v>
      </c>
      <c r="H145" s="4" t="s">
        <v>111</v>
      </c>
      <c r="I145" s="4"/>
      <c r="J145" s="4"/>
      <c r="K145" s="4">
        <v>209</v>
      </c>
      <c r="L145" s="4">
        <v>23</v>
      </c>
      <c r="M145" s="4">
        <v>3</v>
      </c>
      <c r="N145" s="4" t="s">
        <v>3</v>
      </c>
      <c r="O145" s="4">
        <v>2</v>
      </c>
      <c r="P145" s="4"/>
      <c r="Q145" s="4"/>
      <c r="R145" s="4"/>
      <c r="S145" s="4"/>
      <c r="T145" s="4"/>
      <c r="U145" s="4"/>
      <c r="V145" s="4"/>
      <c r="W145" s="4"/>
    </row>
    <row r="146" spans="1:245" x14ac:dyDescent="0.2">
      <c r="A146" s="4">
        <v>50</v>
      </c>
      <c r="B146" s="4">
        <v>0</v>
      </c>
      <c r="C146" s="4">
        <v>0</v>
      </c>
      <c r="D146" s="4">
        <v>1</v>
      </c>
      <c r="E146" s="4">
        <v>210</v>
      </c>
      <c r="F146" s="4">
        <f>ROUND(Source!X121,O146)</f>
        <v>0</v>
      </c>
      <c r="G146" s="4" t="s">
        <v>112</v>
      </c>
      <c r="H146" s="4" t="s">
        <v>113</v>
      </c>
      <c r="I146" s="4"/>
      <c r="J146" s="4"/>
      <c r="K146" s="4">
        <v>210</v>
      </c>
      <c r="L146" s="4">
        <v>24</v>
      </c>
      <c r="M146" s="4">
        <v>3</v>
      </c>
      <c r="N146" s="4" t="s">
        <v>3</v>
      </c>
      <c r="O146" s="4">
        <v>2</v>
      </c>
      <c r="P146" s="4"/>
      <c r="Q146" s="4"/>
      <c r="R146" s="4"/>
      <c r="S146" s="4"/>
      <c r="T146" s="4"/>
      <c r="U146" s="4"/>
      <c r="V146" s="4"/>
      <c r="W146" s="4"/>
    </row>
    <row r="147" spans="1:245" x14ac:dyDescent="0.2">
      <c r="A147" s="4">
        <v>50</v>
      </c>
      <c r="B147" s="4">
        <v>0</v>
      </c>
      <c r="C147" s="4">
        <v>0</v>
      </c>
      <c r="D147" s="4">
        <v>1</v>
      </c>
      <c r="E147" s="4">
        <v>211</v>
      </c>
      <c r="F147" s="4">
        <f>ROUND(Source!Y121,O147)</f>
        <v>0</v>
      </c>
      <c r="G147" s="4" t="s">
        <v>114</v>
      </c>
      <c r="H147" s="4" t="s">
        <v>115</v>
      </c>
      <c r="I147" s="4"/>
      <c r="J147" s="4"/>
      <c r="K147" s="4">
        <v>211</v>
      </c>
      <c r="L147" s="4">
        <v>25</v>
      </c>
      <c r="M147" s="4">
        <v>3</v>
      </c>
      <c r="N147" s="4" t="s">
        <v>3</v>
      </c>
      <c r="O147" s="4">
        <v>2</v>
      </c>
      <c r="P147" s="4"/>
      <c r="Q147" s="4"/>
      <c r="R147" s="4"/>
      <c r="S147" s="4"/>
      <c r="T147" s="4"/>
      <c r="U147" s="4"/>
      <c r="V147" s="4"/>
      <c r="W147" s="4"/>
    </row>
    <row r="148" spans="1:245" x14ac:dyDescent="0.2">
      <c r="A148" s="4">
        <v>50</v>
      </c>
      <c r="B148" s="4">
        <v>0</v>
      </c>
      <c r="C148" s="4">
        <v>0</v>
      </c>
      <c r="D148" s="4">
        <v>1</v>
      </c>
      <c r="E148" s="4">
        <v>224</v>
      </c>
      <c r="F148" s="4">
        <f>ROUND(Source!AR121,O148)</f>
        <v>0</v>
      </c>
      <c r="G148" s="4" t="s">
        <v>116</v>
      </c>
      <c r="H148" s="4" t="s">
        <v>117</v>
      </c>
      <c r="I148" s="4"/>
      <c r="J148" s="4"/>
      <c r="K148" s="4">
        <v>224</v>
      </c>
      <c r="L148" s="4">
        <v>26</v>
      </c>
      <c r="M148" s="4">
        <v>3</v>
      </c>
      <c r="N148" s="4" t="s">
        <v>3</v>
      </c>
      <c r="O148" s="4">
        <v>2</v>
      </c>
      <c r="P148" s="4"/>
      <c r="Q148" s="4"/>
      <c r="R148" s="4"/>
      <c r="S148" s="4"/>
      <c r="T148" s="4"/>
      <c r="U148" s="4"/>
      <c r="V148" s="4"/>
      <c r="W148" s="4"/>
    </row>
    <row r="150" spans="1:245" x14ac:dyDescent="0.2">
      <c r="A150" s="1">
        <v>5</v>
      </c>
      <c r="B150" s="1">
        <v>1</v>
      </c>
      <c r="C150" s="1"/>
      <c r="D150" s="1">
        <f>ROW(A162)</f>
        <v>162</v>
      </c>
      <c r="E150" s="1"/>
      <c r="F150" s="1" t="s">
        <v>118</v>
      </c>
      <c r="G150" s="1" t="s">
        <v>153</v>
      </c>
      <c r="H150" s="1" t="s">
        <v>3</v>
      </c>
      <c r="I150" s="1">
        <v>0</v>
      </c>
      <c r="J150" s="1"/>
      <c r="K150" s="1">
        <v>0</v>
      </c>
      <c r="L150" s="1"/>
      <c r="M150" s="1"/>
      <c r="N150" s="1"/>
      <c r="O150" s="1"/>
      <c r="P150" s="1"/>
      <c r="Q150" s="1"/>
      <c r="R150" s="1"/>
      <c r="S150" s="1"/>
      <c r="T150" s="1"/>
      <c r="U150" s="1" t="s">
        <v>3</v>
      </c>
      <c r="V150" s="1">
        <v>0</v>
      </c>
      <c r="W150" s="1"/>
      <c r="X150" s="1"/>
      <c r="Y150" s="1"/>
      <c r="Z150" s="1"/>
      <c r="AA150" s="1"/>
      <c r="AB150" s="1" t="s">
        <v>3</v>
      </c>
      <c r="AC150" s="1" t="s">
        <v>3</v>
      </c>
      <c r="AD150" s="1" t="s">
        <v>3</v>
      </c>
      <c r="AE150" s="1" t="s">
        <v>3</v>
      </c>
      <c r="AF150" s="1" t="s">
        <v>3</v>
      </c>
      <c r="AG150" s="1" t="s">
        <v>3</v>
      </c>
      <c r="AH150" s="1"/>
      <c r="AI150" s="1"/>
      <c r="AJ150" s="1"/>
      <c r="AK150" s="1"/>
      <c r="AL150" s="1"/>
      <c r="AM150" s="1"/>
      <c r="AN150" s="1"/>
      <c r="AO150" s="1"/>
      <c r="AP150" s="1" t="s">
        <v>3</v>
      </c>
      <c r="AQ150" s="1" t="s">
        <v>3</v>
      </c>
      <c r="AR150" s="1" t="s">
        <v>3</v>
      </c>
      <c r="AS150" s="1"/>
      <c r="AT150" s="1"/>
      <c r="AU150" s="1"/>
      <c r="AV150" s="1"/>
      <c r="AW150" s="1"/>
      <c r="AX150" s="1"/>
      <c r="AY150" s="1"/>
      <c r="AZ150" s="1" t="s">
        <v>3</v>
      </c>
      <c r="BA150" s="1"/>
      <c r="BB150" s="1" t="s">
        <v>3</v>
      </c>
      <c r="BC150" s="1" t="s">
        <v>3</v>
      </c>
      <c r="BD150" s="1" t="s">
        <v>3</v>
      </c>
      <c r="BE150" s="1" t="s">
        <v>3</v>
      </c>
      <c r="BF150" s="1" t="s">
        <v>3</v>
      </c>
      <c r="BG150" s="1" t="s">
        <v>3</v>
      </c>
      <c r="BH150" s="1" t="s">
        <v>3</v>
      </c>
      <c r="BI150" s="1" t="s">
        <v>3</v>
      </c>
      <c r="BJ150" s="1" t="s">
        <v>3</v>
      </c>
      <c r="BK150" s="1" t="s">
        <v>3</v>
      </c>
      <c r="BL150" s="1" t="s">
        <v>3</v>
      </c>
      <c r="BM150" s="1" t="s">
        <v>3</v>
      </c>
      <c r="BN150" s="1" t="s">
        <v>3</v>
      </c>
      <c r="BO150" s="1" t="s">
        <v>3</v>
      </c>
      <c r="BP150" s="1" t="s">
        <v>3</v>
      </c>
      <c r="BQ150" s="1"/>
      <c r="BR150" s="1"/>
      <c r="BS150" s="1"/>
      <c r="BT150" s="1"/>
      <c r="BU150" s="1"/>
      <c r="BV150" s="1"/>
      <c r="BW150" s="1"/>
      <c r="BX150" s="1">
        <v>0</v>
      </c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>
        <v>0</v>
      </c>
    </row>
    <row r="152" spans="1:245" x14ac:dyDescent="0.2">
      <c r="A152" s="2">
        <v>52</v>
      </c>
      <c r="B152" s="2">
        <f t="shared" ref="B152:G152" si="90">B162</f>
        <v>1</v>
      </c>
      <c r="C152" s="2">
        <f t="shared" si="90"/>
        <v>5</v>
      </c>
      <c r="D152" s="2">
        <f t="shared" si="90"/>
        <v>150</v>
      </c>
      <c r="E152" s="2">
        <f t="shared" si="90"/>
        <v>0</v>
      </c>
      <c r="F152" s="2" t="str">
        <f t="shared" si="90"/>
        <v>Новый подраздел</v>
      </c>
      <c r="G152" s="2" t="str">
        <f t="shared" si="90"/>
        <v>Прочие работы</v>
      </c>
      <c r="H152" s="2"/>
      <c r="I152" s="2"/>
      <c r="J152" s="2"/>
      <c r="K152" s="2"/>
      <c r="L152" s="2"/>
      <c r="M152" s="2"/>
      <c r="N152" s="2"/>
      <c r="O152" s="2">
        <f t="shared" ref="O152:AT152" si="91">O162</f>
        <v>0</v>
      </c>
      <c r="P152" s="2">
        <f t="shared" si="91"/>
        <v>0</v>
      </c>
      <c r="Q152" s="2">
        <f t="shared" si="91"/>
        <v>0</v>
      </c>
      <c r="R152" s="2">
        <f t="shared" si="91"/>
        <v>0</v>
      </c>
      <c r="S152" s="2">
        <f t="shared" si="91"/>
        <v>0</v>
      </c>
      <c r="T152" s="2">
        <f t="shared" si="91"/>
        <v>0</v>
      </c>
      <c r="U152" s="2">
        <f t="shared" si="91"/>
        <v>0</v>
      </c>
      <c r="V152" s="2">
        <f t="shared" si="91"/>
        <v>0</v>
      </c>
      <c r="W152" s="2">
        <f t="shared" si="91"/>
        <v>0</v>
      </c>
      <c r="X152" s="2">
        <f t="shared" si="91"/>
        <v>0</v>
      </c>
      <c r="Y152" s="2">
        <f t="shared" si="91"/>
        <v>0</v>
      </c>
      <c r="Z152" s="2">
        <f t="shared" si="91"/>
        <v>0</v>
      </c>
      <c r="AA152" s="2">
        <f t="shared" si="91"/>
        <v>0</v>
      </c>
      <c r="AB152" s="2">
        <f t="shared" si="91"/>
        <v>0</v>
      </c>
      <c r="AC152" s="2">
        <f t="shared" si="91"/>
        <v>0</v>
      </c>
      <c r="AD152" s="2">
        <f t="shared" si="91"/>
        <v>0</v>
      </c>
      <c r="AE152" s="2">
        <f t="shared" si="91"/>
        <v>0</v>
      </c>
      <c r="AF152" s="2">
        <f t="shared" si="91"/>
        <v>0</v>
      </c>
      <c r="AG152" s="2">
        <f t="shared" si="91"/>
        <v>0</v>
      </c>
      <c r="AH152" s="2">
        <f t="shared" si="91"/>
        <v>0</v>
      </c>
      <c r="AI152" s="2">
        <f t="shared" si="91"/>
        <v>0</v>
      </c>
      <c r="AJ152" s="2">
        <f t="shared" si="91"/>
        <v>0</v>
      </c>
      <c r="AK152" s="2">
        <f t="shared" si="91"/>
        <v>0</v>
      </c>
      <c r="AL152" s="2">
        <f t="shared" si="91"/>
        <v>0</v>
      </c>
      <c r="AM152" s="2">
        <f t="shared" si="91"/>
        <v>0</v>
      </c>
      <c r="AN152" s="2">
        <f t="shared" si="91"/>
        <v>0</v>
      </c>
      <c r="AO152" s="2">
        <f t="shared" si="91"/>
        <v>0</v>
      </c>
      <c r="AP152" s="2">
        <f t="shared" si="91"/>
        <v>0</v>
      </c>
      <c r="AQ152" s="2">
        <f t="shared" si="91"/>
        <v>0</v>
      </c>
      <c r="AR152" s="2">
        <f t="shared" si="91"/>
        <v>0</v>
      </c>
      <c r="AS152" s="2">
        <f t="shared" si="91"/>
        <v>0</v>
      </c>
      <c r="AT152" s="2">
        <f t="shared" si="91"/>
        <v>0</v>
      </c>
      <c r="AU152" s="2">
        <f t="shared" ref="AU152:BZ152" si="92">AU162</f>
        <v>0</v>
      </c>
      <c r="AV152" s="2">
        <f t="shared" si="92"/>
        <v>0</v>
      </c>
      <c r="AW152" s="2">
        <f t="shared" si="92"/>
        <v>0</v>
      </c>
      <c r="AX152" s="2">
        <f t="shared" si="92"/>
        <v>0</v>
      </c>
      <c r="AY152" s="2">
        <f t="shared" si="92"/>
        <v>0</v>
      </c>
      <c r="AZ152" s="2">
        <f t="shared" si="92"/>
        <v>0</v>
      </c>
      <c r="BA152" s="2">
        <f t="shared" si="92"/>
        <v>0</v>
      </c>
      <c r="BB152" s="2">
        <f t="shared" si="92"/>
        <v>0</v>
      </c>
      <c r="BC152" s="2">
        <f t="shared" si="92"/>
        <v>0</v>
      </c>
      <c r="BD152" s="2">
        <f t="shared" si="92"/>
        <v>0</v>
      </c>
      <c r="BE152" s="2">
        <f t="shared" si="92"/>
        <v>0</v>
      </c>
      <c r="BF152" s="2">
        <f t="shared" si="92"/>
        <v>0</v>
      </c>
      <c r="BG152" s="2">
        <f t="shared" si="92"/>
        <v>0</v>
      </c>
      <c r="BH152" s="2">
        <f t="shared" si="92"/>
        <v>0</v>
      </c>
      <c r="BI152" s="2">
        <f t="shared" si="92"/>
        <v>0</v>
      </c>
      <c r="BJ152" s="2">
        <f t="shared" si="92"/>
        <v>0</v>
      </c>
      <c r="BK152" s="2">
        <f t="shared" si="92"/>
        <v>0</v>
      </c>
      <c r="BL152" s="2">
        <f t="shared" si="92"/>
        <v>0</v>
      </c>
      <c r="BM152" s="2">
        <f t="shared" si="92"/>
        <v>0</v>
      </c>
      <c r="BN152" s="2">
        <f t="shared" si="92"/>
        <v>0</v>
      </c>
      <c r="BO152" s="2">
        <f t="shared" si="92"/>
        <v>0</v>
      </c>
      <c r="BP152" s="2">
        <f t="shared" si="92"/>
        <v>0</v>
      </c>
      <c r="BQ152" s="2">
        <f t="shared" si="92"/>
        <v>0</v>
      </c>
      <c r="BR152" s="2">
        <f t="shared" si="92"/>
        <v>0</v>
      </c>
      <c r="BS152" s="2">
        <f t="shared" si="92"/>
        <v>0</v>
      </c>
      <c r="BT152" s="2">
        <f t="shared" si="92"/>
        <v>0</v>
      </c>
      <c r="BU152" s="2">
        <f t="shared" si="92"/>
        <v>0</v>
      </c>
      <c r="BV152" s="2">
        <f t="shared" si="92"/>
        <v>0</v>
      </c>
      <c r="BW152" s="2">
        <f t="shared" si="92"/>
        <v>0</v>
      </c>
      <c r="BX152" s="2">
        <f t="shared" si="92"/>
        <v>0</v>
      </c>
      <c r="BY152" s="2">
        <f t="shared" si="92"/>
        <v>0</v>
      </c>
      <c r="BZ152" s="2">
        <f t="shared" si="92"/>
        <v>0</v>
      </c>
      <c r="CA152" s="2">
        <f t="shared" ref="CA152:DF152" si="93">CA162</f>
        <v>0</v>
      </c>
      <c r="CB152" s="2">
        <f t="shared" si="93"/>
        <v>0</v>
      </c>
      <c r="CC152" s="2">
        <f t="shared" si="93"/>
        <v>0</v>
      </c>
      <c r="CD152" s="2">
        <f t="shared" si="93"/>
        <v>0</v>
      </c>
      <c r="CE152" s="2">
        <f t="shared" si="93"/>
        <v>0</v>
      </c>
      <c r="CF152" s="2">
        <f t="shared" si="93"/>
        <v>0</v>
      </c>
      <c r="CG152" s="2">
        <f t="shared" si="93"/>
        <v>0</v>
      </c>
      <c r="CH152" s="2">
        <f t="shared" si="93"/>
        <v>0</v>
      </c>
      <c r="CI152" s="2">
        <f t="shared" si="93"/>
        <v>0</v>
      </c>
      <c r="CJ152" s="2">
        <f t="shared" si="93"/>
        <v>0</v>
      </c>
      <c r="CK152" s="2">
        <f t="shared" si="93"/>
        <v>0</v>
      </c>
      <c r="CL152" s="2">
        <f t="shared" si="93"/>
        <v>0</v>
      </c>
      <c r="CM152" s="2">
        <f t="shared" si="93"/>
        <v>0</v>
      </c>
      <c r="CN152" s="2">
        <f t="shared" si="93"/>
        <v>0</v>
      </c>
      <c r="CO152" s="2">
        <f t="shared" si="93"/>
        <v>0</v>
      </c>
      <c r="CP152" s="2">
        <f t="shared" si="93"/>
        <v>0</v>
      </c>
      <c r="CQ152" s="2">
        <f t="shared" si="93"/>
        <v>0</v>
      </c>
      <c r="CR152" s="2">
        <f t="shared" si="93"/>
        <v>0</v>
      </c>
      <c r="CS152" s="2">
        <f t="shared" si="93"/>
        <v>0</v>
      </c>
      <c r="CT152" s="2">
        <f t="shared" si="93"/>
        <v>0</v>
      </c>
      <c r="CU152" s="2">
        <f t="shared" si="93"/>
        <v>0</v>
      </c>
      <c r="CV152" s="2">
        <f t="shared" si="93"/>
        <v>0</v>
      </c>
      <c r="CW152" s="2">
        <f t="shared" si="93"/>
        <v>0</v>
      </c>
      <c r="CX152" s="2">
        <f t="shared" si="93"/>
        <v>0</v>
      </c>
      <c r="CY152" s="2">
        <f t="shared" si="93"/>
        <v>0</v>
      </c>
      <c r="CZ152" s="2">
        <f t="shared" si="93"/>
        <v>0</v>
      </c>
      <c r="DA152" s="2">
        <f t="shared" si="93"/>
        <v>0</v>
      </c>
      <c r="DB152" s="2">
        <f t="shared" si="93"/>
        <v>0</v>
      </c>
      <c r="DC152" s="2">
        <f t="shared" si="93"/>
        <v>0</v>
      </c>
      <c r="DD152" s="2">
        <f t="shared" si="93"/>
        <v>0</v>
      </c>
      <c r="DE152" s="2">
        <f t="shared" si="93"/>
        <v>0</v>
      </c>
      <c r="DF152" s="2">
        <f t="shared" si="93"/>
        <v>0</v>
      </c>
      <c r="DG152" s="3">
        <f t="shared" ref="DG152:EL152" si="94">DG162</f>
        <v>0</v>
      </c>
      <c r="DH152" s="3">
        <f t="shared" si="94"/>
        <v>0</v>
      </c>
      <c r="DI152" s="3">
        <f t="shared" si="94"/>
        <v>0</v>
      </c>
      <c r="DJ152" s="3">
        <f t="shared" si="94"/>
        <v>0</v>
      </c>
      <c r="DK152" s="3">
        <f t="shared" si="94"/>
        <v>0</v>
      </c>
      <c r="DL152" s="3">
        <f t="shared" si="94"/>
        <v>0</v>
      </c>
      <c r="DM152" s="3">
        <f t="shared" si="94"/>
        <v>0</v>
      </c>
      <c r="DN152" s="3">
        <f t="shared" si="94"/>
        <v>0</v>
      </c>
      <c r="DO152" s="3">
        <f t="shared" si="94"/>
        <v>0</v>
      </c>
      <c r="DP152" s="3">
        <f t="shared" si="94"/>
        <v>0</v>
      </c>
      <c r="DQ152" s="3">
        <f t="shared" si="94"/>
        <v>0</v>
      </c>
      <c r="DR152" s="3">
        <f t="shared" si="94"/>
        <v>0</v>
      </c>
      <c r="DS152" s="3">
        <f t="shared" si="94"/>
        <v>0</v>
      </c>
      <c r="DT152" s="3">
        <f t="shared" si="94"/>
        <v>0</v>
      </c>
      <c r="DU152" s="3">
        <f t="shared" si="94"/>
        <v>0</v>
      </c>
      <c r="DV152" s="3">
        <f t="shared" si="94"/>
        <v>0</v>
      </c>
      <c r="DW152" s="3">
        <f t="shared" si="94"/>
        <v>0</v>
      </c>
      <c r="DX152" s="3">
        <f t="shared" si="94"/>
        <v>0</v>
      </c>
      <c r="DY152" s="3">
        <f t="shared" si="94"/>
        <v>0</v>
      </c>
      <c r="DZ152" s="3">
        <f t="shared" si="94"/>
        <v>0</v>
      </c>
      <c r="EA152" s="3">
        <f t="shared" si="94"/>
        <v>0</v>
      </c>
      <c r="EB152" s="3">
        <f t="shared" si="94"/>
        <v>0</v>
      </c>
      <c r="EC152" s="3">
        <f t="shared" si="94"/>
        <v>0</v>
      </c>
      <c r="ED152" s="3">
        <f t="shared" si="94"/>
        <v>0</v>
      </c>
      <c r="EE152" s="3">
        <f t="shared" si="94"/>
        <v>0</v>
      </c>
      <c r="EF152" s="3">
        <f t="shared" si="94"/>
        <v>0</v>
      </c>
      <c r="EG152" s="3">
        <f t="shared" si="94"/>
        <v>0</v>
      </c>
      <c r="EH152" s="3">
        <f t="shared" si="94"/>
        <v>0</v>
      </c>
      <c r="EI152" s="3">
        <f t="shared" si="94"/>
        <v>0</v>
      </c>
      <c r="EJ152" s="3">
        <f t="shared" si="94"/>
        <v>0</v>
      </c>
      <c r="EK152" s="3">
        <f t="shared" si="94"/>
        <v>0</v>
      </c>
      <c r="EL152" s="3">
        <f t="shared" si="94"/>
        <v>0</v>
      </c>
      <c r="EM152" s="3">
        <f t="shared" ref="EM152:FR152" si="95">EM162</f>
        <v>0</v>
      </c>
      <c r="EN152" s="3">
        <f t="shared" si="95"/>
        <v>0</v>
      </c>
      <c r="EO152" s="3">
        <f t="shared" si="95"/>
        <v>0</v>
      </c>
      <c r="EP152" s="3">
        <f t="shared" si="95"/>
        <v>0</v>
      </c>
      <c r="EQ152" s="3">
        <f t="shared" si="95"/>
        <v>0</v>
      </c>
      <c r="ER152" s="3">
        <f t="shared" si="95"/>
        <v>0</v>
      </c>
      <c r="ES152" s="3">
        <f t="shared" si="95"/>
        <v>0</v>
      </c>
      <c r="ET152" s="3">
        <f t="shared" si="95"/>
        <v>0</v>
      </c>
      <c r="EU152" s="3">
        <f t="shared" si="95"/>
        <v>0</v>
      </c>
      <c r="EV152" s="3">
        <f t="shared" si="95"/>
        <v>0</v>
      </c>
      <c r="EW152" s="3">
        <f t="shared" si="95"/>
        <v>0</v>
      </c>
      <c r="EX152" s="3">
        <f t="shared" si="95"/>
        <v>0</v>
      </c>
      <c r="EY152" s="3">
        <f t="shared" si="95"/>
        <v>0</v>
      </c>
      <c r="EZ152" s="3">
        <f t="shared" si="95"/>
        <v>0</v>
      </c>
      <c r="FA152" s="3">
        <f t="shared" si="95"/>
        <v>0</v>
      </c>
      <c r="FB152" s="3">
        <f t="shared" si="95"/>
        <v>0</v>
      </c>
      <c r="FC152" s="3">
        <f t="shared" si="95"/>
        <v>0</v>
      </c>
      <c r="FD152" s="3">
        <f t="shared" si="95"/>
        <v>0</v>
      </c>
      <c r="FE152" s="3">
        <f t="shared" si="95"/>
        <v>0</v>
      </c>
      <c r="FF152" s="3">
        <f t="shared" si="95"/>
        <v>0</v>
      </c>
      <c r="FG152" s="3">
        <f t="shared" si="95"/>
        <v>0</v>
      </c>
      <c r="FH152" s="3">
        <f t="shared" si="95"/>
        <v>0</v>
      </c>
      <c r="FI152" s="3">
        <f t="shared" si="95"/>
        <v>0</v>
      </c>
      <c r="FJ152" s="3">
        <f t="shared" si="95"/>
        <v>0</v>
      </c>
      <c r="FK152" s="3">
        <f t="shared" si="95"/>
        <v>0</v>
      </c>
      <c r="FL152" s="3">
        <f t="shared" si="95"/>
        <v>0</v>
      </c>
      <c r="FM152" s="3">
        <f t="shared" si="95"/>
        <v>0</v>
      </c>
      <c r="FN152" s="3">
        <f t="shared" si="95"/>
        <v>0</v>
      </c>
      <c r="FO152" s="3">
        <f t="shared" si="95"/>
        <v>0</v>
      </c>
      <c r="FP152" s="3">
        <f t="shared" si="95"/>
        <v>0</v>
      </c>
      <c r="FQ152" s="3">
        <f t="shared" si="95"/>
        <v>0</v>
      </c>
      <c r="FR152" s="3">
        <f t="shared" si="95"/>
        <v>0</v>
      </c>
      <c r="FS152" s="3">
        <f t="shared" ref="FS152:GX152" si="96">FS162</f>
        <v>0</v>
      </c>
      <c r="FT152" s="3">
        <f t="shared" si="96"/>
        <v>0</v>
      </c>
      <c r="FU152" s="3">
        <f t="shared" si="96"/>
        <v>0</v>
      </c>
      <c r="FV152" s="3">
        <f t="shared" si="96"/>
        <v>0</v>
      </c>
      <c r="FW152" s="3">
        <f t="shared" si="96"/>
        <v>0</v>
      </c>
      <c r="FX152" s="3">
        <f t="shared" si="96"/>
        <v>0</v>
      </c>
      <c r="FY152" s="3">
        <f t="shared" si="96"/>
        <v>0</v>
      </c>
      <c r="FZ152" s="3">
        <f t="shared" si="96"/>
        <v>0</v>
      </c>
      <c r="GA152" s="3">
        <f t="shared" si="96"/>
        <v>0</v>
      </c>
      <c r="GB152" s="3">
        <f t="shared" si="96"/>
        <v>0</v>
      </c>
      <c r="GC152" s="3">
        <f t="shared" si="96"/>
        <v>0</v>
      </c>
      <c r="GD152" s="3">
        <f t="shared" si="96"/>
        <v>0</v>
      </c>
      <c r="GE152" s="3">
        <f t="shared" si="96"/>
        <v>0</v>
      </c>
      <c r="GF152" s="3">
        <f t="shared" si="96"/>
        <v>0</v>
      </c>
      <c r="GG152" s="3">
        <f t="shared" si="96"/>
        <v>0</v>
      </c>
      <c r="GH152" s="3">
        <f t="shared" si="96"/>
        <v>0</v>
      </c>
      <c r="GI152" s="3">
        <f t="shared" si="96"/>
        <v>0</v>
      </c>
      <c r="GJ152" s="3">
        <f t="shared" si="96"/>
        <v>0</v>
      </c>
      <c r="GK152" s="3">
        <f t="shared" si="96"/>
        <v>0</v>
      </c>
      <c r="GL152" s="3">
        <f t="shared" si="96"/>
        <v>0</v>
      </c>
      <c r="GM152" s="3">
        <f t="shared" si="96"/>
        <v>0</v>
      </c>
      <c r="GN152" s="3">
        <f t="shared" si="96"/>
        <v>0</v>
      </c>
      <c r="GO152" s="3">
        <f t="shared" si="96"/>
        <v>0</v>
      </c>
      <c r="GP152" s="3">
        <f t="shared" si="96"/>
        <v>0</v>
      </c>
      <c r="GQ152" s="3">
        <f t="shared" si="96"/>
        <v>0</v>
      </c>
      <c r="GR152" s="3">
        <f t="shared" si="96"/>
        <v>0</v>
      </c>
      <c r="GS152" s="3">
        <f t="shared" si="96"/>
        <v>0</v>
      </c>
      <c r="GT152" s="3">
        <f t="shared" si="96"/>
        <v>0</v>
      </c>
      <c r="GU152" s="3">
        <f t="shared" si="96"/>
        <v>0</v>
      </c>
      <c r="GV152" s="3">
        <f t="shared" si="96"/>
        <v>0</v>
      </c>
      <c r="GW152" s="3">
        <f t="shared" si="96"/>
        <v>0</v>
      </c>
      <c r="GX152" s="3">
        <f t="shared" si="96"/>
        <v>0</v>
      </c>
    </row>
    <row r="154" spans="1:245" x14ac:dyDescent="0.2">
      <c r="A154">
        <v>17</v>
      </c>
      <c r="B154">
        <v>1</v>
      </c>
      <c r="C154">
        <f>ROW(SmtRes!A16)</f>
        <v>16</v>
      </c>
      <c r="D154">
        <f>ROW(EtalonRes!A48)</f>
        <v>48</v>
      </c>
      <c r="E154" t="s">
        <v>154</v>
      </c>
      <c r="F154" t="s">
        <v>155</v>
      </c>
      <c r="G154" t="s">
        <v>156</v>
      </c>
      <c r="H154" t="s">
        <v>148</v>
      </c>
      <c r="I154">
        <v>0</v>
      </c>
      <c r="J154">
        <v>0</v>
      </c>
      <c r="O154">
        <f t="shared" ref="O154:O160" si="97">ROUND(CP154,2)</f>
        <v>0</v>
      </c>
      <c r="P154">
        <f t="shared" ref="P154:P160" si="98">ROUND(CQ154*I154,2)</f>
        <v>0</v>
      </c>
      <c r="Q154">
        <f t="shared" ref="Q154:Q160" si="99">ROUND(CR154*I154,2)</f>
        <v>0</v>
      </c>
      <c r="R154">
        <f t="shared" ref="R154:R160" si="100">ROUND(CS154*I154,2)</f>
        <v>0</v>
      </c>
      <c r="S154">
        <f t="shared" ref="S154:S160" si="101">ROUND(CT154*I154,2)</f>
        <v>0</v>
      </c>
      <c r="T154">
        <f t="shared" ref="T154:T160" si="102">ROUND(CU154*I154,2)</f>
        <v>0</v>
      </c>
      <c r="U154">
        <f t="shared" ref="U154:U160" si="103">CV154*I154</f>
        <v>0</v>
      </c>
      <c r="V154">
        <f t="shared" ref="V154:V160" si="104">CW154*I154</f>
        <v>0</v>
      </c>
      <c r="W154">
        <f t="shared" ref="W154:W160" si="105">ROUND(CX154*I154,2)</f>
        <v>0</v>
      </c>
      <c r="X154">
        <f t="shared" ref="X154:Y160" si="106">ROUND(CY154,2)</f>
        <v>0</v>
      </c>
      <c r="Y154">
        <f t="shared" si="106"/>
        <v>0</v>
      </c>
      <c r="AA154">
        <v>40597198</v>
      </c>
      <c r="AB154">
        <f t="shared" ref="AB154:AB160" si="107">ROUND((AC154+AD154+AF154),6)</f>
        <v>1004.18</v>
      </c>
      <c r="AC154">
        <f>ROUND((ES154),6)</f>
        <v>621.95000000000005</v>
      </c>
      <c r="AD154">
        <f>ROUND((((ET154)-(EU154))+AE154),6)</f>
        <v>306.12</v>
      </c>
      <c r="AE154">
        <f>ROUND((EU154),6)</f>
        <v>142.54</v>
      </c>
      <c r="AF154">
        <f>ROUND((EV154),6)</f>
        <v>76.11</v>
      </c>
      <c r="AG154">
        <f t="shared" ref="AG154:AG160" si="108">ROUND((AP154),6)</f>
        <v>0</v>
      </c>
      <c r="AH154">
        <f>(EW154)</f>
        <v>0.38</v>
      </c>
      <c r="AI154">
        <f>(EX154)</f>
        <v>0</v>
      </c>
      <c r="AJ154">
        <f t="shared" ref="AJ154:AJ160" si="109">(AS154)</f>
        <v>0</v>
      </c>
      <c r="AK154">
        <v>1004.18</v>
      </c>
      <c r="AL154">
        <v>621.95000000000005</v>
      </c>
      <c r="AM154">
        <v>306.12</v>
      </c>
      <c r="AN154">
        <v>142.54</v>
      </c>
      <c r="AO154">
        <v>76.11</v>
      </c>
      <c r="AP154">
        <v>0</v>
      </c>
      <c r="AQ154">
        <v>0.38</v>
      </c>
      <c r="AR154">
        <v>0</v>
      </c>
      <c r="AS154">
        <v>0</v>
      </c>
      <c r="AT154">
        <v>80</v>
      </c>
      <c r="AU154">
        <v>10</v>
      </c>
      <c r="AV154">
        <v>1</v>
      </c>
      <c r="AW154">
        <v>1</v>
      </c>
      <c r="AZ154">
        <v>1</v>
      </c>
      <c r="BA154">
        <v>1</v>
      </c>
      <c r="BB154">
        <v>1</v>
      </c>
      <c r="BC154">
        <v>1</v>
      </c>
      <c r="BD154" t="s">
        <v>3</v>
      </c>
      <c r="BE154" t="s">
        <v>3</v>
      </c>
      <c r="BF154" t="s">
        <v>3</v>
      </c>
      <c r="BG154" t="s">
        <v>3</v>
      </c>
      <c r="BH154">
        <v>0</v>
      </c>
      <c r="BI154">
        <v>4</v>
      </c>
      <c r="BJ154" t="s">
        <v>157</v>
      </c>
      <c r="BM154">
        <v>2</v>
      </c>
      <c r="BN154">
        <v>0</v>
      </c>
      <c r="BO154" t="s">
        <v>3</v>
      </c>
      <c r="BP154">
        <v>0</v>
      </c>
      <c r="BQ154">
        <v>1</v>
      </c>
      <c r="BR154">
        <v>0</v>
      </c>
      <c r="BS154">
        <v>1</v>
      </c>
      <c r="BT154">
        <v>1</v>
      </c>
      <c r="BU154">
        <v>1</v>
      </c>
      <c r="BV154">
        <v>1</v>
      </c>
      <c r="BW154">
        <v>1</v>
      </c>
      <c r="BX154">
        <v>1</v>
      </c>
      <c r="BY154" t="s">
        <v>3</v>
      </c>
      <c r="BZ154">
        <v>80</v>
      </c>
      <c r="CA154">
        <v>10</v>
      </c>
      <c r="CE154">
        <v>0</v>
      </c>
      <c r="CF154">
        <v>0</v>
      </c>
      <c r="CG154">
        <v>0</v>
      </c>
      <c r="CM154">
        <v>0</v>
      </c>
      <c r="CN154" t="s">
        <v>3</v>
      </c>
      <c r="CO154">
        <v>0</v>
      </c>
      <c r="CP154">
        <f t="shared" ref="CP154:CP160" si="110">(P154+Q154+S154)</f>
        <v>0</v>
      </c>
      <c r="CQ154">
        <f t="shared" ref="CQ154:CQ160" si="111">(AC154*BC154*AW154)</f>
        <v>621.95000000000005</v>
      </c>
      <c r="CR154">
        <f>((((ET154)*BB154-(EU154)*BS154)+AE154*BS154)*AV154)</f>
        <v>306.12</v>
      </c>
      <c r="CS154">
        <f t="shared" ref="CS154:CS160" si="112">(AE154*BS154*AV154)</f>
        <v>142.54</v>
      </c>
      <c r="CT154">
        <f t="shared" ref="CT154:CT160" si="113">(AF154*BA154*AV154)</f>
        <v>76.11</v>
      </c>
      <c r="CU154">
        <f t="shared" ref="CU154:CU160" si="114">AG154</f>
        <v>0</v>
      </c>
      <c r="CV154">
        <f t="shared" ref="CV154:CV160" si="115">(AH154*AV154)</f>
        <v>0.38</v>
      </c>
      <c r="CW154">
        <f t="shared" ref="CW154:CX160" si="116">AI154</f>
        <v>0</v>
      </c>
      <c r="CX154">
        <f t="shared" si="116"/>
        <v>0</v>
      </c>
      <c r="CY154">
        <f t="shared" ref="CY154:CY160" si="117">((S154*BZ154)/100)</f>
        <v>0</v>
      </c>
      <c r="CZ154">
        <f t="shared" ref="CZ154:CZ160" si="118">((S154*CA154)/100)</f>
        <v>0</v>
      </c>
      <c r="DC154" t="s">
        <v>3</v>
      </c>
      <c r="DD154" t="s">
        <v>3</v>
      </c>
      <c r="DE154" t="s">
        <v>3</v>
      </c>
      <c r="DF154" t="s">
        <v>3</v>
      </c>
      <c r="DG154" t="s">
        <v>3</v>
      </c>
      <c r="DH154" t="s">
        <v>3</v>
      </c>
      <c r="DI154" t="s">
        <v>3</v>
      </c>
      <c r="DJ154" t="s">
        <v>3</v>
      </c>
      <c r="DK154" t="s">
        <v>3</v>
      </c>
      <c r="DL154" t="s">
        <v>3</v>
      </c>
      <c r="DM154" t="s">
        <v>3</v>
      </c>
      <c r="DN154">
        <v>0</v>
      </c>
      <c r="DO154">
        <v>0</v>
      </c>
      <c r="DP154">
        <v>1</v>
      </c>
      <c r="DQ154">
        <v>1</v>
      </c>
      <c r="DU154">
        <v>1005</v>
      </c>
      <c r="DV154" t="s">
        <v>148</v>
      </c>
      <c r="DW154" t="s">
        <v>148</v>
      </c>
      <c r="DX154">
        <v>1</v>
      </c>
      <c r="EE154">
        <v>38986831</v>
      </c>
      <c r="EF154">
        <v>1</v>
      </c>
      <c r="EG154" t="s">
        <v>23</v>
      </c>
      <c r="EH154">
        <v>0</v>
      </c>
      <c r="EI154" t="s">
        <v>3</v>
      </c>
      <c r="EJ154">
        <v>4</v>
      </c>
      <c r="EK154">
        <v>2</v>
      </c>
      <c r="EL154" t="s">
        <v>158</v>
      </c>
      <c r="EM154" t="s">
        <v>25</v>
      </c>
      <c r="EO154" t="s">
        <v>3</v>
      </c>
      <c r="EQ154">
        <v>131072</v>
      </c>
      <c r="ER154">
        <v>1004.18</v>
      </c>
      <c r="ES154">
        <v>621.95000000000005</v>
      </c>
      <c r="ET154">
        <v>306.12</v>
      </c>
      <c r="EU154">
        <v>142.54</v>
      </c>
      <c r="EV154">
        <v>76.11</v>
      </c>
      <c r="EW154">
        <v>0.38</v>
      </c>
      <c r="EX154">
        <v>0</v>
      </c>
      <c r="EY154">
        <v>0</v>
      </c>
      <c r="FQ154">
        <v>0</v>
      </c>
      <c r="FR154">
        <f t="shared" ref="FR154:FR160" si="119">ROUND(IF(AND(BH154=3,BI154=3),P154,0),2)</f>
        <v>0</v>
      </c>
      <c r="FS154">
        <v>0</v>
      </c>
      <c r="FX154">
        <v>80</v>
      </c>
      <c r="FY154">
        <v>10</v>
      </c>
      <c r="GA154" t="s">
        <v>3</v>
      </c>
      <c r="GD154">
        <v>0</v>
      </c>
      <c r="GF154">
        <v>-1066934</v>
      </c>
      <c r="GG154">
        <v>2</v>
      </c>
      <c r="GH154">
        <v>1</v>
      </c>
      <c r="GI154">
        <v>-2</v>
      </c>
      <c r="GJ154">
        <v>0</v>
      </c>
      <c r="GK154">
        <f>ROUND(R154*(R12)/100,2)</f>
        <v>0</v>
      </c>
      <c r="GL154">
        <f t="shared" ref="GL154:GL160" si="120">ROUND(IF(AND(BH154=3,BI154=3,FS154&lt;&gt;0),P154,0),2)</f>
        <v>0</v>
      </c>
      <c r="GM154">
        <f t="shared" ref="GM154:GM160" si="121">ROUND(O154+X154+Y154+GK154,2)+GX154</f>
        <v>0</v>
      </c>
      <c r="GN154">
        <f t="shared" ref="GN154:GN160" si="122">IF(OR(BI154=0,BI154=1),ROUND(O154+X154+Y154+GK154,2),0)</f>
        <v>0</v>
      </c>
      <c r="GO154">
        <f t="shared" ref="GO154:GO160" si="123">IF(BI154=2,ROUND(O154+X154+Y154+GK154,2),0)</f>
        <v>0</v>
      </c>
      <c r="GP154">
        <f t="shared" ref="GP154:GP160" si="124">IF(BI154=4,ROUND(O154+X154+Y154+GK154,2)+GX154,0)</f>
        <v>0</v>
      </c>
      <c r="GR154">
        <v>0</v>
      </c>
      <c r="GS154">
        <v>3</v>
      </c>
      <c r="GT154">
        <v>0</v>
      </c>
      <c r="GU154" t="s">
        <v>3</v>
      </c>
      <c r="GV154">
        <f t="shared" ref="GV154:GV160" si="125">ROUND((GT154),6)</f>
        <v>0</v>
      </c>
      <c r="GW154">
        <v>1</v>
      </c>
      <c r="GX154">
        <f t="shared" ref="GX154:GX160" si="126">ROUND(HC154*I154,2)</f>
        <v>0</v>
      </c>
      <c r="HA154">
        <v>0</v>
      </c>
      <c r="HB154">
        <v>0</v>
      </c>
      <c r="HC154">
        <f t="shared" ref="HC154:HC160" si="127">GV154*GW154</f>
        <v>0</v>
      </c>
      <c r="IK154">
        <v>0</v>
      </c>
    </row>
    <row r="155" spans="1:245" x14ac:dyDescent="0.2">
      <c r="A155">
        <v>17</v>
      </c>
      <c r="B155">
        <v>1</v>
      </c>
      <c r="D155">
        <f>ROW(EtalonRes!A53)</f>
        <v>53</v>
      </c>
      <c r="E155" t="s">
        <v>159</v>
      </c>
      <c r="F155" t="s">
        <v>160</v>
      </c>
      <c r="G155" t="s">
        <v>161</v>
      </c>
      <c r="H155" t="s">
        <v>162</v>
      </c>
      <c r="I155">
        <v>0</v>
      </c>
      <c r="J155">
        <v>0</v>
      </c>
      <c r="O155">
        <f t="shared" si="97"/>
        <v>0</v>
      </c>
      <c r="P155">
        <f t="shared" si="98"/>
        <v>0</v>
      </c>
      <c r="Q155">
        <f t="shared" si="99"/>
        <v>0</v>
      </c>
      <c r="R155">
        <f t="shared" si="100"/>
        <v>0</v>
      </c>
      <c r="S155">
        <f t="shared" si="101"/>
        <v>0</v>
      </c>
      <c r="T155">
        <f t="shared" si="102"/>
        <v>0</v>
      </c>
      <c r="U155">
        <f t="shared" si="103"/>
        <v>0</v>
      </c>
      <c r="V155">
        <f t="shared" si="104"/>
        <v>0</v>
      </c>
      <c r="W155">
        <f t="shared" si="105"/>
        <v>0</v>
      </c>
      <c r="X155">
        <f t="shared" si="106"/>
        <v>0</v>
      </c>
      <c r="Y155">
        <f t="shared" si="106"/>
        <v>0</v>
      </c>
      <c r="AA155">
        <v>40597198</v>
      </c>
      <c r="AB155">
        <f t="shared" si="107"/>
        <v>16596.295999999998</v>
      </c>
      <c r="AC155">
        <f>ROUND(0,6)</f>
        <v>0</v>
      </c>
      <c r="AD155">
        <f>ROUND(((((ET155*0.2))-((EU155*0.2)))+AE155),6)</f>
        <v>3405.7660000000001</v>
      </c>
      <c r="AE155">
        <f>ROUND(((EU155*0.2)),6)</f>
        <v>1667.546</v>
      </c>
      <c r="AF155">
        <f>ROUND(((EV155*0.2)),6)</f>
        <v>13190.53</v>
      </c>
      <c r="AG155">
        <f t="shared" si="108"/>
        <v>0</v>
      </c>
      <c r="AH155">
        <f>((EW155*0.2))</f>
        <v>68.50800000000001</v>
      </c>
      <c r="AI155">
        <f>((EX155*0.2))</f>
        <v>0</v>
      </c>
      <c r="AJ155">
        <f t="shared" si="109"/>
        <v>0</v>
      </c>
      <c r="AK155">
        <v>269260.87</v>
      </c>
      <c r="AL155">
        <v>186279.39</v>
      </c>
      <c r="AM155">
        <v>17028.830000000002</v>
      </c>
      <c r="AN155">
        <v>8337.73</v>
      </c>
      <c r="AO155">
        <v>65952.649999999994</v>
      </c>
      <c r="AP155">
        <v>0</v>
      </c>
      <c r="AQ155">
        <v>342.54</v>
      </c>
      <c r="AR155">
        <v>0</v>
      </c>
      <c r="AS155">
        <v>0</v>
      </c>
      <c r="AT155">
        <v>70</v>
      </c>
      <c r="AU155">
        <v>10</v>
      </c>
      <c r="AV155">
        <v>1</v>
      </c>
      <c r="AW155">
        <v>1</v>
      </c>
      <c r="AZ155">
        <v>1</v>
      </c>
      <c r="BA155">
        <v>1</v>
      </c>
      <c r="BB155">
        <v>1</v>
      </c>
      <c r="BC155">
        <v>1</v>
      </c>
      <c r="BD155" t="s">
        <v>3</v>
      </c>
      <c r="BE155" t="s">
        <v>3</v>
      </c>
      <c r="BF155" t="s">
        <v>3</v>
      </c>
      <c r="BG155" t="s">
        <v>3</v>
      </c>
      <c r="BH155">
        <v>0</v>
      </c>
      <c r="BI155">
        <v>4</v>
      </c>
      <c r="BJ155" t="s">
        <v>163</v>
      </c>
      <c r="BM155">
        <v>0</v>
      </c>
      <c r="BN155">
        <v>0</v>
      </c>
      <c r="BO155" t="s">
        <v>3</v>
      </c>
      <c r="BP155">
        <v>0</v>
      </c>
      <c r="BQ155">
        <v>1</v>
      </c>
      <c r="BR155">
        <v>0</v>
      </c>
      <c r="BS155">
        <v>1</v>
      </c>
      <c r="BT155">
        <v>1</v>
      </c>
      <c r="BU155">
        <v>1</v>
      </c>
      <c r="BV155">
        <v>1</v>
      </c>
      <c r="BW155">
        <v>1</v>
      </c>
      <c r="BX155">
        <v>1</v>
      </c>
      <c r="BY155" t="s">
        <v>3</v>
      </c>
      <c r="BZ155">
        <v>70</v>
      </c>
      <c r="CA155">
        <v>10</v>
      </c>
      <c r="CE155">
        <v>0</v>
      </c>
      <c r="CF155">
        <v>0</v>
      </c>
      <c r="CG155">
        <v>0</v>
      </c>
      <c r="CM155">
        <v>0</v>
      </c>
      <c r="CN155" t="s">
        <v>3</v>
      </c>
      <c r="CO155">
        <v>0</v>
      </c>
      <c r="CP155">
        <f t="shared" si="110"/>
        <v>0</v>
      </c>
      <c r="CQ155">
        <f t="shared" si="111"/>
        <v>0</v>
      </c>
      <c r="CR155">
        <f>(((((ET155*0.2))*BB155-((EU155*0.2))*BS155)+AE155*BS155)*AV155)</f>
        <v>3405.7660000000005</v>
      </c>
      <c r="CS155">
        <f t="shared" si="112"/>
        <v>1667.546</v>
      </c>
      <c r="CT155">
        <f t="shared" si="113"/>
        <v>13190.53</v>
      </c>
      <c r="CU155">
        <f t="shared" si="114"/>
        <v>0</v>
      </c>
      <c r="CV155">
        <f t="shared" si="115"/>
        <v>68.50800000000001</v>
      </c>
      <c r="CW155">
        <f t="shared" si="116"/>
        <v>0</v>
      </c>
      <c r="CX155">
        <f t="shared" si="116"/>
        <v>0</v>
      </c>
      <c r="CY155">
        <f t="shared" si="117"/>
        <v>0</v>
      </c>
      <c r="CZ155">
        <f t="shared" si="118"/>
        <v>0</v>
      </c>
      <c r="DC155" t="s">
        <v>3</v>
      </c>
      <c r="DD155" t="s">
        <v>164</v>
      </c>
      <c r="DE155" t="s">
        <v>165</v>
      </c>
      <c r="DF155" t="s">
        <v>165</v>
      </c>
      <c r="DG155" t="s">
        <v>165</v>
      </c>
      <c r="DH155" t="s">
        <v>3</v>
      </c>
      <c r="DI155" t="s">
        <v>165</v>
      </c>
      <c r="DJ155" t="s">
        <v>165</v>
      </c>
      <c r="DK155" t="s">
        <v>3</v>
      </c>
      <c r="DL155" t="s">
        <v>3</v>
      </c>
      <c r="DM155" t="s">
        <v>3</v>
      </c>
      <c r="DN155">
        <v>0</v>
      </c>
      <c r="DO155">
        <v>0</v>
      </c>
      <c r="DP155">
        <v>1</v>
      </c>
      <c r="DQ155">
        <v>1</v>
      </c>
      <c r="DU155">
        <v>1010</v>
      </c>
      <c r="DV155" t="s">
        <v>162</v>
      </c>
      <c r="DW155" t="s">
        <v>162</v>
      </c>
      <c r="DX155">
        <v>100</v>
      </c>
      <c r="EE155">
        <v>38986828</v>
      </c>
      <c r="EF155">
        <v>1</v>
      </c>
      <c r="EG155" t="s">
        <v>23</v>
      </c>
      <c r="EH155">
        <v>0</v>
      </c>
      <c r="EI155" t="s">
        <v>3</v>
      </c>
      <c r="EJ155">
        <v>4</v>
      </c>
      <c r="EK155">
        <v>0</v>
      </c>
      <c r="EL155" t="s">
        <v>24</v>
      </c>
      <c r="EM155" t="s">
        <v>25</v>
      </c>
      <c r="EO155" t="s">
        <v>3</v>
      </c>
      <c r="EQ155">
        <v>131072</v>
      </c>
      <c r="ER155">
        <v>269260.87</v>
      </c>
      <c r="ES155">
        <v>186279.39</v>
      </c>
      <c r="ET155">
        <v>17028.830000000002</v>
      </c>
      <c r="EU155">
        <v>8337.73</v>
      </c>
      <c r="EV155">
        <v>65952.649999999994</v>
      </c>
      <c r="EW155">
        <v>342.54</v>
      </c>
      <c r="EX155">
        <v>0</v>
      </c>
      <c r="EY155">
        <v>0</v>
      </c>
      <c r="FQ155">
        <v>0</v>
      </c>
      <c r="FR155">
        <f t="shared" si="119"/>
        <v>0</v>
      </c>
      <c r="FS155">
        <v>0</v>
      </c>
      <c r="FX155">
        <v>70</v>
      </c>
      <c r="FY155">
        <v>10</v>
      </c>
      <c r="GA155" t="s">
        <v>3</v>
      </c>
      <c r="GD155">
        <v>0</v>
      </c>
      <c r="GF155">
        <v>624789638</v>
      </c>
      <c r="GG155">
        <v>2</v>
      </c>
      <c r="GH155">
        <v>1</v>
      </c>
      <c r="GI155">
        <v>-2</v>
      </c>
      <c r="GJ155">
        <v>0</v>
      </c>
      <c r="GK155">
        <f>ROUND(R155*(R12)/100,2)</f>
        <v>0</v>
      </c>
      <c r="GL155">
        <f t="shared" si="120"/>
        <v>0</v>
      </c>
      <c r="GM155">
        <f t="shared" si="121"/>
        <v>0</v>
      </c>
      <c r="GN155">
        <f t="shared" si="122"/>
        <v>0</v>
      </c>
      <c r="GO155">
        <f t="shared" si="123"/>
        <v>0</v>
      </c>
      <c r="GP155">
        <f t="shared" si="124"/>
        <v>0</v>
      </c>
      <c r="GR155">
        <v>0</v>
      </c>
      <c r="GS155">
        <v>3</v>
      </c>
      <c r="GT155">
        <v>0</v>
      </c>
      <c r="GU155" t="s">
        <v>3</v>
      </c>
      <c r="GV155">
        <f t="shared" si="125"/>
        <v>0</v>
      </c>
      <c r="GW155">
        <v>1</v>
      </c>
      <c r="GX155">
        <f t="shared" si="126"/>
        <v>0</v>
      </c>
      <c r="HA155">
        <v>0</v>
      </c>
      <c r="HB155">
        <v>0</v>
      </c>
      <c r="HC155">
        <f t="shared" si="127"/>
        <v>0</v>
      </c>
      <c r="IK155">
        <v>0</v>
      </c>
    </row>
    <row r="156" spans="1:245" x14ac:dyDescent="0.2">
      <c r="A156">
        <v>17</v>
      </c>
      <c r="B156">
        <v>1</v>
      </c>
      <c r="C156">
        <f>ROW(SmtRes!A20)</f>
        <v>20</v>
      </c>
      <c r="D156">
        <f>ROW(EtalonRes!A58)</f>
        <v>58</v>
      </c>
      <c r="E156" t="s">
        <v>166</v>
      </c>
      <c r="F156" t="s">
        <v>160</v>
      </c>
      <c r="G156" t="s">
        <v>167</v>
      </c>
      <c r="H156" t="s">
        <v>162</v>
      </c>
      <c r="I156">
        <v>0</v>
      </c>
      <c r="J156">
        <v>0</v>
      </c>
      <c r="O156">
        <f t="shared" si="97"/>
        <v>0</v>
      </c>
      <c r="P156">
        <f t="shared" si="98"/>
        <v>0</v>
      </c>
      <c r="Q156">
        <f t="shared" si="99"/>
        <v>0</v>
      </c>
      <c r="R156">
        <f t="shared" si="100"/>
        <v>0</v>
      </c>
      <c r="S156">
        <f t="shared" si="101"/>
        <v>0</v>
      </c>
      <c r="T156">
        <f t="shared" si="102"/>
        <v>0</v>
      </c>
      <c r="U156">
        <f t="shared" si="103"/>
        <v>0</v>
      </c>
      <c r="V156">
        <f t="shared" si="104"/>
        <v>0</v>
      </c>
      <c r="W156">
        <f t="shared" si="105"/>
        <v>0</v>
      </c>
      <c r="X156">
        <f t="shared" si="106"/>
        <v>0</v>
      </c>
      <c r="Y156">
        <f t="shared" si="106"/>
        <v>0</v>
      </c>
      <c r="AA156">
        <v>40597198</v>
      </c>
      <c r="AB156">
        <f t="shared" si="107"/>
        <v>269260.87</v>
      </c>
      <c r="AC156">
        <f>ROUND((ES156),6)</f>
        <v>186279.39</v>
      </c>
      <c r="AD156">
        <f>ROUND((((ET156)-(EU156))+AE156),6)</f>
        <v>17028.830000000002</v>
      </c>
      <c r="AE156">
        <f t="shared" ref="AE156:AF160" si="128">ROUND((EU156),6)</f>
        <v>8337.73</v>
      </c>
      <c r="AF156">
        <f t="shared" si="128"/>
        <v>65952.649999999994</v>
      </c>
      <c r="AG156">
        <f t="shared" si="108"/>
        <v>0</v>
      </c>
      <c r="AH156">
        <f t="shared" ref="AH156:AI160" si="129">(EW156)</f>
        <v>342.54</v>
      </c>
      <c r="AI156">
        <f t="shared" si="129"/>
        <v>0</v>
      </c>
      <c r="AJ156">
        <f t="shared" si="109"/>
        <v>0</v>
      </c>
      <c r="AK156">
        <v>269260.87</v>
      </c>
      <c r="AL156">
        <v>186279.39</v>
      </c>
      <c r="AM156">
        <v>17028.830000000002</v>
      </c>
      <c r="AN156">
        <v>8337.73</v>
      </c>
      <c r="AO156">
        <v>65952.649999999994</v>
      </c>
      <c r="AP156">
        <v>0</v>
      </c>
      <c r="AQ156">
        <v>342.54</v>
      </c>
      <c r="AR156">
        <v>0</v>
      </c>
      <c r="AS156">
        <v>0</v>
      </c>
      <c r="AT156">
        <v>70</v>
      </c>
      <c r="AU156">
        <v>10</v>
      </c>
      <c r="AV156">
        <v>1</v>
      </c>
      <c r="AW156">
        <v>1</v>
      </c>
      <c r="AZ156">
        <v>1</v>
      </c>
      <c r="BA156">
        <v>1</v>
      </c>
      <c r="BB156">
        <v>1</v>
      </c>
      <c r="BC156">
        <v>1</v>
      </c>
      <c r="BD156" t="s">
        <v>3</v>
      </c>
      <c r="BE156" t="s">
        <v>3</v>
      </c>
      <c r="BF156" t="s">
        <v>3</v>
      </c>
      <c r="BG156" t="s">
        <v>3</v>
      </c>
      <c r="BH156">
        <v>0</v>
      </c>
      <c r="BI156">
        <v>4</v>
      </c>
      <c r="BJ156" t="s">
        <v>163</v>
      </c>
      <c r="BM156">
        <v>0</v>
      </c>
      <c r="BN156">
        <v>0</v>
      </c>
      <c r="BO156" t="s">
        <v>3</v>
      </c>
      <c r="BP156">
        <v>0</v>
      </c>
      <c r="BQ156">
        <v>1</v>
      </c>
      <c r="BR156">
        <v>0</v>
      </c>
      <c r="BS156">
        <v>1</v>
      </c>
      <c r="BT156">
        <v>1</v>
      </c>
      <c r="BU156">
        <v>1</v>
      </c>
      <c r="BV156">
        <v>1</v>
      </c>
      <c r="BW156">
        <v>1</v>
      </c>
      <c r="BX156">
        <v>1</v>
      </c>
      <c r="BY156" t="s">
        <v>3</v>
      </c>
      <c r="BZ156">
        <v>70</v>
      </c>
      <c r="CA156">
        <v>10</v>
      </c>
      <c r="CE156">
        <v>0</v>
      </c>
      <c r="CF156">
        <v>0</v>
      </c>
      <c r="CG156">
        <v>0</v>
      </c>
      <c r="CM156">
        <v>0</v>
      </c>
      <c r="CN156" t="s">
        <v>3</v>
      </c>
      <c r="CO156">
        <v>0</v>
      </c>
      <c r="CP156">
        <f t="shared" si="110"/>
        <v>0</v>
      </c>
      <c r="CQ156">
        <f t="shared" si="111"/>
        <v>186279.39</v>
      </c>
      <c r="CR156">
        <f>((((ET156)*BB156-(EU156)*BS156)+AE156*BS156)*AV156)</f>
        <v>17028.830000000002</v>
      </c>
      <c r="CS156">
        <f t="shared" si="112"/>
        <v>8337.73</v>
      </c>
      <c r="CT156">
        <f t="shared" si="113"/>
        <v>65952.649999999994</v>
      </c>
      <c r="CU156">
        <f t="shared" si="114"/>
        <v>0</v>
      </c>
      <c r="CV156">
        <f t="shared" si="115"/>
        <v>342.54</v>
      </c>
      <c r="CW156">
        <f t="shared" si="116"/>
        <v>0</v>
      </c>
      <c r="CX156">
        <f t="shared" si="116"/>
        <v>0</v>
      </c>
      <c r="CY156">
        <f t="shared" si="117"/>
        <v>0</v>
      </c>
      <c r="CZ156">
        <f t="shared" si="118"/>
        <v>0</v>
      </c>
      <c r="DC156" t="s">
        <v>3</v>
      </c>
      <c r="DD156" t="s">
        <v>3</v>
      </c>
      <c r="DE156" t="s">
        <v>3</v>
      </c>
      <c r="DF156" t="s">
        <v>3</v>
      </c>
      <c r="DG156" t="s">
        <v>3</v>
      </c>
      <c r="DH156" t="s">
        <v>3</v>
      </c>
      <c r="DI156" t="s">
        <v>3</v>
      </c>
      <c r="DJ156" t="s">
        <v>3</v>
      </c>
      <c r="DK156" t="s">
        <v>3</v>
      </c>
      <c r="DL156" t="s">
        <v>3</v>
      </c>
      <c r="DM156" t="s">
        <v>3</v>
      </c>
      <c r="DN156">
        <v>0</v>
      </c>
      <c r="DO156">
        <v>0</v>
      </c>
      <c r="DP156">
        <v>1</v>
      </c>
      <c r="DQ156">
        <v>1</v>
      </c>
      <c r="DU156">
        <v>1010</v>
      </c>
      <c r="DV156" t="s">
        <v>162</v>
      </c>
      <c r="DW156" t="s">
        <v>162</v>
      </c>
      <c r="DX156">
        <v>100</v>
      </c>
      <c r="EE156">
        <v>38986828</v>
      </c>
      <c r="EF156">
        <v>1</v>
      </c>
      <c r="EG156" t="s">
        <v>23</v>
      </c>
      <c r="EH156">
        <v>0</v>
      </c>
      <c r="EI156" t="s">
        <v>3</v>
      </c>
      <c r="EJ156">
        <v>4</v>
      </c>
      <c r="EK156">
        <v>0</v>
      </c>
      <c r="EL156" t="s">
        <v>24</v>
      </c>
      <c r="EM156" t="s">
        <v>25</v>
      </c>
      <c r="EO156" t="s">
        <v>3</v>
      </c>
      <c r="EQ156">
        <v>131072</v>
      </c>
      <c r="ER156">
        <v>269260.87</v>
      </c>
      <c r="ES156">
        <v>186279.39</v>
      </c>
      <c r="ET156">
        <v>17028.830000000002</v>
      </c>
      <c r="EU156">
        <v>8337.73</v>
      </c>
      <c r="EV156">
        <v>65952.649999999994</v>
      </c>
      <c r="EW156">
        <v>342.54</v>
      </c>
      <c r="EX156">
        <v>0</v>
      </c>
      <c r="EY156">
        <v>0</v>
      </c>
      <c r="FQ156">
        <v>0</v>
      </c>
      <c r="FR156">
        <f t="shared" si="119"/>
        <v>0</v>
      </c>
      <c r="FS156">
        <v>0</v>
      </c>
      <c r="FX156">
        <v>70</v>
      </c>
      <c r="FY156">
        <v>10</v>
      </c>
      <c r="GA156" t="s">
        <v>3</v>
      </c>
      <c r="GD156">
        <v>0</v>
      </c>
      <c r="GF156">
        <v>2134830441</v>
      </c>
      <c r="GG156">
        <v>2</v>
      </c>
      <c r="GH156">
        <v>1</v>
      </c>
      <c r="GI156">
        <v>-2</v>
      </c>
      <c r="GJ156">
        <v>0</v>
      </c>
      <c r="GK156">
        <f>ROUND(R156*(R12)/100,2)</f>
        <v>0</v>
      </c>
      <c r="GL156">
        <f t="shared" si="120"/>
        <v>0</v>
      </c>
      <c r="GM156">
        <f t="shared" si="121"/>
        <v>0</v>
      </c>
      <c r="GN156">
        <f t="shared" si="122"/>
        <v>0</v>
      </c>
      <c r="GO156">
        <f t="shared" si="123"/>
        <v>0</v>
      </c>
      <c r="GP156">
        <f t="shared" si="124"/>
        <v>0</v>
      </c>
      <c r="GR156">
        <v>0</v>
      </c>
      <c r="GS156">
        <v>3</v>
      </c>
      <c r="GT156">
        <v>0</v>
      </c>
      <c r="GU156" t="s">
        <v>3</v>
      </c>
      <c r="GV156">
        <f t="shared" si="125"/>
        <v>0</v>
      </c>
      <c r="GW156">
        <v>1</v>
      </c>
      <c r="GX156">
        <f t="shared" si="126"/>
        <v>0</v>
      </c>
      <c r="HA156">
        <v>0</v>
      </c>
      <c r="HB156">
        <v>0</v>
      </c>
      <c r="HC156">
        <f t="shared" si="127"/>
        <v>0</v>
      </c>
      <c r="IK156">
        <v>0</v>
      </c>
    </row>
    <row r="157" spans="1:245" x14ac:dyDescent="0.2">
      <c r="A157">
        <v>18</v>
      </c>
      <c r="B157">
        <v>1</v>
      </c>
      <c r="C157">
        <v>19</v>
      </c>
      <c r="E157" t="s">
        <v>168</v>
      </c>
      <c r="F157" t="s">
        <v>169</v>
      </c>
      <c r="G157" t="s">
        <v>170</v>
      </c>
      <c r="H157" t="s">
        <v>171</v>
      </c>
      <c r="I157">
        <f>I156*J157</f>
        <v>0</v>
      </c>
      <c r="J157">
        <v>-63.636363636363633</v>
      </c>
      <c r="O157">
        <f t="shared" si="97"/>
        <v>0</v>
      </c>
      <c r="P157">
        <f t="shared" si="98"/>
        <v>0</v>
      </c>
      <c r="Q157">
        <f t="shared" si="99"/>
        <v>0</v>
      </c>
      <c r="R157">
        <f t="shared" si="100"/>
        <v>0</v>
      </c>
      <c r="S157">
        <f t="shared" si="101"/>
        <v>0</v>
      </c>
      <c r="T157">
        <f t="shared" si="102"/>
        <v>0</v>
      </c>
      <c r="U157">
        <f t="shared" si="103"/>
        <v>0</v>
      </c>
      <c r="V157">
        <f t="shared" si="104"/>
        <v>0</v>
      </c>
      <c r="W157">
        <f t="shared" si="105"/>
        <v>0</v>
      </c>
      <c r="X157">
        <f t="shared" si="106"/>
        <v>0</v>
      </c>
      <c r="Y157">
        <f t="shared" si="106"/>
        <v>0</v>
      </c>
      <c r="AA157">
        <v>40597198</v>
      </c>
      <c r="AB157">
        <f t="shared" si="107"/>
        <v>1799.61</v>
      </c>
      <c r="AC157">
        <f>ROUND((ES157),6)</f>
        <v>1799.61</v>
      </c>
      <c r="AD157">
        <f>ROUND((((ET157)-(EU157))+AE157),6)</f>
        <v>0</v>
      </c>
      <c r="AE157">
        <f t="shared" si="128"/>
        <v>0</v>
      </c>
      <c r="AF157">
        <f t="shared" si="128"/>
        <v>0</v>
      </c>
      <c r="AG157">
        <f t="shared" si="108"/>
        <v>0</v>
      </c>
      <c r="AH157">
        <f t="shared" si="129"/>
        <v>0</v>
      </c>
      <c r="AI157">
        <f t="shared" si="129"/>
        <v>0</v>
      </c>
      <c r="AJ157">
        <f t="shared" si="109"/>
        <v>0</v>
      </c>
      <c r="AK157">
        <v>1799.61</v>
      </c>
      <c r="AL157">
        <v>1799.61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70</v>
      </c>
      <c r="AU157">
        <v>10</v>
      </c>
      <c r="AV157">
        <v>1</v>
      </c>
      <c r="AW157">
        <v>1</v>
      </c>
      <c r="AZ157">
        <v>1</v>
      </c>
      <c r="BA157">
        <v>1</v>
      </c>
      <c r="BB157">
        <v>1</v>
      </c>
      <c r="BC157">
        <v>1</v>
      </c>
      <c r="BD157" t="s">
        <v>3</v>
      </c>
      <c r="BE157" t="s">
        <v>3</v>
      </c>
      <c r="BF157" t="s">
        <v>3</v>
      </c>
      <c r="BG157" t="s">
        <v>3</v>
      </c>
      <c r="BH157">
        <v>3</v>
      </c>
      <c r="BI157">
        <v>4</v>
      </c>
      <c r="BJ157" t="s">
        <v>172</v>
      </c>
      <c r="BM157">
        <v>0</v>
      </c>
      <c r="BN157">
        <v>0</v>
      </c>
      <c r="BO157" t="s">
        <v>3</v>
      </c>
      <c r="BP157">
        <v>0</v>
      </c>
      <c r="BQ157">
        <v>1</v>
      </c>
      <c r="BR157">
        <v>1</v>
      </c>
      <c r="BS157">
        <v>1</v>
      </c>
      <c r="BT157">
        <v>1</v>
      </c>
      <c r="BU157">
        <v>1</v>
      </c>
      <c r="BV157">
        <v>1</v>
      </c>
      <c r="BW157">
        <v>1</v>
      </c>
      <c r="BX157">
        <v>1</v>
      </c>
      <c r="BY157" t="s">
        <v>3</v>
      </c>
      <c r="BZ157">
        <v>70</v>
      </c>
      <c r="CA157">
        <v>10</v>
      </c>
      <c r="CE157">
        <v>0</v>
      </c>
      <c r="CF157">
        <v>0</v>
      </c>
      <c r="CG157">
        <v>0</v>
      </c>
      <c r="CM157">
        <v>0</v>
      </c>
      <c r="CN157" t="s">
        <v>3</v>
      </c>
      <c r="CO157">
        <v>0</v>
      </c>
      <c r="CP157">
        <f t="shared" si="110"/>
        <v>0</v>
      </c>
      <c r="CQ157">
        <f t="shared" si="111"/>
        <v>1799.61</v>
      </c>
      <c r="CR157">
        <f>((((ET157)*BB157-(EU157)*BS157)+AE157*BS157)*AV157)</f>
        <v>0</v>
      </c>
      <c r="CS157">
        <f t="shared" si="112"/>
        <v>0</v>
      </c>
      <c r="CT157">
        <f t="shared" si="113"/>
        <v>0</v>
      </c>
      <c r="CU157">
        <f t="shared" si="114"/>
        <v>0</v>
      </c>
      <c r="CV157">
        <f t="shared" si="115"/>
        <v>0</v>
      </c>
      <c r="CW157">
        <f t="shared" si="116"/>
        <v>0</v>
      </c>
      <c r="CX157">
        <f t="shared" si="116"/>
        <v>0</v>
      </c>
      <c r="CY157">
        <f t="shared" si="117"/>
        <v>0</v>
      </c>
      <c r="CZ157">
        <f t="shared" si="118"/>
        <v>0</v>
      </c>
      <c r="DC157" t="s">
        <v>3</v>
      </c>
      <c r="DD157" t="s">
        <v>3</v>
      </c>
      <c r="DE157" t="s">
        <v>3</v>
      </c>
      <c r="DF157" t="s">
        <v>3</v>
      </c>
      <c r="DG157" t="s">
        <v>3</v>
      </c>
      <c r="DH157" t="s">
        <v>3</v>
      </c>
      <c r="DI157" t="s">
        <v>3</v>
      </c>
      <c r="DJ157" t="s">
        <v>3</v>
      </c>
      <c r="DK157" t="s">
        <v>3</v>
      </c>
      <c r="DL157" t="s">
        <v>3</v>
      </c>
      <c r="DM157" t="s">
        <v>3</v>
      </c>
      <c r="DN157">
        <v>0</v>
      </c>
      <c r="DO157">
        <v>0</v>
      </c>
      <c r="DP157">
        <v>1</v>
      </c>
      <c r="DQ157">
        <v>1</v>
      </c>
      <c r="DU157">
        <v>1010</v>
      </c>
      <c r="DV157" t="s">
        <v>171</v>
      </c>
      <c r="DW157" t="s">
        <v>171</v>
      </c>
      <c r="DX157">
        <v>1</v>
      </c>
      <c r="EE157">
        <v>38986828</v>
      </c>
      <c r="EF157">
        <v>1</v>
      </c>
      <c r="EG157" t="s">
        <v>23</v>
      </c>
      <c r="EH157">
        <v>0</v>
      </c>
      <c r="EI157" t="s">
        <v>3</v>
      </c>
      <c r="EJ157">
        <v>4</v>
      </c>
      <c r="EK157">
        <v>0</v>
      </c>
      <c r="EL157" t="s">
        <v>24</v>
      </c>
      <c r="EM157" t="s">
        <v>25</v>
      </c>
      <c r="EO157" t="s">
        <v>3</v>
      </c>
      <c r="EQ157">
        <v>32768</v>
      </c>
      <c r="ER157">
        <v>1799.61</v>
      </c>
      <c r="ES157">
        <v>1799.61</v>
      </c>
      <c r="ET157">
        <v>0</v>
      </c>
      <c r="EU157">
        <v>0</v>
      </c>
      <c r="EV157">
        <v>0</v>
      </c>
      <c r="EW157">
        <v>0</v>
      </c>
      <c r="EX157">
        <v>0</v>
      </c>
      <c r="FQ157">
        <v>0</v>
      </c>
      <c r="FR157">
        <f t="shared" si="119"/>
        <v>0</v>
      </c>
      <c r="FS157">
        <v>0</v>
      </c>
      <c r="FX157">
        <v>70</v>
      </c>
      <c r="FY157">
        <v>10</v>
      </c>
      <c r="GA157" t="s">
        <v>3</v>
      </c>
      <c r="GD157">
        <v>0</v>
      </c>
      <c r="GF157">
        <v>4954026</v>
      </c>
      <c r="GG157">
        <v>2</v>
      </c>
      <c r="GH157">
        <v>1</v>
      </c>
      <c r="GI157">
        <v>-2</v>
      </c>
      <c r="GJ157">
        <v>0</v>
      </c>
      <c r="GK157">
        <f>ROUND(R157*(R12)/100,2)</f>
        <v>0</v>
      </c>
      <c r="GL157">
        <f t="shared" si="120"/>
        <v>0</v>
      </c>
      <c r="GM157">
        <f t="shared" si="121"/>
        <v>0</v>
      </c>
      <c r="GN157">
        <f t="shared" si="122"/>
        <v>0</v>
      </c>
      <c r="GO157">
        <f t="shared" si="123"/>
        <v>0</v>
      </c>
      <c r="GP157">
        <f t="shared" si="124"/>
        <v>0</v>
      </c>
      <c r="GR157">
        <v>0</v>
      </c>
      <c r="GS157">
        <v>3</v>
      </c>
      <c r="GT157">
        <v>0</v>
      </c>
      <c r="GU157" t="s">
        <v>3</v>
      </c>
      <c r="GV157">
        <f t="shared" si="125"/>
        <v>0</v>
      </c>
      <c r="GW157">
        <v>1</v>
      </c>
      <c r="GX157">
        <f t="shared" si="126"/>
        <v>0</v>
      </c>
      <c r="HA157">
        <v>0</v>
      </c>
      <c r="HB157">
        <v>0</v>
      </c>
      <c r="HC157">
        <f t="shared" si="127"/>
        <v>0</v>
      </c>
      <c r="IK157">
        <v>0</v>
      </c>
    </row>
    <row r="158" spans="1:245" x14ac:dyDescent="0.2">
      <c r="A158">
        <v>18</v>
      </c>
      <c r="B158">
        <v>1</v>
      </c>
      <c r="C158">
        <v>17</v>
      </c>
      <c r="E158" t="s">
        <v>173</v>
      </c>
      <c r="F158" t="s">
        <v>174</v>
      </c>
      <c r="G158" t="s">
        <v>175</v>
      </c>
      <c r="H158" t="s">
        <v>42</v>
      </c>
      <c r="I158">
        <f>I156*J158</f>
        <v>0</v>
      </c>
      <c r="J158">
        <v>-4.8000000000000001E-2</v>
      </c>
      <c r="O158">
        <f t="shared" si="97"/>
        <v>0</v>
      </c>
      <c r="P158">
        <f t="shared" si="98"/>
        <v>0</v>
      </c>
      <c r="Q158">
        <f t="shared" si="99"/>
        <v>0</v>
      </c>
      <c r="R158">
        <f t="shared" si="100"/>
        <v>0</v>
      </c>
      <c r="S158">
        <f t="shared" si="101"/>
        <v>0</v>
      </c>
      <c r="T158">
        <f t="shared" si="102"/>
        <v>0</v>
      </c>
      <c r="U158">
        <f t="shared" si="103"/>
        <v>0</v>
      </c>
      <c r="V158">
        <f t="shared" si="104"/>
        <v>0</v>
      </c>
      <c r="W158">
        <f t="shared" si="105"/>
        <v>0</v>
      </c>
      <c r="X158">
        <f t="shared" si="106"/>
        <v>0</v>
      </c>
      <c r="Y158">
        <f t="shared" si="106"/>
        <v>0</v>
      </c>
      <c r="AA158">
        <v>40597198</v>
      </c>
      <c r="AB158">
        <f t="shared" si="107"/>
        <v>131633.01999999999</v>
      </c>
      <c r="AC158">
        <f>ROUND((ES158),6)</f>
        <v>131633.01999999999</v>
      </c>
      <c r="AD158">
        <f>ROUND((((ET158)-(EU158))+AE158),6)</f>
        <v>0</v>
      </c>
      <c r="AE158">
        <f t="shared" si="128"/>
        <v>0</v>
      </c>
      <c r="AF158">
        <f t="shared" si="128"/>
        <v>0</v>
      </c>
      <c r="AG158">
        <f t="shared" si="108"/>
        <v>0</v>
      </c>
      <c r="AH158">
        <f t="shared" si="129"/>
        <v>0</v>
      </c>
      <c r="AI158">
        <f t="shared" si="129"/>
        <v>0</v>
      </c>
      <c r="AJ158">
        <f t="shared" si="109"/>
        <v>0</v>
      </c>
      <c r="AK158">
        <v>131633.01999999999</v>
      </c>
      <c r="AL158">
        <v>131633.01999999999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70</v>
      </c>
      <c r="AU158">
        <v>10</v>
      </c>
      <c r="AV158">
        <v>1</v>
      </c>
      <c r="AW158">
        <v>1</v>
      </c>
      <c r="AZ158">
        <v>1</v>
      </c>
      <c r="BA158">
        <v>1</v>
      </c>
      <c r="BB158">
        <v>1</v>
      </c>
      <c r="BC158">
        <v>1</v>
      </c>
      <c r="BD158" t="s">
        <v>3</v>
      </c>
      <c r="BE158" t="s">
        <v>3</v>
      </c>
      <c r="BF158" t="s">
        <v>3</v>
      </c>
      <c r="BG158" t="s">
        <v>3</v>
      </c>
      <c r="BH158">
        <v>3</v>
      </c>
      <c r="BI158">
        <v>4</v>
      </c>
      <c r="BJ158" t="s">
        <v>176</v>
      </c>
      <c r="BM158">
        <v>0</v>
      </c>
      <c r="BN158">
        <v>0</v>
      </c>
      <c r="BO158" t="s">
        <v>3</v>
      </c>
      <c r="BP158">
        <v>0</v>
      </c>
      <c r="BQ158">
        <v>1</v>
      </c>
      <c r="BR158">
        <v>1</v>
      </c>
      <c r="BS158">
        <v>1</v>
      </c>
      <c r="BT158">
        <v>1</v>
      </c>
      <c r="BU158">
        <v>1</v>
      </c>
      <c r="BV158">
        <v>1</v>
      </c>
      <c r="BW158">
        <v>1</v>
      </c>
      <c r="BX158">
        <v>1</v>
      </c>
      <c r="BY158" t="s">
        <v>3</v>
      </c>
      <c r="BZ158">
        <v>70</v>
      </c>
      <c r="CA158">
        <v>10</v>
      </c>
      <c r="CE158">
        <v>0</v>
      </c>
      <c r="CF158">
        <v>0</v>
      </c>
      <c r="CG158">
        <v>0</v>
      </c>
      <c r="CM158">
        <v>0</v>
      </c>
      <c r="CN158" t="s">
        <v>3</v>
      </c>
      <c r="CO158">
        <v>0</v>
      </c>
      <c r="CP158">
        <f t="shared" si="110"/>
        <v>0</v>
      </c>
      <c r="CQ158">
        <f t="shared" si="111"/>
        <v>131633.01999999999</v>
      </c>
      <c r="CR158">
        <f>((((ET158)*BB158-(EU158)*BS158)+AE158*BS158)*AV158)</f>
        <v>0</v>
      </c>
      <c r="CS158">
        <f t="shared" si="112"/>
        <v>0</v>
      </c>
      <c r="CT158">
        <f t="shared" si="113"/>
        <v>0</v>
      </c>
      <c r="CU158">
        <f t="shared" si="114"/>
        <v>0</v>
      </c>
      <c r="CV158">
        <f t="shared" si="115"/>
        <v>0</v>
      </c>
      <c r="CW158">
        <f t="shared" si="116"/>
        <v>0</v>
      </c>
      <c r="CX158">
        <f t="shared" si="116"/>
        <v>0</v>
      </c>
      <c r="CY158">
        <f t="shared" si="117"/>
        <v>0</v>
      </c>
      <c r="CZ158">
        <f t="shared" si="118"/>
        <v>0</v>
      </c>
      <c r="DC158" t="s">
        <v>3</v>
      </c>
      <c r="DD158" t="s">
        <v>3</v>
      </c>
      <c r="DE158" t="s">
        <v>3</v>
      </c>
      <c r="DF158" t="s">
        <v>3</v>
      </c>
      <c r="DG158" t="s">
        <v>3</v>
      </c>
      <c r="DH158" t="s">
        <v>3</v>
      </c>
      <c r="DI158" t="s">
        <v>3</v>
      </c>
      <c r="DJ158" t="s">
        <v>3</v>
      </c>
      <c r="DK158" t="s">
        <v>3</v>
      </c>
      <c r="DL158" t="s">
        <v>3</v>
      </c>
      <c r="DM158" t="s">
        <v>3</v>
      </c>
      <c r="DN158">
        <v>0</v>
      </c>
      <c r="DO158">
        <v>0</v>
      </c>
      <c r="DP158">
        <v>1</v>
      </c>
      <c r="DQ158">
        <v>1</v>
      </c>
      <c r="DU158">
        <v>1009</v>
      </c>
      <c r="DV158" t="s">
        <v>42</v>
      </c>
      <c r="DW158" t="s">
        <v>42</v>
      </c>
      <c r="DX158">
        <v>1000</v>
      </c>
      <c r="EE158">
        <v>38986828</v>
      </c>
      <c r="EF158">
        <v>1</v>
      </c>
      <c r="EG158" t="s">
        <v>23</v>
      </c>
      <c r="EH158">
        <v>0</v>
      </c>
      <c r="EI158" t="s">
        <v>3</v>
      </c>
      <c r="EJ158">
        <v>4</v>
      </c>
      <c r="EK158">
        <v>0</v>
      </c>
      <c r="EL158" t="s">
        <v>24</v>
      </c>
      <c r="EM158" t="s">
        <v>25</v>
      </c>
      <c r="EO158" t="s">
        <v>3</v>
      </c>
      <c r="EQ158">
        <v>32768</v>
      </c>
      <c r="ER158">
        <v>131633.01999999999</v>
      </c>
      <c r="ES158">
        <v>131633.01999999999</v>
      </c>
      <c r="ET158">
        <v>0</v>
      </c>
      <c r="EU158">
        <v>0</v>
      </c>
      <c r="EV158">
        <v>0</v>
      </c>
      <c r="EW158">
        <v>0</v>
      </c>
      <c r="EX158">
        <v>0</v>
      </c>
      <c r="FQ158">
        <v>0</v>
      </c>
      <c r="FR158">
        <f t="shared" si="119"/>
        <v>0</v>
      </c>
      <c r="FS158">
        <v>0</v>
      </c>
      <c r="FX158">
        <v>70</v>
      </c>
      <c r="FY158">
        <v>10</v>
      </c>
      <c r="GA158" t="s">
        <v>3</v>
      </c>
      <c r="GD158">
        <v>0</v>
      </c>
      <c r="GF158">
        <v>-763955304</v>
      </c>
      <c r="GG158">
        <v>2</v>
      </c>
      <c r="GH158">
        <v>1</v>
      </c>
      <c r="GI158">
        <v>-2</v>
      </c>
      <c r="GJ158">
        <v>0</v>
      </c>
      <c r="GK158">
        <f>ROUND(R158*(R12)/100,2)</f>
        <v>0</v>
      </c>
      <c r="GL158">
        <f t="shared" si="120"/>
        <v>0</v>
      </c>
      <c r="GM158">
        <f t="shared" si="121"/>
        <v>0</v>
      </c>
      <c r="GN158">
        <f t="shared" si="122"/>
        <v>0</v>
      </c>
      <c r="GO158">
        <f t="shared" si="123"/>
        <v>0</v>
      </c>
      <c r="GP158">
        <f t="shared" si="124"/>
        <v>0</v>
      </c>
      <c r="GR158">
        <v>0</v>
      </c>
      <c r="GS158">
        <v>3</v>
      </c>
      <c r="GT158">
        <v>0</v>
      </c>
      <c r="GU158" t="s">
        <v>3</v>
      </c>
      <c r="GV158">
        <f t="shared" si="125"/>
        <v>0</v>
      </c>
      <c r="GW158">
        <v>1</v>
      </c>
      <c r="GX158">
        <f t="shared" si="126"/>
        <v>0</v>
      </c>
      <c r="HA158">
        <v>0</v>
      </c>
      <c r="HB158">
        <v>0</v>
      </c>
      <c r="HC158">
        <f t="shared" si="127"/>
        <v>0</v>
      </c>
      <c r="IK158">
        <v>0</v>
      </c>
    </row>
    <row r="159" spans="1:245" x14ac:dyDescent="0.2">
      <c r="A159">
        <v>18</v>
      </c>
      <c r="B159">
        <v>1</v>
      </c>
      <c r="C159">
        <v>20</v>
      </c>
      <c r="E159" t="s">
        <v>177</v>
      </c>
      <c r="F159" t="s">
        <v>178</v>
      </c>
      <c r="G159" t="s">
        <v>179</v>
      </c>
      <c r="H159" t="s">
        <v>171</v>
      </c>
      <c r="I159">
        <f>I156*J159</f>
        <v>0</v>
      </c>
      <c r="J159">
        <v>200</v>
      </c>
      <c r="O159">
        <f t="shared" si="97"/>
        <v>0</v>
      </c>
      <c r="P159">
        <f t="shared" si="98"/>
        <v>0</v>
      </c>
      <c r="Q159">
        <f t="shared" si="99"/>
        <v>0</v>
      </c>
      <c r="R159">
        <f t="shared" si="100"/>
        <v>0</v>
      </c>
      <c r="S159">
        <f t="shared" si="101"/>
        <v>0</v>
      </c>
      <c r="T159">
        <f t="shared" si="102"/>
        <v>0</v>
      </c>
      <c r="U159">
        <f t="shared" si="103"/>
        <v>0</v>
      </c>
      <c r="V159">
        <f t="shared" si="104"/>
        <v>0</v>
      </c>
      <c r="W159">
        <f t="shared" si="105"/>
        <v>0</v>
      </c>
      <c r="X159">
        <f t="shared" si="106"/>
        <v>0</v>
      </c>
      <c r="Y159">
        <f t="shared" si="106"/>
        <v>0</v>
      </c>
      <c r="AA159">
        <v>40597198</v>
      </c>
      <c r="AB159">
        <f t="shared" si="107"/>
        <v>127.19</v>
      </c>
      <c r="AC159">
        <f>ROUND((ES159),6)</f>
        <v>127.19</v>
      </c>
      <c r="AD159">
        <f>ROUND((((ET159)-(EU159))+AE159),6)</f>
        <v>0</v>
      </c>
      <c r="AE159">
        <f t="shared" si="128"/>
        <v>0</v>
      </c>
      <c r="AF159">
        <f t="shared" si="128"/>
        <v>0</v>
      </c>
      <c r="AG159">
        <f t="shared" si="108"/>
        <v>0</v>
      </c>
      <c r="AH159">
        <f t="shared" si="129"/>
        <v>0</v>
      </c>
      <c r="AI159">
        <f t="shared" si="129"/>
        <v>0</v>
      </c>
      <c r="AJ159">
        <f t="shared" si="109"/>
        <v>0</v>
      </c>
      <c r="AK159">
        <v>127.19</v>
      </c>
      <c r="AL159">
        <v>127.19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70</v>
      </c>
      <c r="AU159">
        <v>10</v>
      </c>
      <c r="AV159">
        <v>1</v>
      </c>
      <c r="AW159">
        <v>1</v>
      </c>
      <c r="AZ159">
        <v>1</v>
      </c>
      <c r="BA159">
        <v>1</v>
      </c>
      <c r="BB159">
        <v>1</v>
      </c>
      <c r="BC159">
        <v>1</v>
      </c>
      <c r="BD159" t="s">
        <v>3</v>
      </c>
      <c r="BE159" t="s">
        <v>3</v>
      </c>
      <c r="BF159" t="s">
        <v>3</v>
      </c>
      <c r="BG159" t="s">
        <v>3</v>
      </c>
      <c r="BH159">
        <v>3</v>
      </c>
      <c r="BI159">
        <v>4</v>
      </c>
      <c r="BJ159" t="s">
        <v>180</v>
      </c>
      <c r="BM159">
        <v>0</v>
      </c>
      <c r="BN159">
        <v>0</v>
      </c>
      <c r="BO159" t="s">
        <v>3</v>
      </c>
      <c r="BP159">
        <v>0</v>
      </c>
      <c r="BQ159">
        <v>1</v>
      </c>
      <c r="BR159">
        <v>0</v>
      </c>
      <c r="BS159">
        <v>1</v>
      </c>
      <c r="BT159">
        <v>1</v>
      </c>
      <c r="BU159">
        <v>1</v>
      </c>
      <c r="BV159">
        <v>1</v>
      </c>
      <c r="BW159">
        <v>1</v>
      </c>
      <c r="BX159">
        <v>1</v>
      </c>
      <c r="BY159" t="s">
        <v>3</v>
      </c>
      <c r="BZ159">
        <v>70</v>
      </c>
      <c r="CA159">
        <v>10</v>
      </c>
      <c r="CE159">
        <v>0</v>
      </c>
      <c r="CF159">
        <v>0</v>
      </c>
      <c r="CG159">
        <v>0</v>
      </c>
      <c r="CM159">
        <v>0</v>
      </c>
      <c r="CN159" t="s">
        <v>3</v>
      </c>
      <c r="CO159">
        <v>0</v>
      </c>
      <c r="CP159">
        <f t="shared" si="110"/>
        <v>0</v>
      </c>
      <c r="CQ159">
        <f t="shared" si="111"/>
        <v>127.19</v>
      </c>
      <c r="CR159">
        <f>((((ET159)*BB159-(EU159)*BS159)+AE159*BS159)*AV159)</f>
        <v>0</v>
      </c>
      <c r="CS159">
        <f t="shared" si="112"/>
        <v>0</v>
      </c>
      <c r="CT159">
        <f t="shared" si="113"/>
        <v>0</v>
      </c>
      <c r="CU159">
        <f t="shared" si="114"/>
        <v>0</v>
      </c>
      <c r="CV159">
        <f t="shared" si="115"/>
        <v>0</v>
      </c>
      <c r="CW159">
        <f t="shared" si="116"/>
        <v>0</v>
      </c>
      <c r="CX159">
        <f t="shared" si="116"/>
        <v>0</v>
      </c>
      <c r="CY159">
        <f t="shared" si="117"/>
        <v>0</v>
      </c>
      <c r="CZ159">
        <f t="shared" si="118"/>
        <v>0</v>
      </c>
      <c r="DC159" t="s">
        <v>3</v>
      </c>
      <c r="DD159" t="s">
        <v>3</v>
      </c>
      <c r="DE159" t="s">
        <v>3</v>
      </c>
      <c r="DF159" t="s">
        <v>3</v>
      </c>
      <c r="DG159" t="s">
        <v>3</v>
      </c>
      <c r="DH159" t="s">
        <v>3</v>
      </c>
      <c r="DI159" t="s">
        <v>3</v>
      </c>
      <c r="DJ159" t="s">
        <v>3</v>
      </c>
      <c r="DK159" t="s">
        <v>3</v>
      </c>
      <c r="DL159" t="s">
        <v>3</v>
      </c>
      <c r="DM159" t="s">
        <v>3</v>
      </c>
      <c r="DN159">
        <v>0</v>
      </c>
      <c r="DO159">
        <v>0</v>
      </c>
      <c r="DP159">
        <v>1</v>
      </c>
      <c r="DQ159">
        <v>1</v>
      </c>
      <c r="DU159">
        <v>1010</v>
      </c>
      <c r="DV159" t="s">
        <v>171</v>
      </c>
      <c r="DW159" t="s">
        <v>171</v>
      </c>
      <c r="DX159">
        <v>1</v>
      </c>
      <c r="EE159">
        <v>38986828</v>
      </c>
      <c r="EF159">
        <v>1</v>
      </c>
      <c r="EG159" t="s">
        <v>23</v>
      </c>
      <c r="EH159">
        <v>0</v>
      </c>
      <c r="EI159" t="s">
        <v>3</v>
      </c>
      <c r="EJ159">
        <v>4</v>
      </c>
      <c r="EK159">
        <v>0</v>
      </c>
      <c r="EL159" t="s">
        <v>24</v>
      </c>
      <c r="EM159" t="s">
        <v>25</v>
      </c>
      <c r="EO159" t="s">
        <v>3</v>
      </c>
      <c r="EQ159">
        <v>0</v>
      </c>
      <c r="ER159">
        <v>127.19</v>
      </c>
      <c r="ES159">
        <v>127.19</v>
      </c>
      <c r="ET159">
        <v>0</v>
      </c>
      <c r="EU159">
        <v>0</v>
      </c>
      <c r="EV159">
        <v>0</v>
      </c>
      <c r="EW159">
        <v>0</v>
      </c>
      <c r="EX159">
        <v>0</v>
      </c>
      <c r="FQ159">
        <v>0</v>
      </c>
      <c r="FR159">
        <f t="shared" si="119"/>
        <v>0</v>
      </c>
      <c r="FS159">
        <v>0</v>
      </c>
      <c r="FX159">
        <v>70</v>
      </c>
      <c r="FY159">
        <v>10</v>
      </c>
      <c r="GA159" t="s">
        <v>3</v>
      </c>
      <c r="GD159">
        <v>0</v>
      </c>
      <c r="GF159">
        <v>-1327641858</v>
      </c>
      <c r="GG159">
        <v>2</v>
      </c>
      <c r="GH159">
        <v>1</v>
      </c>
      <c r="GI159">
        <v>-2</v>
      </c>
      <c r="GJ159">
        <v>0</v>
      </c>
      <c r="GK159">
        <f>ROUND(R159*(R12)/100,2)</f>
        <v>0</v>
      </c>
      <c r="GL159">
        <f t="shared" si="120"/>
        <v>0</v>
      </c>
      <c r="GM159">
        <f t="shared" si="121"/>
        <v>0</v>
      </c>
      <c r="GN159">
        <f t="shared" si="122"/>
        <v>0</v>
      </c>
      <c r="GO159">
        <f t="shared" si="123"/>
        <v>0</v>
      </c>
      <c r="GP159">
        <f t="shared" si="124"/>
        <v>0</v>
      </c>
      <c r="GR159">
        <v>0</v>
      </c>
      <c r="GS159">
        <v>3</v>
      </c>
      <c r="GT159">
        <v>0</v>
      </c>
      <c r="GU159" t="s">
        <v>3</v>
      </c>
      <c r="GV159">
        <f t="shared" si="125"/>
        <v>0</v>
      </c>
      <c r="GW159">
        <v>1</v>
      </c>
      <c r="GX159">
        <f t="shared" si="126"/>
        <v>0</v>
      </c>
      <c r="HA159">
        <v>0</v>
      </c>
      <c r="HB159">
        <v>0</v>
      </c>
      <c r="HC159">
        <f t="shared" si="127"/>
        <v>0</v>
      </c>
      <c r="IK159">
        <v>0</v>
      </c>
    </row>
    <row r="160" spans="1:245" x14ac:dyDescent="0.2">
      <c r="A160">
        <v>18</v>
      </c>
      <c r="B160">
        <v>1</v>
      </c>
      <c r="C160">
        <v>18</v>
      </c>
      <c r="E160" t="s">
        <v>181</v>
      </c>
      <c r="F160" t="s">
        <v>182</v>
      </c>
      <c r="G160" t="s">
        <v>183</v>
      </c>
      <c r="H160" t="s">
        <v>171</v>
      </c>
      <c r="I160">
        <f>I156*J160</f>
        <v>0</v>
      </c>
      <c r="J160">
        <v>36.363636363636367</v>
      </c>
      <c r="O160">
        <f t="shared" si="97"/>
        <v>0</v>
      </c>
      <c r="P160">
        <f t="shared" si="98"/>
        <v>0</v>
      </c>
      <c r="Q160">
        <f t="shared" si="99"/>
        <v>0</v>
      </c>
      <c r="R160">
        <f t="shared" si="100"/>
        <v>0</v>
      </c>
      <c r="S160">
        <f t="shared" si="101"/>
        <v>0</v>
      </c>
      <c r="T160">
        <f t="shared" si="102"/>
        <v>0</v>
      </c>
      <c r="U160">
        <f t="shared" si="103"/>
        <v>0</v>
      </c>
      <c r="V160">
        <f t="shared" si="104"/>
        <v>0</v>
      </c>
      <c r="W160">
        <f t="shared" si="105"/>
        <v>0</v>
      </c>
      <c r="X160">
        <f t="shared" si="106"/>
        <v>0</v>
      </c>
      <c r="Y160">
        <f t="shared" si="106"/>
        <v>0</v>
      </c>
      <c r="AA160">
        <v>40597198</v>
      </c>
      <c r="AB160">
        <f t="shared" si="107"/>
        <v>5774.67</v>
      </c>
      <c r="AC160">
        <f>ROUND((ES160),6)</f>
        <v>5774.67</v>
      </c>
      <c r="AD160">
        <f>ROUND((((ET160)-(EU160))+AE160),6)</f>
        <v>0</v>
      </c>
      <c r="AE160">
        <f t="shared" si="128"/>
        <v>0</v>
      </c>
      <c r="AF160">
        <f t="shared" si="128"/>
        <v>0</v>
      </c>
      <c r="AG160">
        <f t="shared" si="108"/>
        <v>0</v>
      </c>
      <c r="AH160">
        <f t="shared" si="129"/>
        <v>0</v>
      </c>
      <c r="AI160">
        <f t="shared" si="129"/>
        <v>0</v>
      </c>
      <c r="AJ160">
        <f t="shared" si="109"/>
        <v>0</v>
      </c>
      <c r="AK160">
        <v>5774.67</v>
      </c>
      <c r="AL160">
        <v>5774.67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70</v>
      </c>
      <c r="AU160">
        <v>10</v>
      </c>
      <c r="AV160">
        <v>1</v>
      </c>
      <c r="AW160">
        <v>1</v>
      </c>
      <c r="AZ160">
        <v>1</v>
      </c>
      <c r="BA160">
        <v>1</v>
      </c>
      <c r="BB160">
        <v>1</v>
      </c>
      <c r="BC160">
        <v>1</v>
      </c>
      <c r="BD160" t="s">
        <v>3</v>
      </c>
      <c r="BE160" t="s">
        <v>3</v>
      </c>
      <c r="BF160" t="s">
        <v>3</v>
      </c>
      <c r="BG160" t="s">
        <v>3</v>
      </c>
      <c r="BH160">
        <v>3</v>
      </c>
      <c r="BI160">
        <v>4</v>
      </c>
      <c r="BJ160" t="s">
        <v>184</v>
      </c>
      <c r="BM160">
        <v>0</v>
      </c>
      <c r="BN160">
        <v>0</v>
      </c>
      <c r="BO160" t="s">
        <v>3</v>
      </c>
      <c r="BP160">
        <v>0</v>
      </c>
      <c r="BQ160">
        <v>1</v>
      </c>
      <c r="BR160">
        <v>0</v>
      </c>
      <c r="BS160">
        <v>1</v>
      </c>
      <c r="BT160">
        <v>1</v>
      </c>
      <c r="BU160">
        <v>1</v>
      </c>
      <c r="BV160">
        <v>1</v>
      </c>
      <c r="BW160">
        <v>1</v>
      </c>
      <c r="BX160">
        <v>1</v>
      </c>
      <c r="BY160" t="s">
        <v>3</v>
      </c>
      <c r="BZ160">
        <v>70</v>
      </c>
      <c r="CA160">
        <v>10</v>
      </c>
      <c r="CE160">
        <v>0</v>
      </c>
      <c r="CF160">
        <v>0</v>
      </c>
      <c r="CG160">
        <v>0</v>
      </c>
      <c r="CM160">
        <v>0</v>
      </c>
      <c r="CN160" t="s">
        <v>3</v>
      </c>
      <c r="CO160">
        <v>0</v>
      </c>
      <c r="CP160">
        <f t="shared" si="110"/>
        <v>0</v>
      </c>
      <c r="CQ160">
        <f t="shared" si="111"/>
        <v>5774.67</v>
      </c>
      <c r="CR160">
        <f>((((ET160)*BB160-(EU160)*BS160)+AE160*BS160)*AV160)</f>
        <v>0</v>
      </c>
      <c r="CS160">
        <f t="shared" si="112"/>
        <v>0</v>
      </c>
      <c r="CT160">
        <f t="shared" si="113"/>
        <v>0</v>
      </c>
      <c r="CU160">
        <f t="shared" si="114"/>
        <v>0</v>
      </c>
      <c r="CV160">
        <f t="shared" si="115"/>
        <v>0</v>
      </c>
      <c r="CW160">
        <f t="shared" si="116"/>
        <v>0</v>
      </c>
      <c r="CX160">
        <f t="shared" si="116"/>
        <v>0</v>
      </c>
      <c r="CY160">
        <f t="shared" si="117"/>
        <v>0</v>
      </c>
      <c r="CZ160">
        <f t="shared" si="118"/>
        <v>0</v>
      </c>
      <c r="DC160" t="s">
        <v>3</v>
      </c>
      <c r="DD160" t="s">
        <v>3</v>
      </c>
      <c r="DE160" t="s">
        <v>3</v>
      </c>
      <c r="DF160" t="s">
        <v>3</v>
      </c>
      <c r="DG160" t="s">
        <v>3</v>
      </c>
      <c r="DH160" t="s">
        <v>3</v>
      </c>
      <c r="DI160" t="s">
        <v>3</v>
      </c>
      <c r="DJ160" t="s">
        <v>3</v>
      </c>
      <c r="DK160" t="s">
        <v>3</v>
      </c>
      <c r="DL160" t="s">
        <v>3</v>
      </c>
      <c r="DM160" t="s">
        <v>3</v>
      </c>
      <c r="DN160">
        <v>0</v>
      </c>
      <c r="DO160">
        <v>0</v>
      </c>
      <c r="DP160">
        <v>1</v>
      </c>
      <c r="DQ160">
        <v>1</v>
      </c>
      <c r="DU160">
        <v>1010</v>
      </c>
      <c r="DV160" t="s">
        <v>171</v>
      </c>
      <c r="DW160" t="s">
        <v>171</v>
      </c>
      <c r="DX160">
        <v>1</v>
      </c>
      <c r="EE160">
        <v>38986828</v>
      </c>
      <c r="EF160">
        <v>1</v>
      </c>
      <c r="EG160" t="s">
        <v>23</v>
      </c>
      <c r="EH160">
        <v>0</v>
      </c>
      <c r="EI160" t="s">
        <v>3</v>
      </c>
      <c r="EJ160">
        <v>4</v>
      </c>
      <c r="EK160">
        <v>0</v>
      </c>
      <c r="EL160" t="s">
        <v>24</v>
      </c>
      <c r="EM160" t="s">
        <v>25</v>
      </c>
      <c r="EO160" t="s">
        <v>3</v>
      </c>
      <c r="EQ160">
        <v>0</v>
      </c>
      <c r="ER160">
        <v>5774.67</v>
      </c>
      <c r="ES160">
        <v>5774.67</v>
      </c>
      <c r="ET160">
        <v>0</v>
      </c>
      <c r="EU160">
        <v>0</v>
      </c>
      <c r="EV160">
        <v>0</v>
      </c>
      <c r="EW160">
        <v>0</v>
      </c>
      <c r="EX160">
        <v>0</v>
      </c>
      <c r="FQ160">
        <v>0</v>
      </c>
      <c r="FR160">
        <f t="shared" si="119"/>
        <v>0</v>
      </c>
      <c r="FS160">
        <v>0</v>
      </c>
      <c r="FX160">
        <v>70</v>
      </c>
      <c r="FY160">
        <v>10</v>
      </c>
      <c r="GA160" t="s">
        <v>3</v>
      </c>
      <c r="GD160">
        <v>0</v>
      </c>
      <c r="GF160">
        <v>-1687728925</v>
      </c>
      <c r="GG160">
        <v>2</v>
      </c>
      <c r="GH160">
        <v>1</v>
      </c>
      <c r="GI160">
        <v>-2</v>
      </c>
      <c r="GJ160">
        <v>0</v>
      </c>
      <c r="GK160">
        <f>ROUND(R160*(R12)/100,2)</f>
        <v>0</v>
      </c>
      <c r="GL160">
        <f t="shared" si="120"/>
        <v>0</v>
      </c>
      <c r="GM160">
        <f t="shared" si="121"/>
        <v>0</v>
      </c>
      <c r="GN160">
        <f t="shared" si="122"/>
        <v>0</v>
      </c>
      <c r="GO160">
        <f t="shared" si="123"/>
        <v>0</v>
      </c>
      <c r="GP160">
        <f t="shared" si="124"/>
        <v>0</v>
      </c>
      <c r="GR160">
        <v>0</v>
      </c>
      <c r="GS160">
        <v>3</v>
      </c>
      <c r="GT160">
        <v>0</v>
      </c>
      <c r="GU160" t="s">
        <v>3</v>
      </c>
      <c r="GV160">
        <f t="shared" si="125"/>
        <v>0</v>
      </c>
      <c r="GW160">
        <v>1</v>
      </c>
      <c r="GX160">
        <f t="shared" si="126"/>
        <v>0</v>
      </c>
      <c r="HA160">
        <v>0</v>
      </c>
      <c r="HB160">
        <v>0</v>
      </c>
      <c r="HC160">
        <f t="shared" si="127"/>
        <v>0</v>
      </c>
      <c r="IK160">
        <v>0</v>
      </c>
    </row>
    <row r="162" spans="1:206" x14ac:dyDescent="0.2">
      <c r="A162" s="2">
        <v>51</v>
      </c>
      <c r="B162" s="2">
        <f>B150</f>
        <v>1</v>
      </c>
      <c r="C162" s="2">
        <f>A150</f>
        <v>5</v>
      </c>
      <c r="D162" s="2">
        <f>ROW(A150)</f>
        <v>150</v>
      </c>
      <c r="E162" s="2"/>
      <c r="F162" s="2" t="str">
        <f>IF(F150&lt;&gt;"",F150,"")</f>
        <v>Новый подраздел</v>
      </c>
      <c r="G162" s="2" t="str">
        <f>IF(G150&lt;&gt;"",G150,"")</f>
        <v>Прочие работы</v>
      </c>
      <c r="H162" s="2">
        <v>0</v>
      </c>
      <c r="I162" s="2"/>
      <c r="J162" s="2"/>
      <c r="K162" s="2"/>
      <c r="L162" s="2"/>
      <c r="M162" s="2"/>
      <c r="N162" s="2"/>
      <c r="O162" s="2">
        <f t="shared" ref="O162:T162" si="130">ROUND(AB162,2)</f>
        <v>0</v>
      </c>
      <c r="P162" s="2">
        <f t="shared" si="130"/>
        <v>0</v>
      </c>
      <c r="Q162" s="2">
        <f t="shared" si="130"/>
        <v>0</v>
      </c>
      <c r="R162" s="2">
        <f t="shared" si="130"/>
        <v>0</v>
      </c>
      <c r="S162" s="2">
        <f t="shared" si="130"/>
        <v>0</v>
      </c>
      <c r="T162" s="2">
        <f t="shared" si="130"/>
        <v>0</v>
      </c>
      <c r="U162" s="2">
        <f>AH162</f>
        <v>0</v>
      </c>
      <c r="V162" s="2">
        <f>AI162</f>
        <v>0</v>
      </c>
      <c r="W162" s="2">
        <f>ROUND(AJ162,2)</f>
        <v>0</v>
      </c>
      <c r="X162" s="2">
        <f>ROUND(AK162,2)</f>
        <v>0</v>
      </c>
      <c r="Y162" s="2">
        <f>ROUND(AL162,2)</f>
        <v>0</v>
      </c>
      <c r="Z162" s="2"/>
      <c r="AA162" s="2"/>
      <c r="AB162" s="2">
        <f>ROUND(SUMIF(AA154:AA160,"=40597198",O154:O160),2)</f>
        <v>0</v>
      </c>
      <c r="AC162" s="2">
        <f>ROUND(SUMIF(AA154:AA160,"=40597198",P154:P160),2)</f>
        <v>0</v>
      </c>
      <c r="AD162" s="2">
        <f>ROUND(SUMIF(AA154:AA160,"=40597198",Q154:Q160),2)</f>
        <v>0</v>
      </c>
      <c r="AE162" s="2">
        <f>ROUND(SUMIF(AA154:AA160,"=40597198",R154:R160),2)</f>
        <v>0</v>
      </c>
      <c r="AF162" s="2">
        <f>ROUND(SUMIF(AA154:AA160,"=40597198",S154:S160),2)</f>
        <v>0</v>
      </c>
      <c r="AG162" s="2">
        <f>ROUND(SUMIF(AA154:AA160,"=40597198",T154:T160),2)</f>
        <v>0</v>
      </c>
      <c r="AH162" s="2">
        <f>SUMIF(AA154:AA160,"=40597198",U154:U160)</f>
        <v>0</v>
      </c>
      <c r="AI162" s="2">
        <f>SUMIF(AA154:AA160,"=40597198",V154:V160)</f>
        <v>0</v>
      </c>
      <c r="AJ162" s="2">
        <f>ROUND(SUMIF(AA154:AA160,"=40597198",W154:W160),2)</f>
        <v>0</v>
      </c>
      <c r="AK162" s="2">
        <f>ROUND(SUMIF(AA154:AA160,"=40597198",X154:X160),2)</f>
        <v>0</v>
      </c>
      <c r="AL162" s="2">
        <f>ROUND(SUMIF(AA154:AA160,"=40597198",Y154:Y160),2)</f>
        <v>0</v>
      </c>
      <c r="AM162" s="2"/>
      <c r="AN162" s="2"/>
      <c r="AO162" s="2">
        <f t="shared" ref="AO162:BC162" si="131">ROUND(BX162,2)</f>
        <v>0</v>
      </c>
      <c r="AP162" s="2">
        <f t="shared" si="131"/>
        <v>0</v>
      </c>
      <c r="AQ162" s="2">
        <f t="shared" si="131"/>
        <v>0</v>
      </c>
      <c r="AR162" s="2">
        <f t="shared" si="131"/>
        <v>0</v>
      </c>
      <c r="AS162" s="2">
        <f t="shared" si="131"/>
        <v>0</v>
      </c>
      <c r="AT162" s="2">
        <f t="shared" si="131"/>
        <v>0</v>
      </c>
      <c r="AU162" s="2">
        <f t="shared" si="131"/>
        <v>0</v>
      </c>
      <c r="AV162" s="2">
        <f t="shared" si="131"/>
        <v>0</v>
      </c>
      <c r="AW162" s="2">
        <f t="shared" si="131"/>
        <v>0</v>
      </c>
      <c r="AX162" s="2">
        <f t="shared" si="131"/>
        <v>0</v>
      </c>
      <c r="AY162" s="2">
        <f t="shared" si="131"/>
        <v>0</v>
      </c>
      <c r="AZ162" s="2">
        <f t="shared" si="131"/>
        <v>0</v>
      </c>
      <c r="BA162" s="2">
        <f t="shared" si="131"/>
        <v>0</v>
      </c>
      <c r="BB162" s="2">
        <f t="shared" si="131"/>
        <v>0</v>
      </c>
      <c r="BC162" s="2">
        <f t="shared" si="131"/>
        <v>0</v>
      </c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>
        <f>ROUND(SUMIF(AA154:AA160,"=40597198",FQ154:FQ160),2)</f>
        <v>0</v>
      </c>
      <c r="BY162" s="2">
        <f>ROUND(SUMIF(AA154:AA160,"=40597198",FR154:FR160),2)</f>
        <v>0</v>
      </c>
      <c r="BZ162" s="2">
        <f>ROUND(SUMIF(AA154:AA160,"=40597198",GL154:GL160),2)</f>
        <v>0</v>
      </c>
      <c r="CA162" s="2">
        <f>ROUND(SUMIF(AA154:AA160,"=40597198",GM154:GM160),2)</f>
        <v>0</v>
      </c>
      <c r="CB162" s="2">
        <f>ROUND(SUMIF(AA154:AA160,"=40597198",GN154:GN160),2)</f>
        <v>0</v>
      </c>
      <c r="CC162" s="2">
        <f>ROUND(SUMIF(AA154:AA160,"=40597198",GO154:GO160),2)</f>
        <v>0</v>
      </c>
      <c r="CD162" s="2">
        <f>ROUND(SUMIF(AA154:AA160,"=40597198",GP154:GP160),2)</f>
        <v>0</v>
      </c>
      <c r="CE162" s="2">
        <f>AC162-BX162</f>
        <v>0</v>
      </c>
      <c r="CF162" s="2">
        <f>AC162-BY162</f>
        <v>0</v>
      </c>
      <c r="CG162" s="2">
        <f>BX162-BZ162</f>
        <v>0</v>
      </c>
      <c r="CH162" s="2">
        <f>AC162-BX162-BY162+BZ162</f>
        <v>0</v>
      </c>
      <c r="CI162" s="2">
        <f>BY162-BZ162</f>
        <v>0</v>
      </c>
      <c r="CJ162" s="2">
        <f>ROUND(SUMIF(AA154:AA160,"=40597198",GX154:GX160),2)</f>
        <v>0</v>
      </c>
      <c r="CK162" s="2">
        <f>ROUND(SUMIF(AA154:AA160,"=40597198",GY154:GY160),2)</f>
        <v>0</v>
      </c>
      <c r="CL162" s="2">
        <f>ROUND(SUMIF(AA154:AA160,"=40597198",GZ154:GZ160),2)</f>
        <v>0</v>
      </c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>
        <v>0</v>
      </c>
    </row>
    <row r="164" spans="1:206" x14ac:dyDescent="0.2">
      <c r="A164" s="4">
        <v>50</v>
      </c>
      <c r="B164" s="4">
        <v>0</v>
      </c>
      <c r="C164" s="4">
        <v>0</v>
      </c>
      <c r="D164" s="4">
        <v>1</v>
      </c>
      <c r="E164" s="4">
        <v>201</v>
      </c>
      <c r="F164" s="4">
        <f>ROUND(Source!O162,O164)</f>
        <v>0</v>
      </c>
      <c r="G164" s="4" t="s">
        <v>66</v>
      </c>
      <c r="H164" s="4" t="s">
        <v>67</v>
      </c>
      <c r="I164" s="4"/>
      <c r="J164" s="4"/>
      <c r="K164" s="4">
        <v>201</v>
      </c>
      <c r="L164" s="4">
        <v>1</v>
      </c>
      <c r="M164" s="4">
        <v>3</v>
      </c>
      <c r="N164" s="4" t="s">
        <v>3</v>
      </c>
      <c r="O164" s="4">
        <v>2</v>
      </c>
      <c r="P164" s="4"/>
      <c r="Q164" s="4"/>
      <c r="R164" s="4"/>
      <c r="S164" s="4"/>
      <c r="T164" s="4"/>
      <c r="U164" s="4"/>
      <c r="V164" s="4"/>
      <c r="W164" s="4"/>
    </row>
    <row r="165" spans="1:206" x14ac:dyDescent="0.2">
      <c r="A165" s="4">
        <v>50</v>
      </c>
      <c r="B165" s="4">
        <v>0</v>
      </c>
      <c r="C165" s="4">
        <v>0</v>
      </c>
      <c r="D165" s="4">
        <v>1</v>
      </c>
      <c r="E165" s="4">
        <v>202</v>
      </c>
      <c r="F165" s="4">
        <f>ROUND(Source!P162,O165)</f>
        <v>0</v>
      </c>
      <c r="G165" s="4" t="s">
        <v>68</v>
      </c>
      <c r="H165" s="4" t="s">
        <v>69</v>
      </c>
      <c r="I165" s="4"/>
      <c r="J165" s="4"/>
      <c r="K165" s="4">
        <v>202</v>
      </c>
      <c r="L165" s="4">
        <v>2</v>
      </c>
      <c r="M165" s="4">
        <v>3</v>
      </c>
      <c r="N165" s="4" t="s">
        <v>3</v>
      </c>
      <c r="O165" s="4">
        <v>2</v>
      </c>
      <c r="P165" s="4"/>
      <c r="Q165" s="4"/>
      <c r="R165" s="4"/>
      <c r="S165" s="4"/>
      <c r="T165" s="4"/>
      <c r="U165" s="4"/>
      <c r="V165" s="4"/>
      <c r="W165" s="4"/>
    </row>
    <row r="166" spans="1:206" x14ac:dyDescent="0.2">
      <c r="A166" s="4">
        <v>50</v>
      </c>
      <c r="B166" s="4">
        <v>0</v>
      </c>
      <c r="C166" s="4">
        <v>0</v>
      </c>
      <c r="D166" s="4">
        <v>1</v>
      </c>
      <c r="E166" s="4">
        <v>222</v>
      </c>
      <c r="F166" s="4">
        <f>ROUND(Source!AO162,O166)</f>
        <v>0</v>
      </c>
      <c r="G166" s="4" t="s">
        <v>70</v>
      </c>
      <c r="H166" s="4" t="s">
        <v>71</v>
      </c>
      <c r="I166" s="4"/>
      <c r="J166" s="4"/>
      <c r="K166" s="4">
        <v>222</v>
      </c>
      <c r="L166" s="4">
        <v>3</v>
      </c>
      <c r="M166" s="4">
        <v>3</v>
      </c>
      <c r="N166" s="4" t="s">
        <v>3</v>
      </c>
      <c r="O166" s="4">
        <v>2</v>
      </c>
      <c r="P166" s="4"/>
      <c r="Q166" s="4"/>
      <c r="R166" s="4"/>
      <c r="S166" s="4"/>
      <c r="T166" s="4"/>
      <c r="U166" s="4"/>
      <c r="V166" s="4"/>
      <c r="W166" s="4"/>
    </row>
    <row r="167" spans="1:206" x14ac:dyDescent="0.2">
      <c r="A167" s="4">
        <v>50</v>
      </c>
      <c r="B167" s="4">
        <v>0</v>
      </c>
      <c r="C167" s="4">
        <v>0</v>
      </c>
      <c r="D167" s="4">
        <v>1</v>
      </c>
      <c r="E167" s="4">
        <v>225</v>
      </c>
      <c r="F167" s="4">
        <f>ROUND(Source!AV162,O167)</f>
        <v>0</v>
      </c>
      <c r="G167" s="4" t="s">
        <v>72</v>
      </c>
      <c r="H167" s="4" t="s">
        <v>73</v>
      </c>
      <c r="I167" s="4"/>
      <c r="J167" s="4"/>
      <c r="K167" s="4">
        <v>225</v>
      </c>
      <c r="L167" s="4">
        <v>4</v>
      </c>
      <c r="M167" s="4">
        <v>3</v>
      </c>
      <c r="N167" s="4" t="s">
        <v>3</v>
      </c>
      <c r="O167" s="4">
        <v>2</v>
      </c>
      <c r="P167" s="4"/>
      <c r="Q167" s="4"/>
      <c r="R167" s="4"/>
      <c r="S167" s="4"/>
      <c r="T167" s="4"/>
      <c r="U167" s="4"/>
      <c r="V167" s="4"/>
      <c r="W167" s="4"/>
    </row>
    <row r="168" spans="1:206" x14ac:dyDescent="0.2">
      <c r="A168" s="4">
        <v>50</v>
      </c>
      <c r="B168" s="4">
        <v>0</v>
      </c>
      <c r="C168" s="4">
        <v>0</v>
      </c>
      <c r="D168" s="4">
        <v>1</v>
      </c>
      <c r="E168" s="4">
        <v>226</v>
      </c>
      <c r="F168" s="4">
        <f>ROUND(Source!AW162,O168)</f>
        <v>0</v>
      </c>
      <c r="G168" s="4" t="s">
        <v>74</v>
      </c>
      <c r="H168" s="4" t="s">
        <v>75</v>
      </c>
      <c r="I168" s="4"/>
      <c r="J168" s="4"/>
      <c r="K168" s="4">
        <v>226</v>
      </c>
      <c r="L168" s="4">
        <v>5</v>
      </c>
      <c r="M168" s="4">
        <v>3</v>
      </c>
      <c r="N168" s="4" t="s">
        <v>3</v>
      </c>
      <c r="O168" s="4">
        <v>2</v>
      </c>
      <c r="P168" s="4"/>
      <c r="Q168" s="4"/>
      <c r="R168" s="4"/>
      <c r="S168" s="4"/>
      <c r="T168" s="4"/>
      <c r="U168" s="4"/>
      <c r="V168" s="4"/>
      <c r="W168" s="4"/>
    </row>
    <row r="169" spans="1:206" x14ac:dyDescent="0.2">
      <c r="A169" s="4">
        <v>50</v>
      </c>
      <c r="B169" s="4">
        <v>0</v>
      </c>
      <c r="C169" s="4">
        <v>0</v>
      </c>
      <c r="D169" s="4">
        <v>1</v>
      </c>
      <c r="E169" s="4">
        <v>227</v>
      </c>
      <c r="F169" s="4">
        <f>ROUND(Source!AX162,O169)</f>
        <v>0</v>
      </c>
      <c r="G169" s="4" t="s">
        <v>76</v>
      </c>
      <c r="H169" s="4" t="s">
        <v>77</v>
      </c>
      <c r="I169" s="4"/>
      <c r="J169" s="4"/>
      <c r="K169" s="4">
        <v>227</v>
      </c>
      <c r="L169" s="4">
        <v>6</v>
      </c>
      <c r="M169" s="4">
        <v>3</v>
      </c>
      <c r="N169" s="4" t="s">
        <v>3</v>
      </c>
      <c r="O169" s="4">
        <v>2</v>
      </c>
      <c r="P169" s="4"/>
      <c r="Q169" s="4"/>
      <c r="R169" s="4"/>
      <c r="S169" s="4"/>
      <c r="T169" s="4"/>
      <c r="U169" s="4"/>
      <c r="V169" s="4"/>
      <c r="W169" s="4"/>
    </row>
    <row r="170" spans="1:206" x14ac:dyDescent="0.2">
      <c r="A170" s="4">
        <v>50</v>
      </c>
      <c r="B170" s="4">
        <v>0</v>
      </c>
      <c r="C170" s="4">
        <v>0</v>
      </c>
      <c r="D170" s="4">
        <v>1</v>
      </c>
      <c r="E170" s="4">
        <v>228</v>
      </c>
      <c r="F170" s="4">
        <f>ROUND(Source!AY162,O170)</f>
        <v>0</v>
      </c>
      <c r="G170" s="4" t="s">
        <v>78</v>
      </c>
      <c r="H170" s="4" t="s">
        <v>79</v>
      </c>
      <c r="I170" s="4"/>
      <c r="J170" s="4"/>
      <c r="K170" s="4">
        <v>228</v>
      </c>
      <c r="L170" s="4">
        <v>7</v>
      </c>
      <c r="M170" s="4">
        <v>3</v>
      </c>
      <c r="N170" s="4" t="s">
        <v>3</v>
      </c>
      <c r="O170" s="4">
        <v>2</v>
      </c>
      <c r="P170" s="4"/>
      <c r="Q170" s="4"/>
      <c r="R170" s="4"/>
      <c r="S170" s="4"/>
      <c r="T170" s="4"/>
      <c r="U170" s="4"/>
      <c r="V170" s="4"/>
      <c r="W170" s="4"/>
    </row>
    <row r="171" spans="1:206" x14ac:dyDescent="0.2">
      <c r="A171" s="4">
        <v>50</v>
      </c>
      <c r="B171" s="4">
        <v>0</v>
      </c>
      <c r="C171" s="4">
        <v>0</v>
      </c>
      <c r="D171" s="4">
        <v>1</v>
      </c>
      <c r="E171" s="4">
        <v>216</v>
      </c>
      <c r="F171" s="4">
        <f>ROUND(Source!AP162,O171)</f>
        <v>0</v>
      </c>
      <c r="G171" s="4" t="s">
        <v>80</v>
      </c>
      <c r="H171" s="4" t="s">
        <v>81</v>
      </c>
      <c r="I171" s="4"/>
      <c r="J171" s="4"/>
      <c r="K171" s="4">
        <v>216</v>
      </c>
      <c r="L171" s="4">
        <v>8</v>
      </c>
      <c r="M171" s="4">
        <v>3</v>
      </c>
      <c r="N171" s="4" t="s">
        <v>3</v>
      </c>
      <c r="O171" s="4">
        <v>2</v>
      </c>
      <c r="P171" s="4"/>
      <c r="Q171" s="4"/>
      <c r="R171" s="4"/>
      <c r="S171" s="4"/>
      <c r="T171" s="4"/>
      <c r="U171" s="4"/>
      <c r="V171" s="4"/>
      <c r="W171" s="4"/>
    </row>
    <row r="172" spans="1:206" x14ac:dyDescent="0.2">
      <c r="A172" s="4">
        <v>50</v>
      </c>
      <c r="B172" s="4">
        <v>0</v>
      </c>
      <c r="C172" s="4">
        <v>0</v>
      </c>
      <c r="D172" s="4">
        <v>1</v>
      </c>
      <c r="E172" s="4">
        <v>223</v>
      </c>
      <c r="F172" s="4">
        <f>ROUND(Source!AQ162,O172)</f>
        <v>0</v>
      </c>
      <c r="G172" s="4" t="s">
        <v>82</v>
      </c>
      <c r="H172" s="4" t="s">
        <v>83</v>
      </c>
      <c r="I172" s="4"/>
      <c r="J172" s="4"/>
      <c r="K172" s="4">
        <v>223</v>
      </c>
      <c r="L172" s="4">
        <v>9</v>
      </c>
      <c r="M172" s="4">
        <v>3</v>
      </c>
      <c r="N172" s="4" t="s">
        <v>3</v>
      </c>
      <c r="O172" s="4">
        <v>2</v>
      </c>
      <c r="P172" s="4"/>
      <c r="Q172" s="4"/>
      <c r="R172" s="4"/>
      <c r="S172" s="4"/>
      <c r="T172" s="4"/>
      <c r="U172" s="4"/>
      <c r="V172" s="4"/>
      <c r="W172" s="4"/>
    </row>
    <row r="173" spans="1:206" x14ac:dyDescent="0.2">
      <c r="A173" s="4">
        <v>50</v>
      </c>
      <c r="B173" s="4">
        <v>0</v>
      </c>
      <c r="C173" s="4">
        <v>0</v>
      </c>
      <c r="D173" s="4">
        <v>1</v>
      </c>
      <c r="E173" s="4">
        <v>229</v>
      </c>
      <c r="F173" s="4">
        <f>ROUND(Source!AZ162,O173)</f>
        <v>0</v>
      </c>
      <c r="G173" s="4" t="s">
        <v>84</v>
      </c>
      <c r="H173" s="4" t="s">
        <v>85</v>
      </c>
      <c r="I173" s="4"/>
      <c r="J173" s="4"/>
      <c r="K173" s="4">
        <v>229</v>
      </c>
      <c r="L173" s="4">
        <v>10</v>
      </c>
      <c r="M173" s="4">
        <v>3</v>
      </c>
      <c r="N173" s="4" t="s">
        <v>3</v>
      </c>
      <c r="O173" s="4">
        <v>2</v>
      </c>
      <c r="P173" s="4"/>
      <c r="Q173" s="4"/>
      <c r="R173" s="4"/>
      <c r="S173" s="4"/>
      <c r="T173" s="4"/>
      <c r="U173" s="4"/>
      <c r="V173" s="4"/>
      <c r="W173" s="4"/>
    </row>
    <row r="174" spans="1:206" x14ac:dyDescent="0.2">
      <c r="A174" s="4">
        <v>50</v>
      </c>
      <c r="B174" s="4">
        <v>0</v>
      </c>
      <c r="C174" s="4">
        <v>0</v>
      </c>
      <c r="D174" s="4">
        <v>1</v>
      </c>
      <c r="E174" s="4">
        <v>203</v>
      </c>
      <c r="F174" s="4">
        <f>ROUND(Source!Q162,O174)</f>
        <v>0</v>
      </c>
      <c r="G174" s="4" t="s">
        <v>86</v>
      </c>
      <c r="H174" s="4" t="s">
        <v>87</v>
      </c>
      <c r="I174" s="4"/>
      <c r="J174" s="4"/>
      <c r="K174" s="4">
        <v>203</v>
      </c>
      <c r="L174" s="4">
        <v>11</v>
      </c>
      <c r="M174" s="4">
        <v>3</v>
      </c>
      <c r="N174" s="4" t="s">
        <v>3</v>
      </c>
      <c r="O174" s="4">
        <v>2</v>
      </c>
      <c r="P174" s="4"/>
      <c r="Q174" s="4"/>
      <c r="R174" s="4"/>
      <c r="S174" s="4"/>
      <c r="T174" s="4"/>
      <c r="U174" s="4"/>
      <c r="V174" s="4"/>
      <c r="W174" s="4"/>
    </row>
    <row r="175" spans="1:206" x14ac:dyDescent="0.2">
      <c r="A175" s="4">
        <v>50</v>
      </c>
      <c r="B175" s="4">
        <v>0</v>
      </c>
      <c r="C175" s="4">
        <v>0</v>
      </c>
      <c r="D175" s="4">
        <v>1</v>
      </c>
      <c r="E175" s="4">
        <v>231</v>
      </c>
      <c r="F175" s="4">
        <f>ROUND(Source!BB162,O175)</f>
        <v>0</v>
      </c>
      <c r="G175" s="4" t="s">
        <v>88</v>
      </c>
      <c r="H175" s="4" t="s">
        <v>89</v>
      </c>
      <c r="I175" s="4"/>
      <c r="J175" s="4"/>
      <c r="K175" s="4">
        <v>231</v>
      </c>
      <c r="L175" s="4">
        <v>12</v>
      </c>
      <c r="M175" s="4">
        <v>3</v>
      </c>
      <c r="N175" s="4" t="s">
        <v>3</v>
      </c>
      <c r="O175" s="4">
        <v>2</v>
      </c>
      <c r="P175" s="4"/>
      <c r="Q175" s="4"/>
      <c r="R175" s="4"/>
      <c r="S175" s="4"/>
      <c r="T175" s="4"/>
      <c r="U175" s="4"/>
      <c r="V175" s="4"/>
      <c r="W175" s="4"/>
    </row>
    <row r="176" spans="1:206" x14ac:dyDescent="0.2">
      <c r="A176" s="4">
        <v>50</v>
      </c>
      <c r="B176" s="4">
        <v>0</v>
      </c>
      <c r="C176" s="4">
        <v>0</v>
      </c>
      <c r="D176" s="4">
        <v>1</v>
      </c>
      <c r="E176" s="4">
        <v>204</v>
      </c>
      <c r="F176" s="4">
        <f>ROUND(Source!R162,O176)</f>
        <v>0</v>
      </c>
      <c r="G176" s="4" t="s">
        <v>90</v>
      </c>
      <c r="H176" s="4" t="s">
        <v>91</v>
      </c>
      <c r="I176" s="4"/>
      <c r="J176" s="4"/>
      <c r="K176" s="4">
        <v>204</v>
      </c>
      <c r="L176" s="4">
        <v>13</v>
      </c>
      <c r="M176" s="4">
        <v>3</v>
      </c>
      <c r="N176" s="4" t="s">
        <v>3</v>
      </c>
      <c r="O176" s="4">
        <v>2</v>
      </c>
      <c r="P176" s="4"/>
      <c r="Q176" s="4"/>
      <c r="R176" s="4"/>
      <c r="S176" s="4"/>
      <c r="T176" s="4"/>
      <c r="U176" s="4"/>
      <c r="V176" s="4"/>
      <c r="W176" s="4"/>
    </row>
    <row r="177" spans="1:206" x14ac:dyDescent="0.2">
      <c r="A177" s="4">
        <v>50</v>
      </c>
      <c r="B177" s="4">
        <v>0</v>
      </c>
      <c r="C177" s="4">
        <v>0</v>
      </c>
      <c r="D177" s="4">
        <v>1</v>
      </c>
      <c r="E177" s="4">
        <v>205</v>
      </c>
      <c r="F177" s="4">
        <f>ROUND(Source!S162,O177)</f>
        <v>0</v>
      </c>
      <c r="G177" s="4" t="s">
        <v>92</v>
      </c>
      <c r="H177" s="4" t="s">
        <v>93</v>
      </c>
      <c r="I177" s="4"/>
      <c r="J177" s="4"/>
      <c r="K177" s="4">
        <v>205</v>
      </c>
      <c r="L177" s="4">
        <v>14</v>
      </c>
      <c r="M177" s="4">
        <v>3</v>
      </c>
      <c r="N177" s="4" t="s">
        <v>3</v>
      </c>
      <c r="O177" s="4">
        <v>2</v>
      </c>
      <c r="P177" s="4"/>
      <c r="Q177" s="4"/>
      <c r="R177" s="4"/>
      <c r="S177" s="4"/>
      <c r="T177" s="4"/>
      <c r="U177" s="4"/>
      <c r="V177" s="4"/>
      <c r="W177" s="4"/>
    </row>
    <row r="178" spans="1:206" x14ac:dyDescent="0.2">
      <c r="A178" s="4">
        <v>50</v>
      </c>
      <c r="B178" s="4">
        <v>0</v>
      </c>
      <c r="C178" s="4">
        <v>0</v>
      </c>
      <c r="D178" s="4">
        <v>1</v>
      </c>
      <c r="E178" s="4">
        <v>232</v>
      </c>
      <c r="F178" s="4">
        <f>ROUND(Source!BC162,O178)</f>
        <v>0</v>
      </c>
      <c r="G178" s="4" t="s">
        <v>94</v>
      </c>
      <c r="H178" s="4" t="s">
        <v>95</v>
      </c>
      <c r="I178" s="4"/>
      <c r="J178" s="4"/>
      <c r="K178" s="4">
        <v>232</v>
      </c>
      <c r="L178" s="4">
        <v>15</v>
      </c>
      <c r="M178" s="4">
        <v>3</v>
      </c>
      <c r="N178" s="4" t="s">
        <v>3</v>
      </c>
      <c r="O178" s="4">
        <v>2</v>
      </c>
      <c r="P178" s="4"/>
      <c r="Q178" s="4"/>
      <c r="R178" s="4"/>
      <c r="S178" s="4"/>
      <c r="T178" s="4"/>
      <c r="U178" s="4"/>
      <c r="V178" s="4"/>
      <c r="W178" s="4"/>
    </row>
    <row r="179" spans="1:206" x14ac:dyDescent="0.2">
      <c r="A179" s="4">
        <v>50</v>
      </c>
      <c r="B179" s="4">
        <v>0</v>
      </c>
      <c r="C179" s="4">
        <v>0</v>
      </c>
      <c r="D179" s="4">
        <v>1</v>
      </c>
      <c r="E179" s="4">
        <v>214</v>
      </c>
      <c r="F179" s="4">
        <f>ROUND(Source!AS162,O179)</f>
        <v>0</v>
      </c>
      <c r="G179" s="4" t="s">
        <v>96</v>
      </c>
      <c r="H179" s="4" t="s">
        <v>97</v>
      </c>
      <c r="I179" s="4"/>
      <c r="J179" s="4"/>
      <c r="K179" s="4">
        <v>214</v>
      </c>
      <c r="L179" s="4">
        <v>16</v>
      </c>
      <c r="M179" s="4">
        <v>3</v>
      </c>
      <c r="N179" s="4" t="s">
        <v>3</v>
      </c>
      <c r="O179" s="4">
        <v>2</v>
      </c>
      <c r="P179" s="4"/>
      <c r="Q179" s="4"/>
      <c r="R179" s="4"/>
      <c r="S179" s="4"/>
      <c r="T179" s="4"/>
      <c r="U179" s="4"/>
      <c r="V179" s="4"/>
      <c r="W179" s="4"/>
    </row>
    <row r="180" spans="1:206" x14ac:dyDescent="0.2">
      <c r="A180" s="4">
        <v>50</v>
      </c>
      <c r="B180" s="4">
        <v>0</v>
      </c>
      <c r="C180" s="4">
        <v>0</v>
      </c>
      <c r="D180" s="4">
        <v>1</v>
      </c>
      <c r="E180" s="4">
        <v>215</v>
      </c>
      <c r="F180" s="4">
        <f>ROUND(Source!AT162,O180)</f>
        <v>0</v>
      </c>
      <c r="G180" s="4" t="s">
        <v>98</v>
      </c>
      <c r="H180" s="4" t="s">
        <v>99</v>
      </c>
      <c r="I180" s="4"/>
      <c r="J180" s="4"/>
      <c r="K180" s="4">
        <v>215</v>
      </c>
      <c r="L180" s="4">
        <v>17</v>
      </c>
      <c r="M180" s="4">
        <v>3</v>
      </c>
      <c r="N180" s="4" t="s">
        <v>3</v>
      </c>
      <c r="O180" s="4">
        <v>2</v>
      </c>
      <c r="P180" s="4"/>
      <c r="Q180" s="4"/>
      <c r="R180" s="4"/>
      <c r="S180" s="4"/>
      <c r="T180" s="4"/>
      <c r="U180" s="4"/>
      <c r="V180" s="4"/>
      <c r="W180" s="4"/>
    </row>
    <row r="181" spans="1:206" x14ac:dyDescent="0.2">
      <c r="A181" s="4">
        <v>50</v>
      </c>
      <c r="B181" s="4">
        <v>0</v>
      </c>
      <c r="C181" s="4">
        <v>0</v>
      </c>
      <c r="D181" s="4">
        <v>1</v>
      </c>
      <c r="E181" s="4">
        <v>217</v>
      </c>
      <c r="F181" s="4">
        <f>ROUND(Source!AU162,O181)</f>
        <v>0</v>
      </c>
      <c r="G181" s="4" t="s">
        <v>100</v>
      </c>
      <c r="H181" s="4" t="s">
        <v>101</v>
      </c>
      <c r="I181" s="4"/>
      <c r="J181" s="4"/>
      <c r="K181" s="4">
        <v>217</v>
      </c>
      <c r="L181" s="4">
        <v>18</v>
      </c>
      <c r="M181" s="4">
        <v>3</v>
      </c>
      <c r="N181" s="4" t="s">
        <v>3</v>
      </c>
      <c r="O181" s="4">
        <v>2</v>
      </c>
      <c r="P181" s="4"/>
      <c r="Q181" s="4"/>
      <c r="R181" s="4"/>
      <c r="S181" s="4"/>
      <c r="T181" s="4"/>
      <c r="U181" s="4"/>
      <c r="V181" s="4"/>
      <c r="W181" s="4"/>
    </row>
    <row r="182" spans="1:206" x14ac:dyDescent="0.2">
      <c r="A182" s="4">
        <v>50</v>
      </c>
      <c r="B182" s="4">
        <v>0</v>
      </c>
      <c r="C182" s="4">
        <v>0</v>
      </c>
      <c r="D182" s="4">
        <v>1</v>
      </c>
      <c r="E182" s="4">
        <v>230</v>
      </c>
      <c r="F182" s="4">
        <f>ROUND(Source!BA162,O182)</f>
        <v>0</v>
      </c>
      <c r="G182" s="4" t="s">
        <v>102</v>
      </c>
      <c r="H182" s="4" t="s">
        <v>103</v>
      </c>
      <c r="I182" s="4"/>
      <c r="J182" s="4"/>
      <c r="K182" s="4">
        <v>230</v>
      </c>
      <c r="L182" s="4">
        <v>19</v>
      </c>
      <c r="M182" s="4">
        <v>3</v>
      </c>
      <c r="N182" s="4" t="s">
        <v>3</v>
      </c>
      <c r="O182" s="4">
        <v>2</v>
      </c>
      <c r="P182" s="4"/>
      <c r="Q182" s="4"/>
      <c r="R182" s="4"/>
      <c r="S182" s="4"/>
      <c r="T182" s="4"/>
      <c r="U182" s="4"/>
      <c r="V182" s="4"/>
      <c r="W182" s="4"/>
    </row>
    <row r="183" spans="1:206" x14ac:dyDescent="0.2">
      <c r="A183" s="4">
        <v>50</v>
      </c>
      <c r="B183" s="4">
        <v>0</v>
      </c>
      <c r="C183" s="4">
        <v>0</v>
      </c>
      <c r="D183" s="4">
        <v>1</v>
      </c>
      <c r="E183" s="4">
        <v>206</v>
      </c>
      <c r="F183" s="4">
        <f>ROUND(Source!T162,O183)</f>
        <v>0</v>
      </c>
      <c r="G183" s="4" t="s">
        <v>104</v>
      </c>
      <c r="H183" s="4" t="s">
        <v>105</v>
      </c>
      <c r="I183" s="4"/>
      <c r="J183" s="4"/>
      <c r="K183" s="4">
        <v>206</v>
      </c>
      <c r="L183" s="4">
        <v>20</v>
      </c>
      <c r="M183" s="4">
        <v>3</v>
      </c>
      <c r="N183" s="4" t="s">
        <v>3</v>
      </c>
      <c r="O183" s="4">
        <v>2</v>
      </c>
      <c r="P183" s="4"/>
      <c r="Q183" s="4"/>
      <c r="R183" s="4"/>
      <c r="S183" s="4"/>
      <c r="T183" s="4"/>
      <c r="U183" s="4"/>
      <c r="V183" s="4"/>
      <c r="W183" s="4"/>
    </row>
    <row r="184" spans="1:206" x14ac:dyDescent="0.2">
      <c r="A184" s="4">
        <v>50</v>
      </c>
      <c r="B184" s="4">
        <v>0</v>
      </c>
      <c r="C184" s="4">
        <v>0</v>
      </c>
      <c r="D184" s="4">
        <v>1</v>
      </c>
      <c r="E184" s="4">
        <v>207</v>
      </c>
      <c r="F184" s="4">
        <f>Source!U162</f>
        <v>0</v>
      </c>
      <c r="G184" s="4" t="s">
        <v>106</v>
      </c>
      <c r="H184" s="4" t="s">
        <v>107</v>
      </c>
      <c r="I184" s="4"/>
      <c r="J184" s="4"/>
      <c r="K184" s="4">
        <v>207</v>
      </c>
      <c r="L184" s="4">
        <v>21</v>
      </c>
      <c r="M184" s="4">
        <v>3</v>
      </c>
      <c r="N184" s="4" t="s">
        <v>3</v>
      </c>
      <c r="O184" s="4">
        <v>-1</v>
      </c>
      <c r="P184" s="4"/>
      <c r="Q184" s="4"/>
      <c r="R184" s="4"/>
      <c r="S184" s="4"/>
      <c r="T184" s="4"/>
      <c r="U184" s="4"/>
      <c r="V184" s="4"/>
      <c r="W184" s="4"/>
    </row>
    <row r="185" spans="1:206" x14ac:dyDescent="0.2">
      <c r="A185" s="4">
        <v>50</v>
      </c>
      <c r="B185" s="4">
        <v>0</v>
      </c>
      <c r="C185" s="4">
        <v>0</v>
      </c>
      <c r="D185" s="4">
        <v>1</v>
      </c>
      <c r="E185" s="4">
        <v>208</v>
      </c>
      <c r="F185" s="4">
        <f>Source!V162</f>
        <v>0</v>
      </c>
      <c r="G185" s="4" t="s">
        <v>108</v>
      </c>
      <c r="H185" s="4" t="s">
        <v>109</v>
      </c>
      <c r="I185" s="4"/>
      <c r="J185" s="4"/>
      <c r="K185" s="4">
        <v>208</v>
      </c>
      <c r="L185" s="4">
        <v>22</v>
      </c>
      <c r="M185" s="4">
        <v>3</v>
      </c>
      <c r="N185" s="4" t="s">
        <v>3</v>
      </c>
      <c r="O185" s="4">
        <v>-1</v>
      </c>
      <c r="P185" s="4"/>
      <c r="Q185" s="4"/>
      <c r="R185" s="4"/>
      <c r="S185" s="4"/>
      <c r="T185" s="4"/>
      <c r="U185" s="4"/>
      <c r="V185" s="4"/>
      <c r="W185" s="4"/>
    </row>
    <row r="186" spans="1:206" x14ac:dyDescent="0.2">
      <c r="A186" s="4">
        <v>50</v>
      </c>
      <c r="B186" s="4">
        <v>0</v>
      </c>
      <c r="C186" s="4">
        <v>0</v>
      </c>
      <c r="D186" s="4">
        <v>1</v>
      </c>
      <c r="E186" s="4">
        <v>209</v>
      </c>
      <c r="F186" s="4">
        <f>ROUND(Source!W162,O186)</f>
        <v>0</v>
      </c>
      <c r="G186" s="4" t="s">
        <v>110</v>
      </c>
      <c r="H186" s="4" t="s">
        <v>111</v>
      </c>
      <c r="I186" s="4"/>
      <c r="J186" s="4"/>
      <c r="K186" s="4">
        <v>209</v>
      </c>
      <c r="L186" s="4">
        <v>23</v>
      </c>
      <c r="M186" s="4">
        <v>3</v>
      </c>
      <c r="N186" s="4" t="s">
        <v>3</v>
      </c>
      <c r="O186" s="4">
        <v>2</v>
      </c>
      <c r="P186" s="4"/>
      <c r="Q186" s="4"/>
      <c r="R186" s="4"/>
      <c r="S186" s="4"/>
      <c r="T186" s="4"/>
      <c r="U186" s="4"/>
      <c r="V186" s="4"/>
      <c r="W186" s="4"/>
    </row>
    <row r="187" spans="1:206" x14ac:dyDescent="0.2">
      <c r="A187" s="4">
        <v>50</v>
      </c>
      <c r="B187" s="4">
        <v>0</v>
      </c>
      <c r="C187" s="4">
        <v>0</v>
      </c>
      <c r="D187" s="4">
        <v>1</v>
      </c>
      <c r="E187" s="4">
        <v>210</v>
      </c>
      <c r="F187" s="4">
        <f>ROUND(Source!X162,O187)</f>
        <v>0</v>
      </c>
      <c r="G187" s="4" t="s">
        <v>112</v>
      </c>
      <c r="H187" s="4" t="s">
        <v>113</v>
      </c>
      <c r="I187" s="4"/>
      <c r="J187" s="4"/>
      <c r="K187" s="4">
        <v>210</v>
      </c>
      <c r="L187" s="4">
        <v>24</v>
      </c>
      <c r="M187" s="4">
        <v>3</v>
      </c>
      <c r="N187" s="4" t="s">
        <v>3</v>
      </c>
      <c r="O187" s="4">
        <v>2</v>
      </c>
      <c r="P187" s="4"/>
      <c r="Q187" s="4"/>
      <c r="R187" s="4"/>
      <c r="S187" s="4"/>
      <c r="T187" s="4"/>
      <c r="U187" s="4"/>
      <c r="V187" s="4"/>
      <c r="W187" s="4"/>
    </row>
    <row r="188" spans="1:206" x14ac:dyDescent="0.2">
      <c r="A188" s="4">
        <v>50</v>
      </c>
      <c r="B188" s="4">
        <v>0</v>
      </c>
      <c r="C188" s="4">
        <v>0</v>
      </c>
      <c r="D188" s="4">
        <v>1</v>
      </c>
      <c r="E188" s="4">
        <v>211</v>
      </c>
      <c r="F188" s="4">
        <f>ROUND(Source!Y162,O188)</f>
        <v>0</v>
      </c>
      <c r="G188" s="4" t="s">
        <v>114</v>
      </c>
      <c r="H188" s="4" t="s">
        <v>115</v>
      </c>
      <c r="I188" s="4"/>
      <c r="J188" s="4"/>
      <c r="K188" s="4">
        <v>211</v>
      </c>
      <c r="L188" s="4">
        <v>25</v>
      </c>
      <c r="M188" s="4">
        <v>3</v>
      </c>
      <c r="N188" s="4" t="s">
        <v>3</v>
      </c>
      <c r="O188" s="4">
        <v>2</v>
      </c>
      <c r="P188" s="4"/>
      <c r="Q188" s="4"/>
      <c r="R188" s="4"/>
      <c r="S188" s="4"/>
      <c r="T188" s="4"/>
      <c r="U188" s="4"/>
      <c r="V188" s="4"/>
      <c r="W188" s="4"/>
    </row>
    <row r="189" spans="1:206" x14ac:dyDescent="0.2">
      <c r="A189" s="4">
        <v>50</v>
      </c>
      <c r="B189" s="4">
        <v>0</v>
      </c>
      <c r="C189" s="4">
        <v>0</v>
      </c>
      <c r="D189" s="4">
        <v>1</v>
      </c>
      <c r="E189" s="4">
        <v>224</v>
      </c>
      <c r="F189" s="4">
        <f>ROUND(Source!AR162,O189)</f>
        <v>0</v>
      </c>
      <c r="G189" s="4" t="s">
        <v>116</v>
      </c>
      <c r="H189" s="4" t="s">
        <v>117</v>
      </c>
      <c r="I189" s="4"/>
      <c r="J189" s="4"/>
      <c r="K189" s="4">
        <v>224</v>
      </c>
      <c r="L189" s="4">
        <v>26</v>
      </c>
      <c r="M189" s="4">
        <v>3</v>
      </c>
      <c r="N189" s="4" t="s">
        <v>3</v>
      </c>
      <c r="O189" s="4">
        <v>2</v>
      </c>
      <c r="P189" s="4"/>
      <c r="Q189" s="4"/>
      <c r="R189" s="4"/>
      <c r="S189" s="4"/>
      <c r="T189" s="4"/>
      <c r="U189" s="4"/>
      <c r="V189" s="4"/>
      <c r="W189" s="4"/>
    </row>
    <row r="191" spans="1:206" x14ac:dyDescent="0.2">
      <c r="A191" s="2">
        <v>51</v>
      </c>
      <c r="B191" s="2">
        <f>B24</f>
        <v>1</v>
      </c>
      <c r="C191" s="2">
        <f>A24</f>
        <v>4</v>
      </c>
      <c r="D191" s="2">
        <f>ROW(A24)</f>
        <v>24</v>
      </c>
      <c r="E191" s="2"/>
      <c r="F191" s="2" t="str">
        <f>IF(F24&lt;&gt;"",F24,"")</f>
        <v>Новый раздел</v>
      </c>
      <c r="G191" s="2" t="str">
        <f>IF(G24&lt;&gt;"",G24,"")</f>
        <v>Бауманская ул., 58/25, корп. 12, стр.2</v>
      </c>
      <c r="H191" s="2">
        <v>0</v>
      </c>
      <c r="I191" s="2"/>
      <c r="J191" s="2"/>
      <c r="K191" s="2"/>
      <c r="L191" s="2"/>
      <c r="M191" s="2"/>
      <c r="N191" s="2"/>
      <c r="O191" s="2">
        <f t="shared" ref="O191:T191" si="132">ROUND(O43+O82+O121+O162+AB191,2)</f>
        <v>0</v>
      </c>
      <c r="P191" s="2">
        <f t="shared" si="132"/>
        <v>0</v>
      </c>
      <c r="Q191" s="2">
        <f t="shared" si="132"/>
        <v>0</v>
      </c>
      <c r="R191" s="2">
        <f t="shared" si="132"/>
        <v>0</v>
      </c>
      <c r="S191" s="2">
        <f t="shared" si="132"/>
        <v>0</v>
      </c>
      <c r="T191" s="2">
        <f t="shared" si="132"/>
        <v>0</v>
      </c>
      <c r="U191" s="2">
        <f>U43+U82+U121+U162+AH191</f>
        <v>0</v>
      </c>
      <c r="V191" s="2">
        <f>V43+V82+V121+V162+AI191</f>
        <v>0</v>
      </c>
      <c r="W191" s="2">
        <f>ROUND(W43+W82+W121+W162+AJ191,2)</f>
        <v>0</v>
      </c>
      <c r="X191" s="2">
        <f>ROUND(X43+X82+X121+X162+AK191,2)</f>
        <v>0</v>
      </c>
      <c r="Y191" s="2">
        <f>ROUND(Y43+Y82+Y121+Y162+AL191,2)</f>
        <v>0</v>
      </c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>
        <f t="shared" ref="AO191:BC191" si="133">ROUND(AO43+AO82+AO121+AO162+BX191,2)</f>
        <v>0</v>
      </c>
      <c r="AP191" s="2">
        <f t="shared" si="133"/>
        <v>0</v>
      </c>
      <c r="AQ191" s="2">
        <f t="shared" si="133"/>
        <v>0</v>
      </c>
      <c r="AR191" s="2">
        <f t="shared" si="133"/>
        <v>0</v>
      </c>
      <c r="AS191" s="2">
        <f t="shared" si="133"/>
        <v>0</v>
      </c>
      <c r="AT191" s="2">
        <f t="shared" si="133"/>
        <v>0</v>
      </c>
      <c r="AU191" s="2">
        <f t="shared" si="133"/>
        <v>0</v>
      </c>
      <c r="AV191" s="2">
        <f t="shared" si="133"/>
        <v>0</v>
      </c>
      <c r="AW191" s="2">
        <f t="shared" si="133"/>
        <v>0</v>
      </c>
      <c r="AX191" s="2">
        <f t="shared" si="133"/>
        <v>0</v>
      </c>
      <c r="AY191" s="2">
        <f t="shared" si="133"/>
        <v>0</v>
      </c>
      <c r="AZ191" s="2">
        <f t="shared" si="133"/>
        <v>0</v>
      </c>
      <c r="BA191" s="2">
        <f t="shared" si="133"/>
        <v>0</v>
      </c>
      <c r="BB191" s="2">
        <f t="shared" si="133"/>
        <v>0</v>
      </c>
      <c r="BC191" s="2">
        <f t="shared" si="133"/>
        <v>0</v>
      </c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>
        <v>0</v>
      </c>
    </row>
    <row r="193" spans="1:23" x14ac:dyDescent="0.2">
      <c r="A193" s="4">
        <v>50</v>
      </c>
      <c r="B193" s="4">
        <v>0</v>
      </c>
      <c r="C193" s="4">
        <v>0</v>
      </c>
      <c r="D193" s="4">
        <v>1</v>
      </c>
      <c r="E193" s="4">
        <v>201</v>
      </c>
      <c r="F193" s="4">
        <f>ROUND(Source!O191,O193)</f>
        <v>0</v>
      </c>
      <c r="G193" s="4" t="s">
        <v>66</v>
      </c>
      <c r="H193" s="4" t="s">
        <v>67</v>
      </c>
      <c r="I193" s="4"/>
      <c r="J193" s="4"/>
      <c r="K193" s="4">
        <v>201</v>
      </c>
      <c r="L193" s="4">
        <v>1</v>
      </c>
      <c r="M193" s="4">
        <v>3</v>
      </c>
      <c r="N193" s="4" t="s">
        <v>3</v>
      </c>
      <c r="O193" s="4">
        <v>2</v>
      </c>
      <c r="P193" s="4"/>
      <c r="Q193" s="4"/>
      <c r="R193" s="4"/>
      <c r="S193" s="4"/>
      <c r="T193" s="4"/>
      <c r="U193" s="4"/>
      <c r="V193" s="4"/>
      <c r="W193" s="4"/>
    </row>
    <row r="194" spans="1:23" x14ac:dyDescent="0.2">
      <c r="A194" s="4">
        <v>50</v>
      </c>
      <c r="B194" s="4">
        <v>0</v>
      </c>
      <c r="C194" s="4">
        <v>0</v>
      </c>
      <c r="D194" s="4">
        <v>1</v>
      </c>
      <c r="E194" s="4">
        <v>202</v>
      </c>
      <c r="F194" s="4">
        <f>ROUND(Source!P191,O194)</f>
        <v>0</v>
      </c>
      <c r="G194" s="4" t="s">
        <v>68</v>
      </c>
      <c r="H194" s="4" t="s">
        <v>69</v>
      </c>
      <c r="I194" s="4"/>
      <c r="J194" s="4"/>
      <c r="K194" s="4">
        <v>202</v>
      </c>
      <c r="L194" s="4">
        <v>2</v>
      </c>
      <c r="M194" s="4">
        <v>3</v>
      </c>
      <c r="N194" s="4" t="s">
        <v>3</v>
      </c>
      <c r="O194" s="4">
        <v>2</v>
      </c>
      <c r="P194" s="4"/>
      <c r="Q194" s="4"/>
      <c r="R194" s="4"/>
      <c r="S194" s="4"/>
      <c r="T194" s="4"/>
      <c r="U194" s="4"/>
      <c r="V194" s="4"/>
      <c r="W194" s="4"/>
    </row>
    <row r="195" spans="1:23" x14ac:dyDescent="0.2">
      <c r="A195" s="4">
        <v>50</v>
      </c>
      <c r="B195" s="4">
        <v>0</v>
      </c>
      <c r="C195" s="4">
        <v>0</v>
      </c>
      <c r="D195" s="4">
        <v>1</v>
      </c>
      <c r="E195" s="4">
        <v>222</v>
      </c>
      <c r="F195" s="4">
        <f>ROUND(Source!AO191,O195)</f>
        <v>0</v>
      </c>
      <c r="G195" s="4" t="s">
        <v>70</v>
      </c>
      <c r="H195" s="4" t="s">
        <v>71</v>
      </c>
      <c r="I195" s="4"/>
      <c r="J195" s="4"/>
      <c r="K195" s="4">
        <v>222</v>
      </c>
      <c r="L195" s="4">
        <v>3</v>
      </c>
      <c r="M195" s="4">
        <v>3</v>
      </c>
      <c r="N195" s="4" t="s">
        <v>3</v>
      </c>
      <c r="O195" s="4">
        <v>2</v>
      </c>
      <c r="P195" s="4"/>
      <c r="Q195" s="4"/>
      <c r="R195" s="4"/>
      <c r="S195" s="4"/>
      <c r="T195" s="4"/>
      <c r="U195" s="4"/>
      <c r="V195" s="4"/>
      <c r="W195" s="4"/>
    </row>
    <row r="196" spans="1:23" x14ac:dyDescent="0.2">
      <c r="A196" s="4">
        <v>50</v>
      </c>
      <c r="B196" s="4">
        <v>0</v>
      </c>
      <c r="C196" s="4">
        <v>0</v>
      </c>
      <c r="D196" s="4">
        <v>1</v>
      </c>
      <c r="E196" s="4">
        <v>225</v>
      </c>
      <c r="F196" s="4">
        <f>ROUND(Source!AV191,O196)</f>
        <v>0</v>
      </c>
      <c r="G196" s="4" t="s">
        <v>72</v>
      </c>
      <c r="H196" s="4" t="s">
        <v>73</v>
      </c>
      <c r="I196" s="4"/>
      <c r="J196" s="4"/>
      <c r="K196" s="4">
        <v>225</v>
      </c>
      <c r="L196" s="4">
        <v>4</v>
      </c>
      <c r="M196" s="4">
        <v>3</v>
      </c>
      <c r="N196" s="4" t="s">
        <v>3</v>
      </c>
      <c r="O196" s="4">
        <v>2</v>
      </c>
      <c r="P196" s="4"/>
      <c r="Q196" s="4"/>
      <c r="R196" s="4"/>
      <c r="S196" s="4"/>
      <c r="T196" s="4"/>
      <c r="U196" s="4"/>
      <c r="V196" s="4"/>
      <c r="W196" s="4"/>
    </row>
    <row r="197" spans="1:23" x14ac:dyDescent="0.2">
      <c r="A197" s="4">
        <v>50</v>
      </c>
      <c r="B197" s="4">
        <v>0</v>
      </c>
      <c r="C197" s="4">
        <v>0</v>
      </c>
      <c r="D197" s="4">
        <v>1</v>
      </c>
      <c r="E197" s="4">
        <v>226</v>
      </c>
      <c r="F197" s="4">
        <f>ROUND(Source!AW191,O197)</f>
        <v>0</v>
      </c>
      <c r="G197" s="4" t="s">
        <v>74</v>
      </c>
      <c r="H197" s="4" t="s">
        <v>75</v>
      </c>
      <c r="I197" s="4"/>
      <c r="J197" s="4"/>
      <c r="K197" s="4">
        <v>226</v>
      </c>
      <c r="L197" s="4">
        <v>5</v>
      </c>
      <c r="M197" s="4">
        <v>3</v>
      </c>
      <c r="N197" s="4" t="s">
        <v>3</v>
      </c>
      <c r="O197" s="4">
        <v>2</v>
      </c>
      <c r="P197" s="4"/>
      <c r="Q197" s="4"/>
      <c r="R197" s="4"/>
      <c r="S197" s="4"/>
      <c r="T197" s="4"/>
      <c r="U197" s="4"/>
      <c r="V197" s="4"/>
      <c r="W197" s="4"/>
    </row>
    <row r="198" spans="1:23" x14ac:dyDescent="0.2">
      <c r="A198" s="4">
        <v>50</v>
      </c>
      <c r="B198" s="4">
        <v>0</v>
      </c>
      <c r="C198" s="4">
        <v>0</v>
      </c>
      <c r="D198" s="4">
        <v>1</v>
      </c>
      <c r="E198" s="4">
        <v>227</v>
      </c>
      <c r="F198" s="4">
        <f>ROUND(Source!AX191,O198)</f>
        <v>0</v>
      </c>
      <c r="G198" s="4" t="s">
        <v>76</v>
      </c>
      <c r="H198" s="4" t="s">
        <v>77</v>
      </c>
      <c r="I198" s="4"/>
      <c r="J198" s="4"/>
      <c r="K198" s="4">
        <v>227</v>
      </c>
      <c r="L198" s="4">
        <v>6</v>
      </c>
      <c r="M198" s="4">
        <v>3</v>
      </c>
      <c r="N198" s="4" t="s">
        <v>3</v>
      </c>
      <c r="O198" s="4">
        <v>2</v>
      </c>
      <c r="P198" s="4"/>
      <c r="Q198" s="4"/>
      <c r="R198" s="4"/>
      <c r="S198" s="4"/>
      <c r="T198" s="4"/>
      <c r="U198" s="4"/>
      <c r="V198" s="4"/>
      <c r="W198" s="4"/>
    </row>
    <row r="199" spans="1:23" x14ac:dyDescent="0.2">
      <c r="A199" s="4">
        <v>50</v>
      </c>
      <c r="B199" s="4">
        <v>0</v>
      </c>
      <c r="C199" s="4">
        <v>0</v>
      </c>
      <c r="D199" s="4">
        <v>1</v>
      </c>
      <c r="E199" s="4">
        <v>228</v>
      </c>
      <c r="F199" s="4">
        <f>ROUND(Source!AY191,O199)</f>
        <v>0</v>
      </c>
      <c r="G199" s="4" t="s">
        <v>78</v>
      </c>
      <c r="H199" s="4" t="s">
        <v>79</v>
      </c>
      <c r="I199" s="4"/>
      <c r="J199" s="4"/>
      <c r="K199" s="4">
        <v>228</v>
      </c>
      <c r="L199" s="4">
        <v>7</v>
      </c>
      <c r="M199" s="4">
        <v>3</v>
      </c>
      <c r="N199" s="4" t="s">
        <v>3</v>
      </c>
      <c r="O199" s="4">
        <v>2</v>
      </c>
      <c r="P199" s="4"/>
      <c r="Q199" s="4"/>
      <c r="R199" s="4"/>
      <c r="S199" s="4"/>
      <c r="T199" s="4"/>
      <c r="U199" s="4"/>
      <c r="V199" s="4"/>
      <c r="W199" s="4"/>
    </row>
    <row r="200" spans="1:23" x14ac:dyDescent="0.2">
      <c r="A200" s="4">
        <v>50</v>
      </c>
      <c r="B200" s="4">
        <v>0</v>
      </c>
      <c r="C200" s="4">
        <v>0</v>
      </c>
      <c r="D200" s="4">
        <v>1</v>
      </c>
      <c r="E200" s="4">
        <v>216</v>
      </c>
      <c r="F200" s="4">
        <f>ROUND(Source!AP191,O200)</f>
        <v>0</v>
      </c>
      <c r="G200" s="4" t="s">
        <v>80</v>
      </c>
      <c r="H200" s="4" t="s">
        <v>81</v>
      </c>
      <c r="I200" s="4"/>
      <c r="J200" s="4"/>
      <c r="K200" s="4">
        <v>216</v>
      </c>
      <c r="L200" s="4">
        <v>8</v>
      </c>
      <c r="M200" s="4">
        <v>3</v>
      </c>
      <c r="N200" s="4" t="s">
        <v>3</v>
      </c>
      <c r="O200" s="4">
        <v>2</v>
      </c>
      <c r="P200" s="4"/>
      <c r="Q200" s="4"/>
      <c r="R200" s="4"/>
      <c r="S200" s="4"/>
      <c r="T200" s="4"/>
      <c r="U200" s="4"/>
      <c r="V200" s="4"/>
      <c r="W200" s="4"/>
    </row>
    <row r="201" spans="1:23" x14ac:dyDescent="0.2">
      <c r="A201" s="4">
        <v>50</v>
      </c>
      <c r="B201" s="4">
        <v>0</v>
      </c>
      <c r="C201" s="4">
        <v>0</v>
      </c>
      <c r="D201" s="4">
        <v>1</v>
      </c>
      <c r="E201" s="4">
        <v>223</v>
      </c>
      <c r="F201" s="4">
        <f>ROUND(Source!AQ191,O201)</f>
        <v>0</v>
      </c>
      <c r="G201" s="4" t="s">
        <v>82</v>
      </c>
      <c r="H201" s="4" t="s">
        <v>83</v>
      </c>
      <c r="I201" s="4"/>
      <c r="J201" s="4"/>
      <c r="K201" s="4">
        <v>223</v>
      </c>
      <c r="L201" s="4">
        <v>9</v>
      </c>
      <c r="M201" s="4">
        <v>3</v>
      </c>
      <c r="N201" s="4" t="s">
        <v>3</v>
      </c>
      <c r="O201" s="4">
        <v>2</v>
      </c>
      <c r="P201" s="4"/>
      <c r="Q201" s="4"/>
      <c r="R201" s="4"/>
      <c r="S201" s="4"/>
      <c r="T201" s="4"/>
      <c r="U201" s="4"/>
      <c r="V201" s="4"/>
      <c r="W201" s="4"/>
    </row>
    <row r="202" spans="1:23" x14ac:dyDescent="0.2">
      <c r="A202" s="4">
        <v>50</v>
      </c>
      <c r="B202" s="4">
        <v>0</v>
      </c>
      <c r="C202" s="4">
        <v>0</v>
      </c>
      <c r="D202" s="4">
        <v>1</v>
      </c>
      <c r="E202" s="4">
        <v>229</v>
      </c>
      <c r="F202" s="4">
        <f>ROUND(Source!AZ191,O202)</f>
        <v>0</v>
      </c>
      <c r="G202" s="4" t="s">
        <v>84</v>
      </c>
      <c r="H202" s="4" t="s">
        <v>85</v>
      </c>
      <c r="I202" s="4"/>
      <c r="J202" s="4"/>
      <c r="K202" s="4">
        <v>229</v>
      </c>
      <c r="L202" s="4">
        <v>10</v>
      </c>
      <c r="M202" s="4">
        <v>3</v>
      </c>
      <c r="N202" s="4" t="s">
        <v>3</v>
      </c>
      <c r="O202" s="4">
        <v>2</v>
      </c>
      <c r="P202" s="4"/>
      <c r="Q202" s="4"/>
      <c r="R202" s="4"/>
      <c r="S202" s="4"/>
      <c r="T202" s="4"/>
      <c r="U202" s="4"/>
      <c r="V202" s="4"/>
      <c r="W202" s="4"/>
    </row>
    <row r="203" spans="1:23" x14ac:dyDescent="0.2">
      <c r="A203" s="4">
        <v>50</v>
      </c>
      <c r="B203" s="4">
        <v>0</v>
      </c>
      <c r="C203" s="4">
        <v>0</v>
      </c>
      <c r="D203" s="4">
        <v>1</v>
      </c>
      <c r="E203" s="4">
        <v>203</v>
      </c>
      <c r="F203" s="4">
        <f>ROUND(Source!Q191,O203)</f>
        <v>0</v>
      </c>
      <c r="G203" s="4" t="s">
        <v>86</v>
      </c>
      <c r="H203" s="4" t="s">
        <v>87</v>
      </c>
      <c r="I203" s="4"/>
      <c r="J203" s="4"/>
      <c r="K203" s="4">
        <v>203</v>
      </c>
      <c r="L203" s="4">
        <v>11</v>
      </c>
      <c r="M203" s="4">
        <v>3</v>
      </c>
      <c r="N203" s="4" t="s">
        <v>3</v>
      </c>
      <c r="O203" s="4">
        <v>2</v>
      </c>
      <c r="P203" s="4"/>
      <c r="Q203" s="4"/>
      <c r="R203" s="4"/>
      <c r="S203" s="4"/>
      <c r="T203" s="4"/>
      <c r="U203" s="4"/>
      <c r="V203" s="4"/>
      <c r="W203" s="4"/>
    </row>
    <row r="204" spans="1:23" x14ac:dyDescent="0.2">
      <c r="A204" s="4">
        <v>50</v>
      </c>
      <c r="B204" s="4">
        <v>0</v>
      </c>
      <c r="C204" s="4">
        <v>0</v>
      </c>
      <c r="D204" s="4">
        <v>1</v>
      </c>
      <c r="E204" s="4">
        <v>231</v>
      </c>
      <c r="F204" s="4">
        <f>ROUND(Source!BB191,O204)</f>
        <v>0</v>
      </c>
      <c r="G204" s="4" t="s">
        <v>88</v>
      </c>
      <c r="H204" s="4" t="s">
        <v>89</v>
      </c>
      <c r="I204" s="4"/>
      <c r="J204" s="4"/>
      <c r="K204" s="4">
        <v>231</v>
      </c>
      <c r="L204" s="4">
        <v>12</v>
      </c>
      <c r="M204" s="4">
        <v>3</v>
      </c>
      <c r="N204" s="4" t="s">
        <v>3</v>
      </c>
      <c r="O204" s="4">
        <v>2</v>
      </c>
      <c r="P204" s="4"/>
      <c r="Q204" s="4"/>
      <c r="R204" s="4"/>
      <c r="S204" s="4"/>
      <c r="T204" s="4"/>
      <c r="U204" s="4"/>
      <c r="V204" s="4"/>
      <c r="W204" s="4"/>
    </row>
    <row r="205" spans="1:23" x14ac:dyDescent="0.2">
      <c r="A205" s="4">
        <v>50</v>
      </c>
      <c r="B205" s="4">
        <v>0</v>
      </c>
      <c r="C205" s="4">
        <v>0</v>
      </c>
      <c r="D205" s="4">
        <v>1</v>
      </c>
      <c r="E205" s="4">
        <v>204</v>
      </c>
      <c r="F205" s="4">
        <f>ROUND(Source!R191,O205)</f>
        <v>0</v>
      </c>
      <c r="G205" s="4" t="s">
        <v>90</v>
      </c>
      <c r="H205" s="4" t="s">
        <v>91</v>
      </c>
      <c r="I205" s="4"/>
      <c r="J205" s="4"/>
      <c r="K205" s="4">
        <v>204</v>
      </c>
      <c r="L205" s="4">
        <v>13</v>
      </c>
      <c r="M205" s="4">
        <v>3</v>
      </c>
      <c r="N205" s="4" t="s">
        <v>3</v>
      </c>
      <c r="O205" s="4">
        <v>2</v>
      </c>
      <c r="P205" s="4"/>
      <c r="Q205" s="4"/>
      <c r="R205" s="4"/>
      <c r="S205" s="4"/>
      <c r="T205" s="4"/>
      <c r="U205" s="4"/>
      <c r="V205" s="4"/>
      <c r="W205" s="4"/>
    </row>
    <row r="206" spans="1:23" x14ac:dyDescent="0.2">
      <c r="A206" s="4">
        <v>50</v>
      </c>
      <c r="B206" s="4">
        <v>0</v>
      </c>
      <c r="C206" s="4">
        <v>0</v>
      </c>
      <c r="D206" s="4">
        <v>1</v>
      </c>
      <c r="E206" s="4">
        <v>205</v>
      </c>
      <c r="F206" s="4">
        <f>ROUND(Source!S191,O206)</f>
        <v>0</v>
      </c>
      <c r="G206" s="4" t="s">
        <v>92</v>
      </c>
      <c r="H206" s="4" t="s">
        <v>93</v>
      </c>
      <c r="I206" s="4"/>
      <c r="J206" s="4"/>
      <c r="K206" s="4">
        <v>205</v>
      </c>
      <c r="L206" s="4">
        <v>14</v>
      </c>
      <c r="M206" s="4">
        <v>3</v>
      </c>
      <c r="N206" s="4" t="s">
        <v>3</v>
      </c>
      <c r="O206" s="4">
        <v>2</v>
      </c>
      <c r="P206" s="4"/>
      <c r="Q206" s="4"/>
      <c r="R206" s="4"/>
      <c r="S206" s="4"/>
      <c r="T206" s="4"/>
      <c r="U206" s="4"/>
      <c r="V206" s="4"/>
      <c r="W206" s="4"/>
    </row>
    <row r="207" spans="1:23" x14ac:dyDescent="0.2">
      <c r="A207" s="4">
        <v>50</v>
      </c>
      <c r="B207" s="4">
        <v>0</v>
      </c>
      <c r="C207" s="4">
        <v>0</v>
      </c>
      <c r="D207" s="4">
        <v>1</v>
      </c>
      <c r="E207" s="4">
        <v>232</v>
      </c>
      <c r="F207" s="4">
        <f>ROUND(Source!BC191,O207)</f>
        <v>0</v>
      </c>
      <c r="G207" s="4" t="s">
        <v>94</v>
      </c>
      <c r="H207" s="4" t="s">
        <v>95</v>
      </c>
      <c r="I207" s="4"/>
      <c r="J207" s="4"/>
      <c r="K207" s="4">
        <v>232</v>
      </c>
      <c r="L207" s="4">
        <v>15</v>
      </c>
      <c r="M207" s="4">
        <v>3</v>
      </c>
      <c r="N207" s="4" t="s">
        <v>3</v>
      </c>
      <c r="O207" s="4">
        <v>2</v>
      </c>
      <c r="P207" s="4"/>
      <c r="Q207" s="4"/>
      <c r="R207" s="4"/>
      <c r="S207" s="4"/>
      <c r="T207" s="4"/>
      <c r="U207" s="4"/>
      <c r="V207" s="4"/>
      <c r="W207" s="4"/>
    </row>
    <row r="208" spans="1:23" x14ac:dyDescent="0.2">
      <c r="A208" s="4">
        <v>50</v>
      </c>
      <c r="B208" s="4">
        <v>0</v>
      </c>
      <c r="C208" s="4">
        <v>0</v>
      </c>
      <c r="D208" s="4">
        <v>1</v>
      </c>
      <c r="E208" s="4">
        <v>214</v>
      </c>
      <c r="F208" s="4">
        <f>ROUND(Source!AS191,O208)</f>
        <v>0</v>
      </c>
      <c r="G208" s="4" t="s">
        <v>96</v>
      </c>
      <c r="H208" s="4" t="s">
        <v>97</v>
      </c>
      <c r="I208" s="4"/>
      <c r="J208" s="4"/>
      <c r="K208" s="4">
        <v>214</v>
      </c>
      <c r="L208" s="4">
        <v>16</v>
      </c>
      <c r="M208" s="4">
        <v>3</v>
      </c>
      <c r="N208" s="4" t="s">
        <v>3</v>
      </c>
      <c r="O208" s="4">
        <v>2</v>
      </c>
      <c r="P208" s="4"/>
      <c r="Q208" s="4"/>
      <c r="R208" s="4"/>
      <c r="S208" s="4"/>
      <c r="T208" s="4"/>
      <c r="U208" s="4"/>
      <c r="V208" s="4"/>
      <c r="W208" s="4"/>
    </row>
    <row r="209" spans="1:206" x14ac:dyDescent="0.2">
      <c r="A209" s="4">
        <v>50</v>
      </c>
      <c r="B209" s="4">
        <v>0</v>
      </c>
      <c r="C209" s="4">
        <v>0</v>
      </c>
      <c r="D209" s="4">
        <v>1</v>
      </c>
      <c r="E209" s="4">
        <v>215</v>
      </c>
      <c r="F209" s="4">
        <f>ROUND(Source!AT191,O209)</f>
        <v>0</v>
      </c>
      <c r="G209" s="4" t="s">
        <v>98</v>
      </c>
      <c r="H209" s="4" t="s">
        <v>99</v>
      </c>
      <c r="I209" s="4"/>
      <c r="J209" s="4"/>
      <c r="K209" s="4">
        <v>215</v>
      </c>
      <c r="L209" s="4">
        <v>17</v>
      </c>
      <c r="M209" s="4">
        <v>3</v>
      </c>
      <c r="N209" s="4" t="s">
        <v>3</v>
      </c>
      <c r="O209" s="4">
        <v>2</v>
      </c>
      <c r="P209" s="4"/>
      <c r="Q209" s="4"/>
      <c r="R209" s="4"/>
      <c r="S209" s="4"/>
      <c r="T209" s="4"/>
      <c r="U209" s="4"/>
      <c r="V209" s="4"/>
      <c r="W209" s="4"/>
    </row>
    <row r="210" spans="1:206" x14ac:dyDescent="0.2">
      <c r="A210" s="4">
        <v>50</v>
      </c>
      <c r="B210" s="4">
        <v>0</v>
      </c>
      <c r="C210" s="4">
        <v>0</v>
      </c>
      <c r="D210" s="4">
        <v>1</v>
      </c>
      <c r="E210" s="4">
        <v>217</v>
      </c>
      <c r="F210" s="4">
        <f>ROUND(Source!AU191,O210)</f>
        <v>0</v>
      </c>
      <c r="G210" s="4" t="s">
        <v>100</v>
      </c>
      <c r="H210" s="4" t="s">
        <v>101</v>
      </c>
      <c r="I210" s="4"/>
      <c r="J210" s="4"/>
      <c r="K210" s="4">
        <v>217</v>
      </c>
      <c r="L210" s="4">
        <v>18</v>
      </c>
      <c r="M210" s="4">
        <v>3</v>
      </c>
      <c r="N210" s="4" t="s">
        <v>3</v>
      </c>
      <c r="O210" s="4">
        <v>2</v>
      </c>
      <c r="P210" s="4"/>
      <c r="Q210" s="4"/>
      <c r="R210" s="4"/>
      <c r="S210" s="4"/>
      <c r="T210" s="4"/>
      <c r="U210" s="4"/>
      <c r="V210" s="4"/>
      <c r="W210" s="4"/>
    </row>
    <row r="211" spans="1:206" x14ac:dyDescent="0.2">
      <c r="A211" s="4">
        <v>50</v>
      </c>
      <c r="B211" s="4">
        <v>0</v>
      </c>
      <c r="C211" s="4">
        <v>0</v>
      </c>
      <c r="D211" s="4">
        <v>1</v>
      </c>
      <c r="E211" s="4">
        <v>230</v>
      </c>
      <c r="F211" s="4">
        <f>ROUND(Source!BA191,O211)</f>
        <v>0</v>
      </c>
      <c r="G211" s="4" t="s">
        <v>102</v>
      </c>
      <c r="H211" s="4" t="s">
        <v>103</v>
      </c>
      <c r="I211" s="4"/>
      <c r="J211" s="4"/>
      <c r="K211" s="4">
        <v>230</v>
      </c>
      <c r="L211" s="4">
        <v>19</v>
      </c>
      <c r="M211" s="4">
        <v>3</v>
      </c>
      <c r="N211" s="4" t="s">
        <v>3</v>
      </c>
      <c r="O211" s="4">
        <v>2</v>
      </c>
      <c r="P211" s="4"/>
      <c r="Q211" s="4"/>
      <c r="R211" s="4"/>
      <c r="S211" s="4"/>
      <c r="T211" s="4"/>
      <c r="U211" s="4"/>
      <c r="V211" s="4"/>
      <c r="W211" s="4"/>
    </row>
    <row r="212" spans="1:206" x14ac:dyDescent="0.2">
      <c r="A212" s="4">
        <v>50</v>
      </c>
      <c r="B212" s="4">
        <v>0</v>
      </c>
      <c r="C212" s="4">
        <v>0</v>
      </c>
      <c r="D212" s="4">
        <v>1</v>
      </c>
      <c r="E212" s="4">
        <v>206</v>
      </c>
      <c r="F212" s="4">
        <f>ROUND(Source!T191,O212)</f>
        <v>0</v>
      </c>
      <c r="G212" s="4" t="s">
        <v>104</v>
      </c>
      <c r="H212" s="4" t="s">
        <v>105</v>
      </c>
      <c r="I212" s="4"/>
      <c r="J212" s="4"/>
      <c r="K212" s="4">
        <v>206</v>
      </c>
      <c r="L212" s="4">
        <v>20</v>
      </c>
      <c r="M212" s="4">
        <v>3</v>
      </c>
      <c r="N212" s="4" t="s">
        <v>3</v>
      </c>
      <c r="O212" s="4">
        <v>2</v>
      </c>
      <c r="P212" s="4"/>
      <c r="Q212" s="4"/>
      <c r="R212" s="4"/>
      <c r="S212" s="4"/>
      <c r="T212" s="4"/>
      <c r="U212" s="4"/>
      <c r="V212" s="4"/>
      <c r="W212" s="4"/>
    </row>
    <row r="213" spans="1:206" x14ac:dyDescent="0.2">
      <c r="A213" s="4">
        <v>50</v>
      </c>
      <c r="B213" s="4">
        <v>0</v>
      </c>
      <c r="C213" s="4">
        <v>0</v>
      </c>
      <c r="D213" s="4">
        <v>1</v>
      </c>
      <c r="E213" s="4">
        <v>207</v>
      </c>
      <c r="F213" s="4">
        <f>Source!U191</f>
        <v>0</v>
      </c>
      <c r="G213" s="4" t="s">
        <v>106</v>
      </c>
      <c r="H213" s="4" t="s">
        <v>107</v>
      </c>
      <c r="I213" s="4"/>
      <c r="J213" s="4"/>
      <c r="K213" s="4">
        <v>207</v>
      </c>
      <c r="L213" s="4">
        <v>21</v>
      </c>
      <c r="M213" s="4">
        <v>3</v>
      </c>
      <c r="N213" s="4" t="s">
        <v>3</v>
      </c>
      <c r="O213" s="4">
        <v>-1</v>
      </c>
      <c r="P213" s="4"/>
      <c r="Q213" s="4"/>
      <c r="R213" s="4"/>
      <c r="S213" s="4"/>
      <c r="T213" s="4"/>
      <c r="U213" s="4"/>
      <c r="V213" s="4"/>
      <c r="W213" s="4"/>
    </row>
    <row r="214" spans="1:206" x14ac:dyDescent="0.2">
      <c r="A214" s="4">
        <v>50</v>
      </c>
      <c r="B214" s="4">
        <v>0</v>
      </c>
      <c r="C214" s="4">
        <v>0</v>
      </c>
      <c r="D214" s="4">
        <v>1</v>
      </c>
      <c r="E214" s="4">
        <v>208</v>
      </c>
      <c r="F214" s="4">
        <f>Source!V191</f>
        <v>0</v>
      </c>
      <c r="G214" s="4" t="s">
        <v>108</v>
      </c>
      <c r="H214" s="4" t="s">
        <v>109</v>
      </c>
      <c r="I214" s="4"/>
      <c r="J214" s="4"/>
      <c r="K214" s="4">
        <v>208</v>
      </c>
      <c r="L214" s="4">
        <v>22</v>
      </c>
      <c r="M214" s="4">
        <v>3</v>
      </c>
      <c r="N214" s="4" t="s">
        <v>3</v>
      </c>
      <c r="O214" s="4">
        <v>-1</v>
      </c>
      <c r="P214" s="4"/>
      <c r="Q214" s="4"/>
      <c r="R214" s="4"/>
      <c r="S214" s="4"/>
      <c r="T214" s="4"/>
      <c r="U214" s="4"/>
      <c r="V214" s="4"/>
      <c r="W214" s="4"/>
    </row>
    <row r="215" spans="1:206" x14ac:dyDescent="0.2">
      <c r="A215" s="4">
        <v>50</v>
      </c>
      <c r="B215" s="4">
        <v>0</v>
      </c>
      <c r="C215" s="4">
        <v>0</v>
      </c>
      <c r="D215" s="4">
        <v>1</v>
      </c>
      <c r="E215" s="4">
        <v>209</v>
      </c>
      <c r="F215" s="4">
        <f>ROUND(Source!W191,O215)</f>
        <v>0</v>
      </c>
      <c r="G215" s="4" t="s">
        <v>110</v>
      </c>
      <c r="H215" s="4" t="s">
        <v>111</v>
      </c>
      <c r="I215" s="4"/>
      <c r="J215" s="4"/>
      <c r="K215" s="4">
        <v>209</v>
      </c>
      <c r="L215" s="4">
        <v>23</v>
      </c>
      <c r="M215" s="4">
        <v>3</v>
      </c>
      <c r="N215" s="4" t="s">
        <v>3</v>
      </c>
      <c r="O215" s="4">
        <v>2</v>
      </c>
      <c r="P215" s="4"/>
      <c r="Q215" s="4"/>
      <c r="R215" s="4"/>
      <c r="S215" s="4"/>
      <c r="T215" s="4"/>
      <c r="U215" s="4"/>
      <c r="V215" s="4"/>
      <c r="W215" s="4"/>
    </row>
    <row r="216" spans="1:206" x14ac:dyDescent="0.2">
      <c r="A216" s="4">
        <v>50</v>
      </c>
      <c r="B216" s="4">
        <v>0</v>
      </c>
      <c r="C216" s="4">
        <v>0</v>
      </c>
      <c r="D216" s="4">
        <v>1</v>
      </c>
      <c r="E216" s="4">
        <v>210</v>
      </c>
      <c r="F216" s="4">
        <f>ROUND(Source!X191,O216)</f>
        <v>0</v>
      </c>
      <c r="G216" s="4" t="s">
        <v>112</v>
      </c>
      <c r="H216" s="4" t="s">
        <v>113</v>
      </c>
      <c r="I216" s="4"/>
      <c r="J216" s="4"/>
      <c r="K216" s="4">
        <v>210</v>
      </c>
      <c r="L216" s="4">
        <v>24</v>
      </c>
      <c r="M216" s="4">
        <v>3</v>
      </c>
      <c r="N216" s="4" t="s">
        <v>3</v>
      </c>
      <c r="O216" s="4">
        <v>2</v>
      </c>
      <c r="P216" s="4"/>
      <c r="Q216" s="4"/>
      <c r="R216" s="4"/>
      <c r="S216" s="4"/>
      <c r="T216" s="4"/>
      <c r="U216" s="4"/>
      <c r="V216" s="4"/>
      <c r="W216" s="4"/>
    </row>
    <row r="217" spans="1:206" x14ac:dyDescent="0.2">
      <c r="A217" s="4">
        <v>50</v>
      </c>
      <c r="B217" s="4">
        <v>0</v>
      </c>
      <c r="C217" s="4">
        <v>0</v>
      </c>
      <c r="D217" s="4">
        <v>1</v>
      </c>
      <c r="E217" s="4">
        <v>211</v>
      </c>
      <c r="F217" s="4">
        <f>ROUND(Source!Y191,O217)</f>
        <v>0</v>
      </c>
      <c r="G217" s="4" t="s">
        <v>114</v>
      </c>
      <c r="H217" s="4" t="s">
        <v>115</v>
      </c>
      <c r="I217" s="4"/>
      <c r="J217" s="4"/>
      <c r="K217" s="4">
        <v>211</v>
      </c>
      <c r="L217" s="4">
        <v>25</v>
      </c>
      <c r="M217" s="4">
        <v>3</v>
      </c>
      <c r="N217" s="4" t="s">
        <v>3</v>
      </c>
      <c r="O217" s="4">
        <v>2</v>
      </c>
      <c r="P217" s="4"/>
      <c r="Q217" s="4"/>
      <c r="R217" s="4"/>
      <c r="S217" s="4"/>
      <c r="T217" s="4"/>
      <c r="U217" s="4"/>
      <c r="V217" s="4"/>
      <c r="W217" s="4"/>
    </row>
    <row r="218" spans="1:206" x14ac:dyDescent="0.2">
      <c r="A218" s="4">
        <v>50</v>
      </c>
      <c r="B218" s="4">
        <v>0</v>
      </c>
      <c r="C218" s="4">
        <v>0</v>
      </c>
      <c r="D218" s="4">
        <v>1</v>
      </c>
      <c r="E218" s="4">
        <v>224</v>
      </c>
      <c r="F218" s="4">
        <f>ROUND(Source!AR191,O218)</f>
        <v>0</v>
      </c>
      <c r="G218" s="4" t="s">
        <v>116</v>
      </c>
      <c r="H218" s="4" t="s">
        <v>117</v>
      </c>
      <c r="I218" s="4"/>
      <c r="J218" s="4"/>
      <c r="K218" s="4">
        <v>224</v>
      </c>
      <c r="L218" s="4">
        <v>26</v>
      </c>
      <c r="M218" s="4">
        <v>3</v>
      </c>
      <c r="N218" s="4" t="s">
        <v>3</v>
      </c>
      <c r="O218" s="4">
        <v>2</v>
      </c>
      <c r="P218" s="4"/>
      <c r="Q218" s="4"/>
      <c r="R218" s="4"/>
      <c r="S218" s="4"/>
      <c r="T218" s="4"/>
      <c r="U218" s="4"/>
      <c r="V218" s="4"/>
      <c r="W218" s="4"/>
    </row>
    <row r="220" spans="1:206" x14ac:dyDescent="0.2">
      <c r="A220" s="1">
        <v>4</v>
      </c>
      <c r="B220" s="1">
        <v>1</v>
      </c>
      <c r="C220" s="1"/>
      <c r="D220" s="1">
        <f>ROW(A377)</f>
        <v>377</v>
      </c>
      <c r="E220" s="1"/>
      <c r="F220" s="1" t="s">
        <v>14</v>
      </c>
      <c r="G220" s="1" t="s">
        <v>185</v>
      </c>
      <c r="H220" s="1" t="s">
        <v>3</v>
      </c>
      <c r="I220" s="1">
        <v>0</v>
      </c>
      <c r="J220" s="1"/>
      <c r="K220" s="1">
        <v>0</v>
      </c>
      <c r="L220" s="1"/>
      <c r="M220" s="1"/>
      <c r="N220" s="1"/>
      <c r="O220" s="1"/>
      <c r="P220" s="1"/>
      <c r="Q220" s="1"/>
      <c r="R220" s="1"/>
      <c r="S220" s="1"/>
      <c r="T220" s="1"/>
      <c r="U220" s="1" t="s">
        <v>3</v>
      </c>
      <c r="V220" s="1">
        <v>0</v>
      </c>
      <c r="W220" s="1"/>
      <c r="X220" s="1"/>
      <c r="Y220" s="1"/>
      <c r="Z220" s="1"/>
      <c r="AA220" s="1"/>
      <c r="AB220" s="1" t="s">
        <v>3</v>
      </c>
      <c r="AC220" s="1" t="s">
        <v>3</v>
      </c>
      <c r="AD220" s="1" t="s">
        <v>3</v>
      </c>
      <c r="AE220" s="1" t="s">
        <v>3</v>
      </c>
      <c r="AF220" s="1" t="s">
        <v>3</v>
      </c>
      <c r="AG220" s="1" t="s">
        <v>3</v>
      </c>
      <c r="AH220" s="1"/>
      <c r="AI220" s="1"/>
      <c r="AJ220" s="1"/>
      <c r="AK220" s="1"/>
      <c r="AL220" s="1"/>
      <c r="AM220" s="1"/>
      <c r="AN220" s="1"/>
      <c r="AO220" s="1"/>
      <c r="AP220" s="1" t="s">
        <v>3</v>
      </c>
      <c r="AQ220" s="1" t="s">
        <v>3</v>
      </c>
      <c r="AR220" s="1" t="s">
        <v>3</v>
      </c>
      <c r="AS220" s="1"/>
      <c r="AT220" s="1"/>
      <c r="AU220" s="1"/>
      <c r="AV220" s="1"/>
      <c r="AW220" s="1"/>
      <c r="AX220" s="1"/>
      <c r="AY220" s="1"/>
      <c r="AZ220" s="1" t="s">
        <v>3</v>
      </c>
      <c r="BA220" s="1"/>
      <c r="BB220" s="1" t="s">
        <v>3</v>
      </c>
      <c r="BC220" s="1" t="s">
        <v>3</v>
      </c>
      <c r="BD220" s="1" t="s">
        <v>3</v>
      </c>
      <c r="BE220" s="1" t="s">
        <v>3</v>
      </c>
      <c r="BF220" s="1" t="s">
        <v>3</v>
      </c>
      <c r="BG220" s="1" t="s">
        <v>3</v>
      </c>
      <c r="BH220" s="1" t="s">
        <v>3</v>
      </c>
      <c r="BI220" s="1" t="s">
        <v>3</v>
      </c>
      <c r="BJ220" s="1" t="s">
        <v>3</v>
      </c>
      <c r="BK220" s="1" t="s">
        <v>3</v>
      </c>
      <c r="BL220" s="1" t="s">
        <v>3</v>
      </c>
      <c r="BM220" s="1" t="s">
        <v>3</v>
      </c>
      <c r="BN220" s="1" t="s">
        <v>3</v>
      </c>
      <c r="BO220" s="1" t="s">
        <v>3</v>
      </c>
      <c r="BP220" s="1" t="s">
        <v>3</v>
      </c>
      <c r="BQ220" s="1"/>
      <c r="BR220" s="1"/>
      <c r="BS220" s="1"/>
      <c r="BT220" s="1"/>
      <c r="BU220" s="1"/>
      <c r="BV220" s="1"/>
      <c r="BW220" s="1"/>
      <c r="BX220" s="1">
        <v>0</v>
      </c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>
        <v>0</v>
      </c>
    </row>
    <row r="222" spans="1:206" x14ac:dyDescent="0.2">
      <c r="A222" s="2">
        <v>52</v>
      </c>
      <c r="B222" s="2">
        <f t="shared" ref="B222:G222" si="134">B377</f>
        <v>1</v>
      </c>
      <c r="C222" s="2">
        <f t="shared" si="134"/>
        <v>4</v>
      </c>
      <c r="D222" s="2">
        <f t="shared" si="134"/>
        <v>220</v>
      </c>
      <c r="E222" s="2">
        <f t="shared" si="134"/>
        <v>0</v>
      </c>
      <c r="F222" s="2" t="str">
        <f t="shared" si="134"/>
        <v>Новый раздел</v>
      </c>
      <c r="G222" s="2" t="str">
        <f t="shared" si="134"/>
        <v>Ладожская 13</v>
      </c>
      <c r="H222" s="2"/>
      <c r="I222" s="2"/>
      <c r="J222" s="2"/>
      <c r="K222" s="2"/>
      <c r="L222" s="2"/>
      <c r="M222" s="2"/>
      <c r="N222" s="2"/>
      <c r="O222" s="2">
        <f t="shared" ref="O222:AT222" si="135">O377</f>
        <v>0</v>
      </c>
      <c r="P222" s="2">
        <f t="shared" si="135"/>
        <v>0</v>
      </c>
      <c r="Q222" s="2">
        <f t="shared" si="135"/>
        <v>0</v>
      </c>
      <c r="R222" s="2">
        <f t="shared" si="135"/>
        <v>0</v>
      </c>
      <c r="S222" s="2">
        <f t="shared" si="135"/>
        <v>0</v>
      </c>
      <c r="T222" s="2">
        <f t="shared" si="135"/>
        <v>0</v>
      </c>
      <c r="U222" s="2">
        <f t="shared" si="135"/>
        <v>0</v>
      </c>
      <c r="V222" s="2">
        <f t="shared" si="135"/>
        <v>0</v>
      </c>
      <c r="W222" s="2">
        <f t="shared" si="135"/>
        <v>0</v>
      </c>
      <c r="X222" s="2">
        <f t="shared" si="135"/>
        <v>0</v>
      </c>
      <c r="Y222" s="2">
        <f t="shared" si="135"/>
        <v>0</v>
      </c>
      <c r="Z222" s="2">
        <f t="shared" si="135"/>
        <v>0</v>
      </c>
      <c r="AA222" s="2">
        <f t="shared" si="135"/>
        <v>0</v>
      </c>
      <c r="AB222" s="2">
        <f t="shared" si="135"/>
        <v>0</v>
      </c>
      <c r="AC222" s="2">
        <f t="shared" si="135"/>
        <v>0</v>
      </c>
      <c r="AD222" s="2">
        <f t="shared" si="135"/>
        <v>0</v>
      </c>
      <c r="AE222" s="2">
        <f t="shared" si="135"/>
        <v>0</v>
      </c>
      <c r="AF222" s="2">
        <f t="shared" si="135"/>
        <v>0</v>
      </c>
      <c r="AG222" s="2">
        <f t="shared" si="135"/>
        <v>0</v>
      </c>
      <c r="AH222" s="2">
        <f t="shared" si="135"/>
        <v>0</v>
      </c>
      <c r="AI222" s="2">
        <f t="shared" si="135"/>
        <v>0</v>
      </c>
      <c r="AJ222" s="2">
        <f t="shared" si="135"/>
        <v>0</v>
      </c>
      <c r="AK222" s="2">
        <f t="shared" si="135"/>
        <v>0</v>
      </c>
      <c r="AL222" s="2">
        <f t="shared" si="135"/>
        <v>0</v>
      </c>
      <c r="AM222" s="2">
        <f t="shared" si="135"/>
        <v>0</v>
      </c>
      <c r="AN222" s="2">
        <f t="shared" si="135"/>
        <v>0</v>
      </c>
      <c r="AO222" s="2">
        <f t="shared" si="135"/>
        <v>0</v>
      </c>
      <c r="AP222" s="2">
        <f t="shared" si="135"/>
        <v>0</v>
      </c>
      <c r="AQ222" s="2">
        <f t="shared" si="135"/>
        <v>0</v>
      </c>
      <c r="AR222" s="2">
        <f t="shared" si="135"/>
        <v>0</v>
      </c>
      <c r="AS222" s="2">
        <f t="shared" si="135"/>
        <v>0</v>
      </c>
      <c r="AT222" s="2">
        <f t="shared" si="135"/>
        <v>0</v>
      </c>
      <c r="AU222" s="2">
        <f t="shared" ref="AU222:BZ222" si="136">AU377</f>
        <v>0</v>
      </c>
      <c r="AV222" s="2">
        <f t="shared" si="136"/>
        <v>0</v>
      </c>
      <c r="AW222" s="2">
        <f t="shared" si="136"/>
        <v>0</v>
      </c>
      <c r="AX222" s="2">
        <f t="shared" si="136"/>
        <v>0</v>
      </c>
      <c r="AY222" s="2">
        <f t="shared" si="136"/>
        <v>0</v>
      </c>
      <c r="AZ222" s="2">
        <f t="shared" si="136"/>
        <v>0</v>
      </c>
      <c r="BA222" s="2">
        <f t="shared" si="136"/>
        <v>0</v>
      </c>
      <c r="BB222" s="2">
        <f t="shared" si="136"/>
        <v>0</v>
      </c>
      <c r="BC222" s="2">
        <f t="shared" si="136"/>
        <v>0</v>
      </c>
      <c r="BD222" s="2">
        <f t="shared" si="136"/>
        <v>0</v>
      </c>
      <c r="BE222" s="2">
        <f t="shared" si="136"/>
        <v>0</v>
      </c>
      <c r="BF222" s="2">
        <f t="shared" si="136"/>
        <v>0</v>
      </c>
      <c r="BG222" s="2">
        <f t="shared" si="136"/>
        <v>0</v>
      </c>
      <c r="BH222" s="2">
        <f t="shared" si="136"/>
        <v>0</v>
      </c>
      <c r="BI222" s="2">
        <f t="shared" si="136"/>
        <v>0</v>
      </c>
      <c r="BJ222" s="2">
        <f t="shared" si="136"/>
        <v>0</v>
      </c>
      <c r="BK222" s="2">
        <f t="shared" si="136"/>
        <v>0</v>
      </c>
      <c r="BL222" s="2">
        <f t="shared" si="136"/>
        <v>0</v>
      </c>
      <c r="BM222" s="2">
        <f t="shared" si="136"/>
        <v>0</v>
      </c>
      <c r="BN222" s="2">
        <f t="shared" si="136"/>
        <v>0</v>
      </c>
      <c r="BO222" s="2">
        <f t="shared" si="136"/>
        <v>0</v>
      </c>
      <c r="BP222" s="2">
        <f t="shared" si="136"/>
        <v>0</v>
      </c>
      <c r="BQ222" s="2">
        <f t="shared" si="136"/>
        <v>0</v>
      </c>
      <c r="BR222" s="2">
        <f t="shared" si="136"/>
        <v>0</v>
      </c>
      <c r="BS222" s="2">
        <f t="shared" si="136"/>
        <v>0</v>
      </c>
      <c r="BT222" s="2">
        <f t="shared" si="136"/>
        <v>0</v>
      </c>
      <c r="BU222" s="2">
        <f t="shared" si="136"/>
        <v>0</v>
      </c>
      <c r="BV222" s="2">
        <f t="shared" si="136"/>
        <v>0</v>
      </c>
      <c r="BW222" s="2">
        <f t="shared" si="136"/>
        <v>0</v>
      </c>
      <c r="BX222" s="2">
        <f t="shared" si="136"/>
        <v>0</v>
      </c>
      <c r="BY222" s="2">
        <f t="shared" si="136"/>
        <v>0</v>
      </c>
      <c r="BZ222" s="2">
        <f t="shared" si="136"/>
        <v>0</v>
      </c>
      <c r="CA222" s="2">
        <f t="shared" ref="CA222:DF222" si="137">CA377</f>
        <v>0</v>
      </c>
      <c r="CB222" s="2">
        <f t="shared" si="137"/>
        <v>0</v>
      </c>
      <c r="CC222" s="2">
        <f t="shared" si="137"/>
        <v>0</v>
      </c>
      <c r="CD222" s="2">
        <f t="shared" si="137"/>
        <v>0</v>
      </c>
      <c r="CE222" s="2">
        <f t="shared" si="137"/>
        <v>0</v>
      </c>
      <c r="CF222" s="2">
        <f t="shared" si="137"/>
        <v>0</v>
      </c>
      <c r="CG222" s="2">
        <f t="shared" si="137"/>
        <v>0</v>
      </c>
      <c r="CH222" s="2">
        <f t="shared" si="137"/>
        <v>0</v>
      </c>
      <c r="CI222" s="2">
        <f t="shared" si="137"/>
        <v>0</v>
      </c>
      <c r="CJ222" s="2">
        <f t="shared" si="137"/>
        <v>0</v>
      </c>
      <c r="CK222" s="2">
        <f t="shared" si="137"/>
        <v>0</v>
      </c>
      <c r="CL222" s="2">
        <f t="shared" si="137"/>
        <v>0</v>
      </c>
      <c r="CM222" s="2">
        <f t="shared" si="137"/>
        <v>0</v>
      </c>
      <c r="CN222" s="2">
        <f t="shared" si="137"/>
        <v>0</v>
      </c>
      <c r="CO222" s="2">
        <f t="shared" si="137"/>
        <v>0</v>
      </c>
      <c r="CP222" s="2">
        <f t="shared" si="137"/>
        <v>0</v>
      </c>
      <c r="CQ222" s="2">
        <f t="shared" si="137"/>
        <v>0</v>
      </c>
      <c r="CR222" s="2">
        <f t="shared" si="137"/>
        <v>0</v>
      </c>
      <c r="CS222" s="2">
        <f t="shared" si="137"/>
        <v>0</v>
      </c>
      <c r="CT222" s="2">
        <f t="shared" si="137"/>
        <v>0</v>
      </c>
      <c r="CU222" s="2">
        <f t="shared" si="137"/>
        <v>0</v>
      </c>
      <c r="CV222" s="2">
        <f t="shared" si="137"/>
        <v>0</v>
      </c>
      <c r="CW222" s="2">
        <f t="shared" si="137"/>
        <v>0</v>
      </c>
      <c r="CX222" s="2">
        <f t="shared" si="137"/>
        <v>0</v>
      </c>
      <c r="CY222" s="2">
        <f t="shared" si="137"/>
        <v>0</v>
      </c>
      <c r="CZ222" s="2">
        <f t="shared" si="137"/>
        <v>0</v>
      </c>
      <c r="DA222" s="2">
        <f t="shared" si="137"/>
        <v>0</v>
      </c>
      <c r="DB222" s="2">
        <f t="shared" si="137"/>
        <v>0</v>
      </c>
      <c r="DC222" s="2">
        <f t="shared" si="137"/>
        <v>0</v>
      </c>
      <c r="DD222" s="2">
        <f t="shared" si="137"/>
        <v>0</v>
      </c>
      <c r="DE222" s="2">
        <f t="shared" si="137"/>
        <v>0</v>
      </c>
      <c r="DF222" s="2">
        <f t="shared" si="137"/>
        <v>0</v>
      </c>
      <c r="DG222" s="3">
        <f t="shared" ref="DG222:EL222" si="138">DG377</f>
        <v>0</v>
      </c>
      <c r="DH222" s="3">
        <f t="shared" si="138"/>
        <v>0</v>
      </c>
      <c r="DI222" s="3">
        <f t="shared" si="138"/>
        <v>0</v>
      </c>
      <c r="DJ222" s="3">
        <f t="shared" si="138"/>
        <v>0</v>
      </c>
      <c r="DK222" s="3">
        <f t="shared" si="138"/>
        <v>0</v>
      </c>
      <c r="DL222" s="3">
        <f t="shared" si="138"/>
        <v>0</v>
      </c>
      <c r="DM222" s="3">
        <f t="shared" si="138"/>
        <v>0</v>
      </c>
      <c r="DN222" s="3">
        <f t="shared" si="138"/>
        <v>0</v>
      </c>
      <c r="DO222" s="3">
        <f t="shared" si="138"/>
        <v>0</v>
      </c>
      <c r="DP222" s="3">
        <f t="shared" si="138"/>
        <v>0</v>
      </c>
      <c r="DQ222" s="3">
        <f t="shared" si="138"/>
        <v>0</v>
      </c>
      <c r="DR222" s="3">
        <f t="shared" si="138"/>
        <v>0</v>
      </c>
      <c r="DS222" s="3">
        <f t="shared" si="138"/>
        <v>0</v>
      </c>
      <c r="DT222" s="3">
        <f t="shared" si="138"/>
        <v>0</v>
      </c>
      <c r="DU222" s="3">
        <f t="shared" si="138"/>
        <v>0</v>
      </c>
      <c r="DV222" s="3">
        <f t="shared" si="138"/>
        <v>0</v>
      </c>
      <c r="DW222" s="3">
        <f t="shared" si="138"/>
        <v>0</v>
      </c>
      <c r="DX222" s="3">
        <f t="shared" si="138"/>
        <v>0</v>
      </c>
      <c r="DY222" s="3">
        <f t="shared" si="138"/>
        <v>0</v>
      </c>
      <c r="DZ222" s="3">
        <f t="shared" si="138"/>
        <v>0</v>
      </c>
      <c r="EA222" s="3">
        <f t="shared" si="138"/>
        <v>0</v>
      </c>
      <c r="EB222" s="3">
        <f t="shared" si="138"/>
        <v>0</v>
      </c>
      <c r="EC222" s="3">
        <f t="shared" si="138"/>
        <v>0</v>
      </c>
      <c r="ED222" s="3">
        <f t="shared" si="138"/>
        <v>0</v>
      </c>
      <c r="EE222" s="3">
        <f t="shared" si="138"/>
        <v>0</v>
      </c>
      <c r="EF222" s="3">
        <f t="shared" si="138"/>
        <v>0</v>
      </c>
      <c r="EG222" s="3">
        <f t="shared" si="138"/>
        <v>0</v>
      </c>
      <c r="EH222" s="3">
        <f t="shared" si="138"/>
        <v>0</v>
      </c>
      <c r="EI222" s="3">
        <f t="shared" si="138"/>
        <v>0</v>
      </c>
      <c r="EJ222" s="3">
        <f t="shared" si="138"/>
        <v>0</v>
      </c>
      <c r="EK222" s="3">
        <f t="shared" si="138"/>
        <v>0</v>
      </c>
      <c r="EL222" s="3">
        <f t="shared" si="138"/>
        <v>0</v>
      </c>
      <c r="EM222" s="3">
        <f t="shared" ref="EM222:FR222" si="139">EM377</f>
        <v>0</v>
      </c>
      <c r="EN222" s="3">
        <f t="shared" si="139"/>
        <v>0</v>
      </c>
      <c r="EO222" s="3">
        <f t="shared" si="139"/>
        <v>0</v>
      </c>
      <c r="EP222" s="3">
        <f t="shared" si="139"/>
        <v>0</v>
      </c>
      <c r="EQ222" s="3">
        <f t="shared" si="139"/>
        <v>0</v>
      </c>
      <c r="ER222" s="3">
        <f t="shared" si="139"/>
        <v>0</v>
      </c>
      <c r="ES222" s="3">
        <f t="shared" si="139"/>
        <v>0</v>
      </c>
      <c r="ET222" s="3">
        <f t="shared" si="139"/>
        <v>0</v>
      </c>
      <c r="EU222" s="3">
        <f t="shared" si="139"/>
        <v>0</v>
      </c>
      <c r="EV222" s="3">
        <f t="shared" si="139"/>
        <v>0</v>
      </c>
      <c r="EW222" s="3">
        <f t="shared" si="139"/>
        <v>0</v>
      </c>
      <c r="EX222" s="3">
        <f t="shared" si="139"/>
        <v>0</v>
      </c>
      <c r="EY222" s="3">
        <f t="shared" si="139"/>
        <v>0</v>
      </c>
      <c r="EZ222" s="3">
        <f t="shared" si="139"/>
        <v>0</v>
      </c>
      <c r="FA222" s="3">
        <f t="shared" si="139"/>
        <v>0</v>
      </c>
      <c r="FB222" s="3">
        <f t="shared" si="139"/>
        <v>0</v>
      </c>
      <c r="FC222" s="3">
        <f t="shared" si="139"/>
        <v>0</v>
      </c>
      <c r="FD222" s="3">
        <f t="shared" si="139"/>
        <v>0</v>
      </c>
      <c r="FE222" s="3">
        <f t="shared" si="139"/>
        <v>0</v>
      </c>
      <c r="FF222" s="3">
        <f t="shared" si="139"/>
        <v>0</v>
      </c>
      <c r="FG222" s="3">
        <f t="shared" si="139"/>
        <v>0</v>
      </c>
      <c r="FH222" s="3">
        <f t="shared" si="139"/>
        <v>0</v>
      </c>
      <c r="FI222" s="3">
        <f t="shared" si="139"/>
        <v>0</v>
      </c>
      <c r="FJ222" s="3">
        <f t="shared" si="139"/>
        <v>0</v>
      </c>
      <c r="FK222" s="3">
        <f t="shared" si="139"/>
        <v>0</v>
      </c>
      <c r="FL222" s="3">
        <f t="shared" si="139"/>
        <v>0</v>
      </c>
      <c r="FM222" s="3">
        <f t="shared" si="139"/>
        <v>0</v>
      </c>
      <c r="FN222" s="3">
        <f t="shared" si="139"/>
        <v>0</v>
      </c>
      <c r="FO222" s="3">
        <f t="shared" si="139"/>
        <v>0</v>
      </c>
      <c r="FP222" s="3">
        <f t="shared" si="139"/>
        <v>0</v>
      </c>
      <c r="FQ222" s="3">
        <f t="shared" si="139"/>
        <v>0</v>
      </c>
      <c r="FR222" s="3">
        <f t="shared" si="139"/>
        <v>0</v>
      </c>
      <c r="FS222" s="3">
        <f t="shared" ref="FS222:GX222" si="140">FS377</f>
        <v>0</v>
      </c>
      <c r="FT222" s="3">
        <f t="shared" si="140"/>
        <v>0</v>
      </c>
      <c r="FU222" s="3">
        <f t="shared" si="140"/>
        <v>0</v>
      </c>
      <c r="FV222" s="3">
        <f t="shared" si="140"/>
        <v>0</v>
      </c>
      <c r="FW222" s="3">
        <f t="shared" si="140"/>
        <v>0</v>
      </c>
      <c r="FX222" s="3">
        <f t="shared" si="140"/>
        <v>0</v>
      </c>
      <c r="FY222" s="3">
        <f t="shared" si="140"/>
        <v>0</v>
      </c>
      <c r="FZ222" s="3">
        <f t="shared" si="140"/>
        <v>0</v>
      </c>
      <c r="GA222" s="3">
        <f t="shared" si="140"/>
        <v>0</v>
      </c>
      <c r="GB222" s="3">
        <f t="shared" si="140"/>
        <v>0</v>
      </c>
      <c r="GC222" s="3">
        <f t="shared" si="140"/>
        <v>0</v>
      </c>
      <c r="GD222" s="3">
        <f t="shared" si="140"/>
        <v>0</v>
      </c>
      <c r="GE222" s="3">
        <f t="shared" si="140"/>
        <v>0</v>
      </c>
      <c r="GF222" s="3">
        <f t="shared" si="140"/>
        <v>0</v>
      </c>
      <c r="GG222" s="3">
        <f t="shared" si="140"/>
        <v>0</v>
      </c>
      <c r="GH222" s="3">
        <f t="shared" si="140"/>
        <v>0</v>
      </c>
      <c r="GI222" s="3">
        <f t="shared" si="140"/>
        <v>0</v>
      </c>
      <c r="GJ222" s="3">
        <f t="shared" si="140"/>
        <v>0</v>
      </c>
      <c r="GK222" s="3">
        <f t="shared" si="140"/>
        <v>0</v>
      </c>
      <c r="GL222" s="3">
        <f t="shared" si="140"/>
        <v>0</v>
      </c>
      <c r="GM222" s="3">
        <f t="shared" si="140"/>
        <v>0</v>
      </c>
      <c r="GN222" s="3">
        <f t="shared" si="140"/>
        <v>0</v>
      </c>
      <c r="GO222" s="3">
        <f t="shared" si="140"/>
        <v>0</v>
      </c>
      <c r="GP222" s="3">
        <f t="shared" si="140"/>
        <v>0</v>
      </c>
      <c r="GQ222" s="3">
        <f t="shared" si="140"/>
        <v>0</v>
      </c>
      <c r="GR222" s="3">
        <f t="shared" si="140"/>
        <v>0</v>
      </c>
      <c r="GS222" s="3">
        <f t="shared" si="140"/>
        <v>0</v>
      </c>
      <c r="GT222" s="3">
        <f t="shared" si="140"/>
        <v>0</v>
      </c>
      <c r="GU222" s="3">
        <f t="shared" si="140"/>
        <v>0</v>
      </c>
      <c r="GV222" s="3">
        <f t="shared" si="140"/>
        <v>0</v>
      </c>
      <c r="GW222" s="3">
        <f t="shared" si="140"/>
        <v>0</v>
      </c>
      <c r="GX222" s="3">
        <f t="shared" si="140"/>
        <v>0</v>
      </c>
    </row>
    <row r="224" spans="1:206" x14ac:dyDescent="0.2">
      <c r="A224" s="1">
        <v>5</v>
      </c>
      <c r="B224" s="1">
        <v>1</v>
      </c>
      <c r="C224" s="1"/>
      <c r="D224" s="1">
        <f>ROW(A237)</f>
        <v>237</v>
      </c>
      <c r="E224" s="1"/>
      <c r="F224" s="1" t="s">
        <v>118</v>
      </c>
      <c r="G224" s="1" t="s">
        <v>17</v>
      </c>
      <c r="H224" s="1" t="s">
        <v>3</v>
      </c>
      <c r="I224" s="1">
        <v>0</v>
      </c>
      <c r="J224" s="1"/>
      <c r="K224" s="1">
        <v>0</v>
      </c>
      <c r="L224" s="1"/>
      <c r="M224" s="1"/>
      <c r="N224" s="1"/>
      <c r="O224" s="1"/>
      <c r="P224" s="1"/>
      <c r="Q224" s="1"/>
      <c r="R224" s="1"/>
      <c r="S224" s="1"/>
      <c r="T224" s="1"/>
      <c r="U224" s="1" t="s">
        <v>3</v>
      </c>
      <c r="V224" s="1">
        <v>0</v>
      </c>
      <c r="W224" s="1"/>
      <c r="X224" s="1"/>
      <c r="Y224" s="1"/>
      <c r="Z224" s="1"/>
      <c r="AA224" s="1"/>
      <c r="AB224" s="1" t="s">
        <v>3</v>
      </c>
      <c r="AC224" s="1" t="s">
        <v>3</v>
      </c>
      <c r="AD224" s="1" t="s">
        <v>3</v>
      </c>
      <c r="AE224" s="1" t="s">
        <v>3</v>
      </c>
      <c r="AF224" s="1" t="s">
        <v>3</v>
      </c>
      <c r="AG224" s="1" t="s">
        <v>3</v>
      </c>
      <c r="AH224" s="1"/>
      <c r="AI224" s="1"/>
      <c r="AJ224" s="1"/>
      <c r="AK224" s="1"/>
      <c r="AL224" s="1"/>
      <c r="AM224" s="1"/>
      <c r="AN224" s="1"/>
      <c r="AO224" s="1"/>
      <c r="AP224" s="1" t="s">
        <v>3</v>
      </c>
      <c r="AQ224" s="1" t="s">
        <v>3</v>
      </c>
      <c r="AR224" s="1" t="s">
        <v>3</v>
      </c>
      <c r="AS224" s="1"/>
      <c r="AT224" s="1"/>
      <c r="AU224" s="1"/>
      <c r="AV224" s="1"/>
      <c r="AW224" s="1"/>
      <c r="AX224" s="1"/>
      <c r="AY224" s="1"/>
      <c r="AZ224" s="1" t="s">
        <v>3</v>
      </c>
      <c r="BA224" s="1"/>
      <c r="BB224" s="1" t="s">
        <v>3</v>
      </c>
      <c r="BC224" s="1" t="s">
        <v>3</v>
      </c>
      <c r="BD224" s="1" t="s">
        <v>3</v>
      </c>
      <c r="BE224" s="1" t="s">
        <v>3</v>
      </c>
      <c r="BF224" s="1" t="s">
        <v>3</v>
      </c>
      <c r="BG224" s="1" t="s">
        <v>3</v>
      </c>
      <c r="BH224" s="1" t="s">
        <v>3</v>
      </c>
      <c r="BI224" s="1" t="s">
        <v>3</v>
      </c>
      <c r="BJ224" s="1" t="s">
        <v>3</v>
      </c>
      <c r="BK224" s="1" t="s">
        <v>3</v>
      </c>
      <c r="BL224" s="1" t="s">
        <v>3</v>
      </c>
      <c r="BM224" s="1" t="s">
        <v>3</v>
      </c>
      <c r="BN224" s="1" t="s">
        <v>3</v>
      </c>
      <c r="BO224" s="1" t="s">
        <v>3</v>
      </c>
      <c r="BP224" s="1" t="s">
        <v>3</v>
      </c>
      <c r="BQ224" s="1"/>
      <c r="BR224" s="1"/>
      <c r="BS224" s="1"/>
      <c r="BT224" s="1"/>
      <c r="BU224" s="1"/>
      <c r="BV224" s="1"/>
      <c r="BW224" s="1"/>
      <c r="BX224" s="1">
        <v>0</v>
      </c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>
        <v>0</v>
      </c>
    </row>
    <row r="226" spans="1:245" x14ac:dyDescent="0.2">
      <c r="A226" s="2">
        <v>52</v>
      </c>
      <c r="B226" s="2">
        <f t="shared" ref="B226:G226" si="141">B237</f>
        <v>1</v>
      </c>
      <c r="C226" s="2">
        <f t="shared" si="141"/>
        <v>5</v>
      </c>
      <c r="D226" s="2">
        <f t="shared" si="141"/>
        <v>224</v>
      </c>
      <c r="E226" s="2">
        <f t="shared" si="141"/>
        <v>0</v>
      </c>
      <c r="F226" s="2" t="str">
        <f t="shared" si="141"/>
        <v>Новый подраздел</v>
      </c>
      <c r="G226" s="2" t="str">
        <f t="shared" si="141"/>
        <v>Подготовительные работы</v>
      </c>
      <c r="H226" s="2"/>
      <c r="I226" s="2"/>
      <c r="J226" s="2"/>
      <c r="K226" s="2"/>
      <c r="L226" s="2"/>
      <c r="M226" s="2"/>
      <c r="N226" s="2"/>
      <c r="O226" s="2">
        <f t="shared" ref="O226:AT226" si="142">O237</f>
        <v>0</v>
      </c>
      <c r="P226" s="2">
        <f t="shared" si="142"/>
        <v>0</v>
      </c>
      <c r="Q226" s="2">
        <f t="shared" si="142"/>
        <v>0</v>
      </c>
      <c r="R226" s="2">
        <f t="shared" si="142"/>
        <v>0</v>
      </c>
      <c r="S226" s="2">
        <f t="shared" si="142"/>
        <v>0</v>
      </c>
      <c r="T226" s="2">
        <f t="shared" si="142"/>
        <v>0</v>
      </c>
      <c r="U226" s="2">
        <f t="shared" si="142"/>
        <v>0</v>
      </c>
      <c r="V226" s="2">
        <f t="shared" si="142"/>
        <v>0</v>
      </c>
      <c r="W226" s="2">
        <f t="shared" si="142"/>
        <v>0</v>
      </c>
      <c r="X226" s="2">
        <f t="shared" si="142"/>
        <v>0</v>
      </c>
      <c r="Y226" s="2">
        <f t="shared" si="142"/>
        <v>0</v>
      </c>
      <c r="Z226" s="2">
        <f t="shared" si="142"/>
        <v>0</v>
      </c>
      <c r="AA226" s="2">
        <f t="shared" si="142"/>
        <v>0</v>
      </c>
      <c r="AB226" s="2">
        <f t="shared" si="142"/>
        <v>0</v>
      </c>
      <c r="AC226" s="2">
        <f t="shared" si="142"/>
        <v>0</v>
      </c>
      <c r="AD226" s="2">
        <f t="shared" si="142"/>
        <v>0</v>
      </c>
      <c r="AE226" s="2">
        <f t="shared" si="142"/>
        <v>0</v>
      </c>
      <c r="AF226" s="2">
        <f t="shared" si="142"/>
        <v>0</v>
      </c>
      <c r="AG226" s="2">
        <f t="shared" si="142"/>
        <v>0</v>
      </c>
      <c r="AH226" s="2">
        <f t="shared" si="142"/>
        <v>0</v>
      </c>
      <c r="AI226" s="2">
        <f t="shared" si="142"/>
        <v>0</v>
      </c>
      <c r="AJ226" s="2">
        <f t="shared" si="142"/>
        <v>0</v>
      </c>
      <c r="AK226" s="2">
        <f t="shared" si="142"/>
        <v>0</v>
      </c>
      <c r="AL226" s="2">
        <f t="shared" si="142"/>
        <v>0</v>
      </c>
      <c r="AM226" s="2">
        <f t="shared" si="142"/>
        <v>0</v>
      </c>
      <c r="AN226" s="2">
        <f t="shared" si="142"/>
        <v>0</v>
      </c>
      <c r="AO226" s="2">
        <f t="shared" si="142"/>
        <v>0</v>
      </c>
      <c r="AP226" s="2">
        <f t="shared" si="142"/>
        <v>0</v>
      </c>
      <c r="AQ226" s="2">
        <f t="shared" si="142"/>
        <v>0</v>
      </c>
      <c r="AR226" s="2">
        <f t="shared" si="142"/>
        <v>0</v>
      </c>
      <c r="AS226" s="2">
        <f t="shared" si="142"/>
        <v>0</v>
      </c>
      <c r="AT226" s="2">
        <f t="shared" si="142"/>
        <v>0</v>
      </c>
      <c r="AU226" s="2">
        <f t="shared" ref="AU226:BZ226" si="143">AU237</f>
        <v>0</v>
      </c>
      <c r="AV226" s="2">
        <f t="shared" si="143"/>
        <v>0</v>
      </c>
      <c r="AW226" s="2">
        <f t="shared" si="143"/>
        <v>0</v>
      </c>
      <c r="AX226" s="2">
        <f t="shared" si="143"/>
        <v>0</v>
      </c>
      <c r="AY226" s="2">
        <f t="shared" si="143"/>
        <v>0</v>
      </c>
      <c r="AZ226" s="2">
        <f t="shared" si="143"/>
        <v>0</v>
      </c>
      <c r="BA226" s="2">
        <f t="shared" si="143"/>
        <v>0</v>
      </c>
      <c r="BB226" s="2">
        <f t="shared" si="143"/>
        <v>0</v>
      </c>
      <c r="BC226" s="2">
        <f t="shared" si="143"/>
        <v>0</v>
      </c>
      <c r="BD226" s="2">
        <f t="shared" si="143"/>
        <v>0</v>
      </c>
      <c r="BE226" s="2">
        <f t="shared" si="143"/>
        <v>0</v>
      </c>
      <c r="BF226" s="2">
        <f t="shared" si="143"/>
        <v>0</v>
      </c>
      <c r="BG226" s="2">
        <f t="shared" si="143"/>
        <v>0</v>
      </c>
      <c r="BH226" s="2">
        <f t="shared" si="143"/>
        <v>0</v>
      </c>
      <c r="BI226" s="2">
        <f t="shared" si="143"/>
        <v>0</v>
      </c>
      <c r="BJ226" s="2">
        <f t="shared" si="143"/>
        <v>0</v>
      </c>
      <c r="BK226" s="2">
        <f t="shared" si="143"/>
        <v>0</v>
      </c>
      <c r="BL226" s="2">
        <f t="shared" si="143"/>
        <v>0</v>
      </c>
      <c r="BM226" s="2">
        <f t="shared" si="143"/>
        <v>0</v>
      </c>
      <c r="BN226" s="2">
        <f t="shared" si="143"/>
        <v>0</v>
      </c>
      <c r="BO226" s="2">
        <f t="shared" si="143"/>
        <v>0</v>
      </c>
      <c r="BP226" s="2">
        <f t="shared" si="143"/>
        <v>0</v>
      </c>
      <c r="BQ226" s="2">
        <f t="shared" si="143"/>
        <v>0</v>
      </c>
      <c r="BR226" s="2">
        <f t="shared" si="143"/>
        <v>0</v>
      </c>
      <c r="BS226" s="2">
        <f t="shared" si="143"/>
        <v>0</v>
      </c>
      <c r="BT226" s="2">
        <f t="shared" si="143"/>
        <v>0</v>
      </c>
      <c r="BU226" s="2">
        <f t="shared" si="143"/>
        <v>0</v>
      </c>
      <c r="BV226" s="2">
        <f t="shared" si="143"/>
        <v>0</v>
      </c>
      <c r="BW226" s="2">
        <f t="shared" si="143"/>
        <v>0</v>
      </c>
      <c r="BX226" s="2">
        <f t="shared" si="143"/>
        <v>0</v>
      </c>
      <c r="BY226" s="2">
        <f t="shared" si="143"/>
        <v>0</v>
      </c>
      <c r="BZ226" s="2">
        <f t="shared" si="143"/>
        <v>0</v>
      </c>
      <c r="CA226" s="2">
        <f t="shared" ref="CA226:DF226" si="144">CA237</f>
        <v>0</v>
      </c>
      <c r="CB226" s="2">
        <f t="shared" si="144"/>
        <v>0</v>
      </c>
      <c r="CC226" s="2">
        <f t="shared" si="144"/>
        <v>0</v>
      </c>
      <c r="CD226" s="2">
        <f t="shared" si="144"/>
        <v>0</v>
      </c>
      <c r="CE226" s="2">
        <f t="shared" si="144"/>
        <v>0</v>
      </c>
      <c r="CF226" s="2">
        <f t="shared" si="144"/>
        <v>0</v>
      </c>
      <c r="CG226" s="2">
        <f t="shared" si="144"/>
        <v>0</v>
      </c>
      <c r="CH226" s="2">
        <f t="shared" si="144"/>
        <v>0</v>
      </c>
      <c r="CI226" s="2">
        <f t="shared" si="144"/>
        <v>0</v>
      </c>
      <c r="CJ226" s="2">
        <f t="shared" si="144"/>
        <v>0</v>
      </c>
      <c r="CK226" s="2">
        <f t="shared" si="144"/>
        <v>0</v>
      </c>
      <c r="CL226" s="2">
        <f t="shared" si="144"/>
        <v>0</v>
      </c>
      <c r="CM226" s="2">
        <f t="shared" si="144"/>
        <v>0</v>
      </c>
      <c r="CN226" s="2">
        <f t="shared" si="144"/>
        <v>0</v>
      </c>
      <c r="CO226" s="2">
        <f t="shared" si="144"/>
        <v>0</v>
      </c>
      <c r="CP226" s="2">
        <f t="shared" si="144"/>
        <v>0</v>
      </c>
      <c r="CQ226" s="2">
        <f t="shared" si="144"/>
        <v>0</v>
      </c>
      <c r="CR226" s="2">
        <f t="shared" si="144"/>
        <v>0</v>
      </c>
      <c r="CS226" s="2">
        <f t="shared" si="144"/>
        <v>0</v>
      </c>
      <c r="CT226" s="2">
        <f t="shared" si="144"/>
        <v>0</v>
      </c>
      <c r="CU226" s="2">
        <f t="shared" si="144"/>
        <v>0</v>
      </c>
      <c r="CV226" s="2">
        <f t="shared" si="144"/>
        <v>0</v>
      </c>
      <c r="CW226" s="2">
        <f t="shared" si="144"/>
        <v>0</v>
      </c>
      <c r="CX226" s="2">
        <f t="shared" si="144"/>
        <v>0</v>
      </c>
      <c r="CY226" s="2">
        <f t="shared" si="144"/>
        <v>0</v>
      </c>
      <c r="CZ226" s="2">
        <f t="shared" si="144"/>
        <v>0</v>
      </c>
      <c r="DA226" s="2">
        <f t="shared" si="144"/>
        <v>0</v>
      </c>
      <c r="DB226" s="2">
        <f t="shared" si="144"/>
        <v>0</v>
      </c>
      <c r="DC226" s="2">
        <f t="shared" si="144"/>
        <v>0</v>
      </c>
      <c r="DD226" s="2">
        <f t="shared" si="144"/>
        <v>0</v>
      </c>
      <c r="DE226" s="2">
        <f t="shared" si="144"/>
        <v>0</v>
      </c>
      <c r="DF226" s="2">
        <f t="shared" si="144"/>
        <v>0</v>
      </c>
      <c r="DG226" s="3">
        <f t="shared" ref="DG226:EL226" si="145">DG237</f>
        <v>0</v>
      </c>
      <c r="DH226" s="3">
        <f t="shared" si="145"/>
        <v>0</v>
      </c>
      <c r="DI226" s="3">
        <f t="shared" si="145"/>
        <v>0</v>
      </c>
      <c r="DJ226" s="3">
        <f t="shared" si="145"/>
        <v>0</v>
      </c>
      <c r="DK226" s="3">
        <f t="shared" si="145"/>
        <v>0</v>
      </c>
      <c r="DL226" s="3">
        <f t="shared" si="145"/>
        <v>0</v>
      </c>
      <c r="DM226" s="3">
        <f t="shared" si="145"/>
        <v>0</v>
      </c>
      <c r="DN226" s="3">
        <f t="shared" si="145"/>
        <v>0</v>
      </c>
      <c r="DO226" s="3">
        <f t="shared" si="145"/>
        <v>0</v>
      </c>
      <c r="DP226" s="3">
        <f t="shared" si="145"/>
        <v>0</v>
      </c>
      <c r="DQ226" s="3">
        <f t="shared" si="145"/>
        <v>0</v>
      </c>
      <c r="DR226" s="3">
        <f t="shared" si="145"/>
        <v>0</v>
      </c>
      <c r="DS226" s="3">
        <f t="shared" si="145"/>
        <v>0</v>
      </c>
      <c r="DT226" s="3">
        <f t="shared" si="145"/>
        <v>0</v>
      </c>
      <c r="DU226" s="3">
        <f t="shared" si="145"/>
        <v>0</v>
      </c>
      <c r="DV226" s="3">
        <f t="shared" si="145"/>
        <v>0</v>
      </c>
      <c r="DW226" s="3">
        <f t="shared" si="145"/>
        <v>0</v>
      </c>
      <c r="DX226" s="3">
        <f t="shared" si="145"/>
        <v>0</v>
      </c>
      <c r="DY226" s="3">
        <f t="shared" si="145"/>
        <v>0</v>
      </c>
      <c r="DZ226" s="3">
        <f t="shared" si="145"/>
        <v>0</v>
      </c>
      <c r="EA226" s="3">
        <f t="shared" si="145"/>
        <v>0</v>
      </c>
      <c r="EB226" s="3">
        <f t="shared" si="145"/>
        <v>0</v>
      </c>
      <c r="EC226" s="3">
        <f t="shared" si="145"/>
        <v>0</v>
      </c>
      <c r="ED226" s="3">
        <f t="shared" si="145"/>
        <v>0</v>
      </c>
      <c r="EE226" s="3">
        <f t="shared" si="145"/>
        <v>0</v>
      </c>
      <c r="EF226" s="3">
        <f t="shared" si="145"/>
        <v>0</v>
      </c>
      <c r="EG226" s="3">
        <f t="shared" si="145"/>
        <v>0</v>
      </c>
      <c r="EH226" s="3">
        <f t="shared" si="145"/>
        <v>0</v>
      </c>
      <c r="EI226" s="3">
        <f t="shared" si="145"/>
        <v>0</v>
      </c>
      <c r="EJ226" s="3">
        <f t="shared" si="145"/>
        <v>0</v>
      </c>
      <c r="EK226" s="3">
        <f t="shared" si="145"/>
        <v>0</v>
      </c>
      <c r="EL226" s="3">
        <f t="shared" si="145"/>
        <v>0</v>
      </c>
      <c r="EM226" s="3">
        <f t="shared" ref="EM226:FR226" si="146">EM237</f>
        <v>0</v>
      </c>
      <c r="EN226" s="3">
        <f t="shared" si="146"/>
        <v>0</v>
      </c>
      <c r="EO226" s="3">
        <f t="shared" si="146"/>
        <v>0</v>
      </c>
      <c r="EP226" s="3">
        <f t="shared" si="146"/>
        <v>0</v>
      </c>
      <c r="EQ226" s="3">
        <f t="shared" si="146"/>
        <v>0</v>
      </c>
      <c r="ER226" s="3">
        <f t="shared" si="146"/>
        <v>0</v>
      </c>
      <c r="ES226" s="3">
        <f t="shared" si="146"/>
        <v>0</v>
      </c>
      <c r="ET226" s="3">
        <f t="shared" si="146"/>
        <v>0</v>
      </c>
      <c r="EU226" s="3">
        <f t="shared" si="146"/>
        <v>0</v>
      </c>
      <c r="EV226" s="3">
        <f t="shared" si="146"/>
        <v>0</v>
      </c>
      <c r="EW226" s="3">
        <f t="shared" si="146"/>
        <v>0</v>
      </c>
      <c r="EX226" s="3">
        <f t="shared" si="146"/>
        <v>0</v>
      </c>
      <c r="EY226" s="3">
        <f t="shared" si="146"/>
        <v>0</v>
      </c>
      <c r="EZ226" s="3">
        <f t="shared" si="146"/>
        <v>0</v>
      </c>
      <c r="FA226" s="3">
        <f t="shared" si="146"/>
        <v>0</v>
      </c>
      <c r="FB226" s="3">
        <f t="shared" si="146"/>
        <v>0</v>
      </c>
      <c r="FC226" s="3">
        <f t="shared" si="146"/>
        <v>0</v>
      </c>
      <c r="FD226" s="3">
        <f t="shared" si="146"/>
        <v>0</v>
      </c>
      <c r="FE226" s="3">
        <f t="shared" si="146"/>
        <v>0</v>
      </c>
      <c r="FF226" s="3">
        <f t="shared" si="146"/>
        <v>0</v>
      </c>
      <c r="FG226" s="3">
        <f t="shared" si="146"/>
        <v>0</v>
      </c>
      <c r="FH226" s="3">
        <f t="shared" si="146"/>
        <v>0</v>
      </c>
      <c r="FI226" s="3">
        <f t="shared" si="146"/>
        <v>0</v>
      </c>
      <c r="FJ226" s="3">
        <f t="shared" si="146"/>
        <v>0</v>
      </c>
      <c r="FK226" s="3">
        <f t="shared" si="146"/>
        <v>0</v>
      </c>
      <c r="FL226" s="3">
        <f t="shared" si="146"/>
        <v>0</v>
      </c>
      <c r="FM226" s="3">
        <f t="shared" si="146"/>
        <v>0</v>
      </c>
      <c r="FN226" s="3">
        <f t="shared" si="146"/>
        <v>0</v>
      </c>
      <c r="FO226" s="3">
        <f t="shared" si="146"/>
        <v>0</v>
      </c>
      <c r="FP226" s="3">
        <f t="shared" si="146"/>
        <v>0</v>
      </c>
      <c r="FQ226" s="3">
        <f t="shared" si="146"/>
        <v>0</v>
      </c>
      <c r="FR226" s="3">
        <f t="shared" si="146"/>
        <v>0</v>
      </c>
      <c r="FS226" s="3">
        <f t="shared" ref="FS226:GX226" si="147">FS237</f>
        <v>0</v>
      </c>
      <c r="FT226" s="3">
        <f t="shared" si="147"/>
        <v>0</v>
      </c>
      <c r="FU226" s="3">
        <f t="shared" si="147"/>
        <v>0</v>
      </c>
      <c r="FV226" s="3">
        <f t="shared" si="147"/>
        <v>0</v>
      </c>
      <c r="FW226" s="3">
        <f t="shared" si="147"/>
        <v>0</v>
      </c>
      <c r="FX226" s="3">
        <f t="shared" si="147"/>
        <v>0</v>
      </c>
      <c r="FY226" s="3">
        <f t="shared" si="147"/>
        <v>0</v>
      </c>
      <c r="FZ226" s="3">
        <f t="shared" si="147"/>
        <v>0</v>
      </c>
      <c r="GA226" s="3">
        <f t="shared" si="147"/>
        <v>0</v>
      </c>
      <c r="GB226" s="3">
        <f t="shared" si="147"/>
        <v>0</v>
      </c>
      <c r="GC226" s="3">
        <f t="shared" si="147"/>
        <v>0</v>
      </c>
      <c r="GD226" s="3">
        <f t="shared" si="147"/>
        <v>0</v>
      </c>
      <c r="GE226" s="3">
        <f t="shared" si="147"/>
        <v>0</v>
      </c>
      <c r="GF226" s="3">
        <f t="shared" si="147"/>
        <v>0</v>
      </c>
      <c r="GG226" s="3">
        <f t="shared" si="147"/>
        <v>0</v>
      </c>
      <c r="GH226" s="3">
        <f t="shared" si="147"/>
        <v>0</v>
      </c>
      <c r="GI226" s="3">
        <f t="shared" si="147"/>
        <v>0</v>
      </c>
      <c r="GJ226" s="3">
        <f t="shared" si="147"/>
        <v>0</v>
      </c>
      <c r="GK226" s="3">
        <f t="shared" si="147"/>
        <v>0</v>
      </c>
      <c r="GL226" s="3">
        <f t="shared" si="147"/>
        <v>0</v>
      </c>
      <c r="GM226" s="3">
        <f t="shared" si="147"/>
        <v>0</v>
      </c>
      <c r="GN226" s="3">
        <f t="shared" si="147"/>
        <v>0</v>
      </c>
      <c r="GO226" s="3">
        <f t="shared" si="147"/>
        <v>0</v>
      </c>
      <c r="GP226" s="3">
        <f t="shared" si="147"/>
        <v>0</v>
      </c>
      <c r="GQ226" s="3">
        <f t="shared" si="147"/>
        <v>0</v>
      </c>
      <c r="GR226" s="3">
        <f t="shared" si="147"/>
        <v>0</v>
      </c>
      <c r="GS226" s="3">
        <f t="shared" si="147"/>
        <v>0</v>
      </c>
      <c r="GT226" s="3">
        <f t="shared" si="147"/>
        <v>0</v>
      </c>
      <c r="GU226" s="3">
        <f t="shared" si="147"/>
        <v>0</v>
      </c>
      <c r="GV226" s="3">
        <f t="shared" si="147"/>
        <v>0</v>
      </c>
      <c r="GW226" s="3">
        <f t="shared" si="147"/>
        <v>0</v>
      </c>
      <c r="GX226" s="3">
        <f t="shared" si="147"/>
        <v>0</v>
      </c>
    </row>
    <row r="228" spans="1:245" x14ac:dyDescent="0.2">
      <c r="A228">
        <v>17</v>
      </c>
      <c r="B228">
        <v>1</v>
      </c>
      <c r="D228">
        <f>ROW(EtalonRes!A62)</f>
        <v>62</v>
      </c>
      <c r="E228" t="s">
        <v>186</v>
      </c>
      <c r="F228" t="s">
        <v>27</v>
      </c>
      <c r="G228" t="s">
        <v>28</v>
      </c>
      <c r="H228" t="s">
        <v>29</v>
      </c>
      <c r="I228">
        <v>0</v>
      </c>
      <c r="J228">
        <v>0</v>
      </c>
      <c r="O228">
        <f t="shared" ref="O228:O235" si="148">ROUND(CP228,2)</f>
        <v>0</v>
      </c>
      <c r="P228">
        <f t="shared" ref="P228:P235" si="149">ROUND(CQ228*I228,2)</f>
        <v>0</v>
      </c>
      <c r="Q228">
        <f t="shared" ref="Q228:Q235" si="150">ROUND(CR228*I228,2)</f>
        <v>0</v>
      </c>
      <c r="R228">
        <f t="shared" ref="R228:R235" si="151">ROUND(CS228*I228,2)</f>
        <v>0</v>
      </c>
      <c r="S228">
        <f t="shared" ref="S228:S235" si="152">ROUND(CT228*I228,2)</f>
        <v>0</v>
      </c>
      <c r="T228">
        <f t="shared" ref="T228:T235" si="153">ROUND(CU228*I228,2)</f>
        <v>0</v>
      </c>
      <c r="U228">
        <f t="shared" ref="U228:U235" si="154">CV228*I228</f>
        <v>0</v>
      </c>
      <c r="V228">
        <f t="shared" ref="V228:V235" si="155">CW228*I228</f>
        <v>0</v>
      </c>
      <c r="W228">
        <f t="shared" ref="W228:W235" si="156">ROUND(CX228*I228,2)</f>
        <v>0</v>
      </c>
      <c r="X228">
        <f t="shared" ref="X228:Y235" si="157">ROUND(CY228,2)</f>
        <v>0</v>
      </c>
      <c r="Y228">
        <f t="shared" si="157"/>
        <v>0</v>
      </c>
      <c r="AA228">
        <v>40597198</v>
      </c>
      <c r="AB228">
        <f t="shared" ref="AB228:AB235" si="158">ROUND((AC228+AD228+AF228),6)</f>
        <v>58171.74</v>
      </c>
      <c r="AC228">
        <f t="shared" ref="AC228:AC233" si="159">ROUND((ES228),6)</f>
        <v>0</v>
      </c>
      <c r="AD228">
        <f t="shared" ref="AD228:AD233" si="160">ROUND((((ET228)-(EU228))+AE228),6)</f>
        <v>29276.639999999999</v>
      </c>
      <c r="AE228">
        <f t="shared" ref="AE228:AF233" si="161">ROUND((EU228),6)</f>
        <v>16049.11</v>
      </c>
      <c r="AF228">
        <f t="shared" si="161"/>
        <v>28895.1</v>
      </c>
      <c r="AG228">
        <f t="shared" ref="AG228:AG235" si="162">ROUND((AP228),6)</f>
        <v>0</v>
      </c>
      <c r="AH228">
        <f t="shared" ref="AH228:AI233" si="163">(EW228)</f>
        <v>155</v>
      </c>
      <c r="AI228">
        <f t="shared" si="163"/>
        <v>0</v>
      </c>
      <c r="AJ228">
        <f t="shared" ref="AJ228:AJ235" si="164">(AS228)</f>
        <v>0</v>
      </c>
      <c r="AK228">
        <v>58171.74</v>
      </c>
      <c r="AL228">
        <v>0</v>
      </c>
      <c r="AM228">
        <v>29276.639999999999</v>
      </c>
      <c r="AN228">
        <v>16049.11</v>
      </c>
      <c r="AO228">
        <v>28895.1</v>
      </c>
      <c r="AP228">
        <v>0</v>
      </c>
      <c r="AQ228">
        <v>155</v>
      </c>
      <c r="AR228">
        <v>0</v>
      </c>
      <c r="AS228">
        <v>0</v>
      </c>
      <c r="AT228">
        <v>70</v>
      </c>
      <c r="AU228">
        <v>10</v>
      </c>
      <c r="AV228">
        <v>1</v>
      </c>
      <c r="AW228">
        <v>1</v>
      </c>
      <c r="AZ228">
        <v>1</v>
      </c>
      <c r="BA228">
        <v>1</v>
      </c>
      <c r="BB228">
        <v>1</v>
      </c>
      <c r="BC228">
        <v>1</v>
      </c>
      <c r="BD228" t="s">
        <v>3</v>
      </c>
      <c r="BE228" t="s">
        <v>3</v>
      </c>
      <c r="BF228" t="s">
        <v>3</v>
      </c>
      <c r="BG228" t="s">
        <v>3</v>
      </c>
      <c r="BH228">
        <v>0</v>
      </c>
      <c r="BI228">
        <v>4</v>
      </c>
      <c r="BJ228" t="s">
        <v>30</v>
      </c>
      <c r="BM228">
        <v>0</v>
      </c>
      <c r="BN228">
        <v>0</v>
      </c>
      <c r="BO228" t="s">
        <v>3</v>
      </c>
      <c r="BP228">
        <v>0</v>
      </c>
      <c r="BQ228">
        <v>1</v>
      </c>
      <c r="BR228">
        <v>0</v>
      </c>
      <c r="BS228">
        <v>1</v>
      </c>
      <c r="BT228">
        <v>1</v>
      </c>
      <c r="BU228">
        <v>1</v>
      </c>
      <c r="BV228">
        <v>1</v>
      </c>
      <c r="BW228">
        <v>1</v>
      </c>
      <c r="BX228">
        <v>1</v>
      </c>
      <c r="BY228" t="s">
        <v>3</v>
      </c>
      <c r="BZ228">
        <v>70</v>
      </c>
      <c r="CA228">
        <v>10</v>
      </c>
      <c r="CE228">
        <v>0</v>
      </c>
      <c r="CF228">
        <v>0</v>
      </c>
      <c r="CG228">
        <v>0</v>
      </c>
      <c r="CM228">
        <v>0</v>
      </c>
      <c r="CN228" t="s">
        <v>3</v>
      </c>
      <c r="CO228">
        <v>0</v>
      </c>
      <c r="CP228">
        <f t="shared" ref="CP228:CP235" si="165">(P228+Q228+S228)</f>
        <v>0</v>
      </c>
      <c r="CQ228">
        <f t="shared" ref="CQ228:CQ235" si="166">(AC228*BC228*AW228)</f>
        <v>0</v>
      </c>
      <c r="CR228">
        <f t="shared" ref="CR228:CR233" si="167">((((ET228)*BB228-(EU228)*BS228)+AE228*BS228)*AV228)</f>
        <v>29276.639999999999</v>
      </c>
      <c r="CS228">
        <f t="shared" ref="CS228:CS235" si="168">(AE228*BS228*AV228)</f>
        <v>16049.11</v>
      </c>
      <c r="CT228">
        <f t="shared" ref="CT228:CT235" si="169">(AF228*BA228*AV228)</f>
        <v>28895.1</v>
      </c>
      <c r="CU228">
        <f t="shared" ref="CU228:CU235" si="170">AG228</f>
        <v>0</v>
      </c>
      <c r="CV228">
        <f t="shared" ref="CV228:CV235" si="171">(AH228*AV228)</f>
        <v>155</v>
      </c>
      <c r="CW228">
        <f t="shared" ref="CW228:CX235" si="172">AI228</f>
        <v>0</v>
      </c>
      <c r="CX228">
        <f t="shared" si="172"/>
        <v>0</v>
      </c>
      <c r="CY228">
        <f t="shared" ref="CY228:CY235" si="173">((S228*BZ228)/100)</f>
        <v>0</v>
      </c>
      <c r="CZ228">
        <f t="shared" ref="CZ228:CZ235" si="174">((S228*CA228)/100)</f>
        <v>0</v>
      </c>
      <c r="DC228" t="s">
        <v>3</v>
      </c>
      <c r="DD228" t="s">
        <v>3</v>
      </c>
      <c r="DE228" t="s">
        <v>3</v>
      </c>
      <c r="DF228" t="s">
        <v>3</v>
      </c>
      <c r="DG228" t="s">
        <v>3</v>
      </c>
      <c r="DH228" t="s">
        <v>3</v>
      </c>
      <c r="DI228" t="s">
        <v>3</v>
      </c>
      <c r="DJ228" t="s">
        <v>3</v>
      </c>
      <c r="DK228" t="s">
        <v>3</v>
      </c>
      <c r="DL228" t="s">
        <v>3</v>
      </c>
      <c r="DM228" t="s">
        <v>3</v>
      </c>
      <c r="DN228">
        <v>0</v>
      </c>
      <c r="DO228">
        <v>0</v>
      </c>
      <c r="DP228">
        <v>1</v>
      </c>
      <c r="DQ228">
        <v>1</v>
      </c>
      <c r="DU228">
        <v>1007</v>
      </c>
      <c r="DV228" t="s">
        <v>29</v>
      </c>
      <c r="DW228" t="s">
        <v>29</v>
      </c>
      <c r="DX228">
        <v>100</v>
      </c>
      <c r="EE228">
        <v>38986828</v>
      </c>
      <c r="EF228">
        <v>1</v>
      </c>
      <c r="EG228" t="s">
        <v>23</v>
      </c>
      <c r="EH228">
        <v>0</v>
      </c>
      <c r="EI228" t="s">
        <v>3</v>
      </c>
      <c r="EJ228">
        <v>4</v>
      </c>
      <c r="EK228">
        <v>0</v>
      </c>
      <c r="EL228" t="s">
        <v>24</v>
      </c>
      <c r="EM228" t="s">
        <v>25</v>
      </c>
      <c r="EO228" t="s">
        <v>3</v>
      </c>
      <c r="EQ228">
        <v>131072</v>
      </c>
      <c r="ER228">
        <v>58171.74</v>
      </c>
      <c r="ES228">
        <v>0</v>
      </c>
      <c r="ET228">
        <v>29276.639999999999</v>
      </c>
      <c r="EU228">
        <v>16049.11</v>
      </c>
      <c r="EV228">
        <v>28895.1</v>
      </c>
      <c r="EW228">
        <v>155</v>
      </c>
      <c r="EX228">
        <v>0</v>
      </c>
      <c r="EY228">
        <v>0</v>
      </c>
      <c r="FQ228">
        <v>0</v>
      </c>
      <c r="FR228">
        <f t="shared" ref="FR228:FR235" si="175">ROUND(IF(AND(BH228=3,BI228=3),P228,0),2)</f>
        <v>0</v>
      </c>
      <c r="FS228">
        <v>0</v>
      </c>
      <c r="FX228">
        <v>70</v>
      </c>
      <c r="FY228">
        <v>10</v>
      </c>
      <c r="GA228" t="s">
        <v>3</v>
      </c>
      <c r="GD228">
        <v>0</v>
      </c>
      <c r="GF228">
        <v>957583223</v>
      </c>
      <c r="GG228">
        <v>2</v>
      </c>
      <c r="GH228">
        <v>1</v>
      </c>
      <c r="GI228">
        <v>-2</v>
      </c>
      <c r="GJ228">
        <v>0</v>
      </c>
      <c r="GK228">
        <f>ROUND(R228*(R12)/100,2)</f>
        <v>0</v>
      </c>
      <c r="GL228">
        <f t="shared" ref="GL228:GL235" si="176">ROUND(IF(AND(BH228=3,BI228=3,FS228&lt;&gt;0),P228,0),2)</f>
        <v>0</v>
      </c>
      <c r="GM228">
        <f>ROUND(O228+X228+Y228+GK228,2)+GX228</f>
        <v>0</v>
      </c>
      <c r="GN228">
        <f>IF(OR(BI228=0,BI228=1),ROUND(O228+X228+Y228+GK228,2),0)</f>
        <v>0</v>
      </c>
      <c r="GO228">
        <f>IF(BI228=2,ROUND(O228+X228+Y228+GK228,2),0)</f>
        <v>0</v>
      </c>
      <c r="GP228">
        <f>IF(BI228=4,ROUND(O228+X228+Y228+GK228,2)+GX228,0)</f>
        <v>0</v>
      </c>
      <c r="GR228">
        <v>0</v>
      </c>
      <c r="GS228">
        <v>3</v>
      </c>
      <c r="GT228">
        <v>0</v>
      </c>
      <c r="GU228" t="s">
        <v>3</v>
      </c>
      <c r="GV228">
        <f t="shared" ref="GV228:GV235" si="177">ROUND((GT228),6)</f>
        <v>0</v>
      </c>
      <c r="GW228">
        <v>1</v>
      </c>
      <c r="GX228">
        <f t="shared" ref="GX228:GX235" si="178">ROUND(HC228*I228,2)</f>
        <v>0</v>
      </c>
      <c r="HA228">
        <v>0</v>
      </c>
      <c r="HB228">
        <v>0</v>
      </c>
      <c r="HC228">
        <f t="shared" ref="HC228:HC235" si="179">GV228*GW228</f>
        <v>0</v>
      </c>
      <c r="IK228">
        <v>0</v>
      </c>
    </row>
    <row r="229" spans="1:245" x14ac:dyDescent="0.2">
      <c r="A229">
        <v>17</v>
      </c>
      <c r="B229">
        <v>1</v>
      </c>
      <c r="D229">
        <f>ROW(EtalonRes!A63)</f>
        <v>63</v>
      </c>
      <c r="E229" t="s">
        <v>187</v>
      </c>
      <c r="F229" t="s">
        <v>35</v>
      </c>
      <c r="G229" t="s">
        <v>36</v>
      </c>
      <c r="H229" t="s">
        <v>37</v>
      </c>
      <c r="I229">
        <v>0</v>
      </c>
      <c r="J229">
        <v>0</v>
      </c>
      <c r="O229">
        <f t="shared" si="148"/>
        <v>0</v>
      </c>
      <c r="P229">
        <f t="shared" si="149"/>
        <v>0</v>
      </c>
      <c r="Q229">
        <f t="shared" si="150"/>
        <v>0</v>
      </c>
      <c r="R229">
        <f t="shared" si="151"/>
        <v>0</v>
      </c>
      <c r="S229">
        <f t="shared" si="152"/>
        <v>0</v>
      </c>
      <c r="T229">
        <f t="shared" si="153"/>
        <v>0</v>
      </c>
      <c r="U229">
        <f t="shared" si="154"/>
        <v>0</v>
      </c>
      <c r="V229">
        <f t="shared" si="155"/>
        <v>0</v>
      </c>
      <c r="W229">
        <f t="shared" si="156"/>
        <v>0</v>
      </c>
      <c r="X229">
        <f t="shared" si="157"/>
        <v>0</v>
      </c>
      <c r="Y229">
        <f t="shared" si="157"/>
        <v>0</v>
      </c>
      <c r="AA229">
        <v>40597198</v>
      </c>
      <c r="AB229">
        <f t="shared" si="158"/>
        <v>14767.82</v>
      </c>
      <c r="AC229">
        <f t="shared" si="159"/>
        <v>0</v>
      </c>
      <c r="AD229">
        <f t="shared" si="160"/>
        <v>0</v>
      </c>
      <c r="AE229">
        <f t="shared" si="161"/>
        <v>0</v>
      </c>
      <c r="AF229">
        <f t="shared" si="161"/>
        <v>14767.82</v>
      </c>
      <c r="AG229">
        <f t="shared" si="162"/>
        <v>0</v>
      </c>
      <c r="AH229">
        <f t="shared" si="163"/>
        <v>76.7</v>
      </c>
      <c r="AI229">
        <f t="shared" si="163"/>
        <v>0</v>
      </c>
      <c r="AJ229">
        <f t="shared" si="164"/>
        <v>0</v>
      </c>
      <c r="AK229">
        <v>14767.82</v>
      </c>
      <c r="AL229">
        <v>0</v>
      </c>
      <c r="AM229">
        <v>0</v>
      </c>
      <c r="AN229">
        <v>0</v>
      </c>
      <c r="AO229">
        <v>14767.82</v>
      </c>
      <c r="AP229">
        <v>0</v>
      </c>
      <c r="AQ229">
        <v>76.7</v>
      </c>
      <c r="AR229">
        <v>0</v>
      </c>
      <c r="AS229">
        <v>0</v>
      </c>
      <c r="AT229">
        <v>70</v>
      </c>
      <c r="AU229">
        <v>10</v>
      </c>
      <c r="AV229">
        <v>1</v>
      </c>
      <c r="AW229">
        <v>1</v>
      </c>
      <c r="AZ229">
        <v>1</v>
      </c>
      <c r="BA229">
        <v>1</v>
      </c>
      <c r="BB229">
        <v>1</v>
      </c>
      <c r="BC229">
        <v>1</v>
      </c>
      <c r="BD229" t="s">
        <v>3</v>
      </c>
      <c r="BE229" t="s">
        <v>3</v>
      </c>
      <c r="BF229" t="s">
        <v>3</v>
      </c>
      <c r="BG229" t="s">
        <v>3</v>
      </c>
      <c r="BH229">
        <v>0</v>
      </c>
      <c r="BI229">
        <v>4</v>
      </c>
      <c r="BJ229" t="s">
        <v>38</v>
      </c>
      <c r="BM229">
        <v>0</v>
      </c>
      <c r="BN229">
        <v>0</v>
      </c>
      <c r="BO229" t="s">
        <v>3</v>
      </c>
      <c r="BP229">
        <v>0</v>
      </c>
      <c r="BQ229">
        <v>1</v>
      </c>
      <c r="BR229">
        <v>0</v>
      </c>
      <c r="BS229">
        <v>1</v>
      </c>
      <c r="BT229">
        <v>1</v>
      </c>
      <c r="BU229">
        <v>1</v>
      </c>
      <c r="BV229">
        <v>1</v>
      </c>
      <c r="BW229">
        <v>1</v>
      </c>
      <c r="BX229">
        <v>1</v>
      </c>
      <c r="BY229" t="s">
        <v>3</v>
      </c>
      <c r="BZ229">
        <v>70</v>
      </c>
      <c r="CA229">
        <v>10</v>
      </c>
      <c r="CE229">
        <v>0</v>
      </c>
      <c r="CF229">
        <v>0</v>
      </c>
      <c r="CG229">
        <v>0</v>
      </c>
      <c r="CM229">
        <v>0</v>
      </c>
      <c r="CN229" t="s">
        <v>3</v>
      </c>
      <c r="CO229">
        <v>0</v>
      </c>
      <c r="CP229">
        <f t="shared" si="165"/>
        <v>0</v>
      </c>
      <c r="CQ229">
        <f t="shared" si="166"/>
        <v>0</v>
      </c>
      <c r="CR229">
        <f t="shared" si="167"/>
        <v>0</v>
      </c>
      <c r="CS229">
        <f t="shared" si="168"/>
        <v>0</v>
      </c>
      <c r="CT229">
        <f t="shared" si="169"/>
        <v>14767.82</v>
      </c>
      <c r="CU229">
        <f t="shared" si="170"/>
        <v>0</v>
      </c>
      <c r="CV229">
        <f t="shared" si="171"/>
        <v>76.7</v>
      </c>
      <c r="CW229">
        <f t="shared" si="172"/>
        <v>0</v>
      </c>
      <c r="CX229">
        <f t="shared" si="172"/>
        <v>0</v>
      </c>
      <c r="CY229">
        <f t="shared" si="173"/>
        <v>0</v>
      </c>
      <c r="CZ229">
        <f t="shared" si="174"/>
        <v>0</v>
      </c>
      <c r="DC229" t="s">
        <v>3</v>
      </c>
      <c r="DD229" t="s">
        <v>3</v>
      </c>
      <c r="DE229" t="s">
        <v>3</v>
      </c>
      <c r="DF229" t="s">
        <v>3</v>
      </c>
      <c r="DG229" t="s">
        <v>3</v>
      </c>
      <c r="DH229" t="s">
        <v>3</v>
      </c>
      <c r="DI229" t="s">
        <v>3</v>
      </c>
      <c r="DJ229" t="s">
        <v>3</v>
      </c>
      <c r="DK229" t="s">
        <v>3</v>
      </c>
      <c r="DL229" t="s">
        <v>3</v>
      </c>
      <c r="DM229" t="s">
        <v>3</v>
      </c>
      <c r="DN229">
        <v>0</v>
      </c>
      <c r="DO229">
        <v>0</v>
      </c>
      <c r="DP229">
        <v>1</v>
      </c>
      <c r="DQ229">
        <v>1</v>
      </c>
      <c r="DU229">
        <v>1003</v>
      </c>
      <c r="DV229" t="s">
        <v>37</v>
      </c>
      <c r="DW229" t="s">
        <v>37</v>
      </c>
      <c r="DX229">
        <v>100</v>
      </c>
      <c r="EE229">
        <v>38986828</v>
      </c>
      <c r="EF229">
        <v>1</v>
      </c>
      <c r="EG229" t="s">
        <v>23</v>
      </c>
      <c r="EH229">
        <v>0</v>
      </c>
      <c r="EI229" t="s">
        <v>3</v>
      </c>
      <c r="EJ229">
        <v>4</v>
      </c>
      <c r="EK229">
        <v>0</v>
      </c>
      <c r="EL229" t="s">
        <v>24</v>
      </c>
      <c r="EM229" t="s">
        <v>25</v>
      </c>
      <c r="EO229" t="s">
        <v>3</v>
      </c>
      <c r="EQ229">
        <v>131072</v>
      </c>
      <c r="ER229">
        <v>14767.82</v>
      </c>
      <c r="ES229">
        <v>0</v>
      </c>
      <c r="ET229">
        <v>0</v>
      </c>
      <c r="EU229">
        <v>0</v>
      </c>
      <c r="EV229">
        <v>14767.82</v>
      </c>
      <c r="EW229">
        <v>76.7</v>
      </c>
      <c r="EX229">
        <v>0</v>
      </c>
      <c r="EY229">
        <v>0</v>
      </c>
      <c r="FQ229">
        <v>0</v>
      </c>
      <c r="FR229">
        <f t="shared" si="175"/>
        <v>0</v>
      </c>
      <c r="FS229">
        <v>0</v>
      </c>
      <c r="FX229">
        <v>70</v>
      </c>
      <c r="FY229">
        <v>10</v>
      </c>
      <c r="GA229" t="s">
        <v>3</v>
      </c>
      <c r="GD229">
        <v>0</v>
      </c>
      <c r="GF229">
        <v>-1374617303</v>
      </c>
      <c r="GG229">
        <v>2</v>
      </c>
      <c r="GH229">
        <v>1</v>
      </c>
      <c r="GI229">
        <v>-2</v>
      </c>
      <c r="GJ229">
        <v>0</v>
      </c>
      <c r="GK229">
        <f>ROUND(R229*(R12)/100,2)</f>
        <v>0</v>
      </c>
      <c r="GL229">
        <f t="shared" si="176"/>
        <v>0</v>
      </c>
      <c r="GM229">
        <f>ROUND(O229+X229+Y229+GK229,2)+GX229</f>
        <v>0</v>
      </c>
      <c r="GN229">
        <f>IF(OR(BI229=0,BI229=1),ROUND(O229+X229+Y229+GK229,2),0)</f>
        <v>0</v>
      </c>
      <c r="GO229">
        <f>IF(BI229=2,ROUND(O229+X229+Y229+GK229,2),0)</f>
        <v>0</v>
      </c>
      <c r="GP229">
        <f>IF(BI229=4,ROUND(O229+X229+Y229+GK229,2)+GX229,0)</f>
        <v>0</v>
      </c>
      <c r="GR229">
        <v>0</v>
      </c>
      <c r="GS229">
        <v>3</v>
      </c>
      <c r="GT229">
        <v>0</v>
      </c>
      <c r="GU229" t="s">
        <v>3</v>
      </c>
      <c r="GV229">
        <f t="shared" si="177"/>
        <v>0</v>
      </c>
      <c r="GW229">
        <v>1</v>
      </c>
      <c r="GX229">
        <f t="shared" si="178"/>
        <v>0</v>
      </c>
      <c r="HA229">
        <v>0</v>
      </c>
      <c r="HB229">
        <v>0</v>
      </c>
      <c r="HC229">
        <f t="shared" si="179"/>
        <v>0</v>
      </c>
      <c r="IK229">
        <v>0</v>
      </c>
    </row>
    <row r="230" spans="1:245" x14ac:dyDescent="0.2">
      <c r="A230">
        <v>17</v>
      </c>
      <c r="B230">
        <v>1</v>
      </c>
      <c r="D230">
        <f>ROW(EtalonRes!A64)</f>
        <v>64</v>
      </c>
      <c r="E230" t="s">
        <v>188</v>
      </c>
      <c r="F230" t="s">
        <v>40</v>
      </c>
      <c r="G230" t="s">
        <v>41</v>
      </c>
      <c r="H230" t="s">
        <v>42</v>
      </c>
      <c r="I230">
        <f>ROUND((I228*2.4+I229*(0.059+0.043)*2.4)*100*0.9,9)</f>
        <v>0</v>
      </c>
      <c r="J230">
        <v>0</v>
      </c>
      <c r="O230">
        <f t="shared" si="148"/>
        <v>0</v>
      </c>
      <c r="P230">
        <f t="shared" si="149"/>
        <v>0</v>
      </c>
      <c r="Q230">
        <f t="shared" si="150"/>
        <v>0</v>
      </c>
      <c r="R230">
        <f t="shared" si="151"/>
        <v>0</v>
      </c>
      <c r="S230">
        <f t="shared" si="152"/>
        <v>0</v>
      </c>
      <c r="T230">
        <f t="shared" si="153"/>
        <v>0</v>
      </c>
      <c r="U230">
        <f t="shared" si="154"/>
        <v>0</v>
      </c>
      <c r="V230">
        <f t="shared" si="155"/>
        <v>0</v>
      </c>
      <c r="W230">
        <f t="shared" si="156"/>
        <v>0</v>
      </c>
      <c r="X230">
        <f t="shared" si="157"/>
        <v>0</v>
      </c>
      <c r="Y230">
        <f t="shared" si="157"/>
        <v>0</v>
      </c>
      <c r="AA230">
        <v>40597198</v>
      </c>
      <c r="AB230">
        <f t="shared" si="158"/>
        <v>77.959999999999994</v>
      </c>
      <c r="AC230">
        <f t="shared" si="159"/>
        <v>0</v>
      </c>
      <c r="AD230">
        <f t="shared" si="160"/>
        <v>77.959999999999994</v>
      </c>
      <c r="AE230">
        <f t="shared" si="161"/>
        <v>24.59</v>
      </c>
      <c r="AF230">
        <f t="shared" si="161"/>
        <v>0</v>
      </c>
      <c r="AG230">
        <f t="shared" si="162"/>
        <v>0</v>
      </c>
      <c r="AH230">
        <f t="shared" si="163"/>
        <v>0</v>
      </c>
      <c r="AI230">
        <f t="shared" si="163"/>
        <v>0</v>
      </c>
      <c r="AJ230">
        <f t="shared" si="164"/>
        <v>0</v>
      </c>
      <c r="AK230">
        <v>77.959999999999994</v>
      </c>
      <c r="AL230">
        <v>0</v>
      </c>
      <c r="AM230">
        <v>77.959999999999994</v>
      </c>
      <c r="AN230">
        <v>24.59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70</v>
      </c>
      <c r="AU230">
        <v>10</v>
      </c>
      <c r="AV230">
        <v>1</v>
      </c>
      <c r="AW230">
        <v>1</v>
      </c>
      <c r="AZ230">
        <v>1</v>
      </c>
      <c r="BA230">
        <v>1</v>
      </c>
      <c r="BB230">
        <v>1</v>
      </c>
      <c r="BC230">
        <v>1</v>
      </c>
      <c r="BD230" t="s">
        <v>3</v>
      </c>
      <c r="BE230" t="s">
        <v>3</v>
      </c>
      <c r="BF230" t="s">
        <v>3</v>
      </c>
      <c r="BG230" t="s">
        <v>3</v>
      </c>
      <c r="BH230">
        <v>0</v>
      </c>
      <c r="BI230">
        <v>4</v>
      </c>
      <c r="BJ230" t="s">
        <v>43</v>
      </c>
      <c r="BM230">
        <v>0</v>
      </c>
      <c r="BN230">
        <v>0</v>
      </c>
      <c r="BO230" t="s">
        <v>3</v>
      </c>
      <c r="BP230">
        <v>0</v>
      </c>
      <c r="BQ230">
        <v>1</v>
      </c>
      <c r="BR230">
        <v>0</v>
      </c>
      <c r="BS230">
        <v>1</v>
      </c>
      <c r="BT230">
        <v>1</v>
      </c>
      <c r="BU230">
        <v>1</v>
      </c>
      <c r="BV230">
        <v>1</v>
      </c>
      <c r="BW230">
        <v>1</v>
      </c>
      <c r="BX230">
        <v>1</v>
      </c>
      <c r="BY230" t="s">
        <v>3</v>
      </c>
      <c r="BZ230">
        <v>70</v>
      </c>
      <c r="CA230">
        <v>10</v>
      </c>
      <c r="CE230">
        <v>0</v>
      </c>
      <c r="CF230">
        <v>0</v>
      </c>
      <c r="CG230">
        <v>0</v>
      </c>
      <c r="CM230">
        <v>0</v>
      </c>
      <c r="CN230" t="s">
        <v>3</v>
      </c>
      <c r="CO230">
        <v>0</v>
      </c>
      <c r="CP230">
        <f t="shared" si="165"/>
        <v>0</v>
      </c>
      <c r="CQ230">
        <f t="shared" si="166"/>
        <v>0</v>
      </c>
      <c r="CR230">
        <f t="shared" si="167"/>
        <v>77.959999999999994</v>
      </c>
      <c r="CS230">
        <f t="shared" si="168"/>
        <v>24.59</v>
      </c>
      <c r="CT230">
        <f t="shared" si="169"/>
        <v>0</v>
      </c>
      <c r="CU230">
        <f t="shared" si="170"/>
        <v>0</v>
      </c>
      <c r="CV230">
        <f t="shared" si="171"/>
        <v>0</v>
      </c>
      <c r="CW230">
        <f t="shared" si="172"/>
        <v>0</v>
      </c>
      <c r="CX230">
        <f t="shared" si="172"/>
        <v>0</v>
      </c>
      <c r="CY230">
        <f t="shared" si="173"/>
        <v>0</v>
      </c>
      <c r="CZ230">
        <f t="shared" si="174"/>
        <v>0</v>
      </c>
      <c r="DC230" t="s">
        <v>3</v>
      </c>
      <c r="DD230" t="s">
        <v>3</v>
      </c>
      <c r="DE230" t="s">
        <v>3</v>
      </c>
      <c r="DF230" t="s">
        <v>3</v>
      </c>
      <c r="DG230" t="s">
        <v>3</v>
      </c>
      <c r="DH230" t="s">
        <v>3</v>
      </c>
      <c r="DI230" t="s">
        <v>3</v>
      </c>
      <c r="DJ230" t="s">
        <v>3</v>
      </c>
      <c r="DK230" t="s">
        <v>3</v>
      </c>
      <c r="DL230" t="s">
        <v>3</v>
      </c>
      <c r="DM230" t="s">
        <v>3</v>
      </c>
      <c r="DN230">
        <v>0</v>
      </c>
      <c r="DO230">
        <v>0</v>
      </c>
      <c r="DP230">
        <v>1</v>
      </c>
      <c r="DQ230">
        <v>1</v>
      </c>
      <c r="DU230">
        <v>1009</v>
      </c>
      <c r="DV230" t="s">
        <v>42</v>
      </c>
      <c r="DW230" t="s">
        <v>42</v>
      </c>
      <c r="DX230">
        <v>1000</v>
      </c>
      <c r="EE230">
        <v>38986828</v>
      </c>
      <c r="EF230">
        <v>1</v>
      </c>
      <c r="EG230" t="s">
        <v>23</v>
      </c>
      <c r="EH230">
        <v>0</v>
      </c>
      <c r="EI230" t="s">
        <v>3</v>
      </c>
      <c r="EJ230">
        <v>4</v>
      </c>
      <c r="EK230">
        <v>0</v>
      </c>
      <c r="EL230" t="s">
        <v>24</v>
      </c>
      <c r="EM230" t="s">
        <v>25</v>
      </c>
      <c r="EO230" t="s">
        <v>3</v>
      </c>
      <c r="EQ230">
        <v>131072</v>
      </c>
      <c r="ER230">
        <v>77.959999999999994</v>
      </c>
      <c r="ES230">
        <v>0</v>
      </c>
      <c r="ET230">
        <v>77.959999999999994</v>
      </c>
      <c r="EU230">
        <v>24.59</v>
      </c>
      <c r="EV230">
        <v>0</v>
      </c>
      <c r="EW230">
        <v>0</v>
      </c>
      <c r="EX230">
        <v>0</v>
      </c>
      <c r="EY230">
        <v>0</v>
      </c>
      <c r="FQ230">
        <v>0</v>
      </c>
      <c r="FR230">
        <f t="shared" si="175"/>
        <v>0</v>
      </c>
      <c r="FS230">
        <v>0</v>
      </c>
      <c r="FX230">
        <v>70</v>
      </c>
      <c r="FY230">
        <v>10</v>
      </c>
      <c r="GA230" t="s">
        <v>3</v>
      </c>
      <c r="GD230">
        <v>0</v>
      </c>
      <c r="GF230">
        <v>-518171745</v>
      </c>
      <c r="GG230">
        <v>2</v>
      </c>
      <c r="GH230">
        <v>1</v>
      </c>
      <c r="GI230">
        <v>-2</v>
      </c>
      <c r="GJ230">
        <v>0</v>
      </c>
      <c r="GK230">
        <f>ROUND(R230*(R12)/100,2)</f>
        <v>0</v>
      </c>
      <c r="GL230">
        <f t="shared" si="176"/>
        <v>0</v>
      </c>
      <c r="GM230">
        <f>ROUND(O230+X230+Y230+GK230,2)+GX230</f>
        <v>0</v>
      </c>
      <c r="GN230">
        <f>IF(OR(BI230=0,BI230=1),ROUND(O230+X230+Y230+GK230,2),0)</f>
        <v>0</v>
      </c>
      <c r="GO230">
        <f>IF(BI230=2,ROUND(O230+X230+Y230+GK230,2),0)</f>
        <v>0</v>
      </c>
      <c r="GP230">
        <f>IF(BI230=4,ROUND(O230+X230+Y230+GK230,2)+GX230,0)</f>
        <v>0</v>
      </c>
      <c r="GR230">
        <v>0</v>
      </c>
      <c r="GS230">
        <v>3</v>
      </c>
      <c r="GT230">
        <v>0</v>
      </c>
      <c r="GU230" t="s">
        <v>3</v>
      </c>
      <c r="GV230">
        <f t="shared" si="177"/>
        <v>0</v>
      </c>
      <c r="GW230">
        <v>1</v>
      </c>
      <c r="GX230">
        <f t="shared" si="178"/>
        <v>0</v>
      </c>
      <c r="HA230">
        <v>0</v>
      </c>
      <c r="HB230">
        <v>0</v>
      </c>
      <c r="HC230">
        <f t="shared" si="179"/>
        <v>0</v>
      </c>
      <c r="IK230">
        <v>0</v>
      </c>
    </row>
    <row r="231" spans="1:245" x14ac:dyDescent="0.2">
      <c r="A231">
        <v>17</v>
      </c>
      <c r="B231">
        <v>1</v>
      </c>
      <c r="D231">
        <f>ROW(EtalonRes!A66)</f>
        <v>66</v>
      </c>
      <c r="E231" t="s">
        <v>189</v>
      </c>
      <c r="F231" t="s">
        <v>45</v>
      </c>
      <c r="G231" t="s">
        <v>46</v>
      </c>
      <c r="H231" t="s">
        <v>42</v>
      </c>
      <c r="I231">
        <f>ROUND(I230,9)</f>
        <v>0</v>
      </c>
      <c r="J231">
        <v>0</v>
      </c>
      <c r="O231">
        <f t="shared" si="148"/>
        <v>0</v>
      </c>
      <c r="P231">
        <f t="shared" si="149"/>
        <v>0</v>
      </c>
      <c r="Q231">
        <f t="shared" si="150"/>
        <v>0</v>
      </c>
      <c r="R231">
        <f t="shared" si="151"/>
        <v>0</v>
      </c>
      <c r="S231">
        <f t="shared" si="152"/>
        <v>0</v>
      </c>
      <c r="T231">
        <f t="shared" si="153"/>
        <v>0</v>
      </c>
      <c r="U231">
        <f t="shared" si="154"/>
        <v>0</v>
      </c>
      <c r="V231">
        <f t="shared" si="155"/>
        <v>0</v>
      </c>
      <c r="W231">
        <f t="shared" si="156"/>
        <v>0</v>
      </c>
      <c r="X231">
        <f t="shared" si="157"/>
        <v>0</v>
      </c>
      <c r="Y231">
        <f t="shared" si="157"/>
        <v>0</v>
      </c>
      <c r="AA231">
        <v>40597198</v>
      </c>
      <c r="AB231">
        <f t="shared" si="158"/>
        <v>62.5</v>
      </c>
      <c r="AC231">
        <f t="shared" si="159"/>
        <v>0</v>
      </c>
      <c r="AD231">
        <f t="shared" si="160"/>
        <v>62.5</v>
      </c>
      <c r="AE231">
        <f t="shared" si="161"/>
        <v>37.020000000000003</v>
      </c>
      <c r="AF231">
        <f t="shared" si="161"/>
        <v>0</v>
      </c>
      <c r="AG231">
        <f t="shared" si="162"/>
        <v>0</v>
      </c>
      <c r="AH231">
        <f t="shared" si="163"/>
        <v>0</v>
      </c>
      <c r="AI231">
        <f t="shared" si="163"/>
        <v>0</v>
      </c>
      <c r="AJ231">
        <f t="shared" si="164"/>
        <v>0</v>
      </c>
      <c r="AK231">
        <v>62.5</v>
      </c>
      <c r="AL231">
        <v>0</v>
      </c>
      <c r="AM231">
        <v>62.5</v>
      </c>
      <c r="AN231">
        <v>37.020000000000003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1</v>
      </c>
      <c r="AW231">
        <v>1</v>
      </c>
      <c r="AZ231">
        <v>1</v>
      </c>
      <c r="BA231">
        <v>1</v>
      </c>
      <c r="BB231">
        <v>1</v>
      </c>
      <c r="BC231">
        <v>1</v>
      </c>
      <c r="BD231" t="s">
        <v>3</v>
      </c>
      <c r="BE231" t="s">
        <v>3</v>
      </c>
      <c r="BF231" t="s">
        <v>3</v>
      </c>
      <c r="BG231" t="s">
        <v>3</v>
      </c>
      <c r="BH231">
        <v>0</v>
      </c>
      <c r="BI231">
        <v>4</v>
      </c>
      <c r="BJ231" t="s">
        <v>47</v>
      </c>
      <c r="BM231">
        <v>1</v>
      </c>
      <c r="BN231">
        <v>0</v>
      </c>
      <c r="BO231" t="s">
        <v>3</v>
      </c>
      <c r="BP231">
        <v>0</v>
      </c>
      <c r="BQ231">
        <v>1</v>
      </c>
      <c r="BR231">
        <v>0</v>
      </c>
      <c r="BS231">
        <v>1</v>
      </c>
      <c r="BT231">
        <v>1</v>
      </c>
      <c r="BU231">
        <v>1</v>
      </c>
      <c r="BV231">
        <v>1</v>
      </c>
      <c r="BW231">
        <v>1</v>
      </c>
      <c r="BX231">
        <v>1</v>
      </c>
      <c r="BY231" t="s">
        <v>3</v>
      </c>
      <c r="BZ231">
        <v>0</v>
      </c>
      <c r="CA231">
        <v>0</v>
      </c>
      <c r="CE231">
        <v>0</v>
      </c>
      <c r="CF231">
        <v>0</v>
      </c>
      <c r="CG231">
        <v>0</v>
      </c>
      <c r="CM231">
        <v>0</v>
      </c>
      <c r="CN231" t="s">
        <v>3</v>
      </c>
      <c r="CO231">
        <v>0</v>
      </c>
      <c r="CP231">
        <f t="shared" si="165"/>
        <v>0</v>
      </c>
      <c r="CQ231">
        <f t="shared" si="166"/>
        <v>0</v>
      </c>
      <c r="CR231">
        <f t="shared" si="167"/>
        <v>62.5</v>
      </c>
      <c r="CS231">
        <f t="shared" si="168"/>
        <v>37.020000000000003</v>
      </c>
      <c r="CT231">
        <f t="shared" si="169"/>
        <v>0</v>
      </c>
      <c r="CU231">
        <f t="shared" si="170"/>
        <v>0</v>
      </c>
      <c r="CV231">
        <f t="shared" si="171"/>
        <v>0</v>
      </c>
      <c r="CW231">
        <f t="shared" si="172"/>
        <v>0</v>
      </c>
      <c r="CX231">
        <f t="shared" si="172"/>
        <v>0</v>
      </c>
      <c r="CY231">
        <f t="shared" si="173"/>
        <v>0</v>
      </c>
      <c r="CZ231">
        <f t="shared" si="174"/>
        <v>0</v>
      </c>
      <c r="DC231" t="s">
        <v>3</v>
      </c>
      <c r="DD231" t="s">
        <v>3</v>
      </c>
      <c r="DE231" t="s">
        <v>3</v>
      </c>
      <c r="DF231" t="s">
        <v>3</v>
      </c>
      <c r="DG231" t="s">
        <v>3</v>
      </c>
      <c r="DH231" t="s">
        <v>3</v>
      </c>
      <c r="DI231" t="s">
        <v>3</v>
      </c>
      <c r="DJ231" t="s">
        <v>3</v>
      </c>
      <c r="DK231" t="s">
        <v>3</v>
      </c>
      <c r="DL231" t="s">
        <v>3</v>
      </c>
      <c r="DM231" t="s">
        <v>3</v>
      </c>
      <c r="DN231">
        <v>0</v>
      </c>
      <c r="DO231">
        <v>0</v>
      </c>
      <c r="DP231">
        <v>1</v>
      </c>
      <c r="DQ231">
        <v>1</v>
      </c>
      <c r="DU231">
        <v>1009</v>
      </c>
      <c r="DV231" t="s">
        <v>42</v>
      </c>
      <c r="DW231" t="s">
        <v>42</v>
      </c>
      <c r="DX231">
        <v>1000</v>
      </c>
      <c r="EE231">
        <v>38986830</v>
      </c>
      <c r="EF231">
        <v>1</v>
      </c>
      <c r="EG231" t="s">
        <v>23</v>
      </c>
      <c r="EH231">
        <v>0</v>
      </c>
      <c r="EI231" t="s">
        <v>3</v>
      </c>
      <c r="EJ231">
        <v>4</v>
      </c>
      <c r="EK231">
        <v>1</v>
      </c>
      <c r="EL231" t="s">
        <v>48</v>
      </c>
      <c r="EM231" t="s">
        <v>25</v>
      </c>
      <c r="EO231" t="s">
        <v>3</v>
      </c>
      <c r="EQ231">
        <v>131072</v>
      </c>
      <c r="ER231">
        <v>62.5</v>
      </c>
      <c r="ES231">
        <v>0</v>
      </c>
      <c r="ET231">
        <v>62.5</v>
      </c>
      <c r="EU231">
        <v>37.020000000000003</v>
      </c>
      <c r="EV231">
        <v>0</v>
      </c>
      <c r="EW231">
        <v>0</v>
      </c>
      <c r="EX231">
        <v>0</v>
      </c>
      <c r="EY231">
        <v>0</v>
      </c>
      <c r="FQ231">
        <v>0</v>
      </c>
      <c r="FR231">
        <f t="shared" si="175"/>
        <v>0</v>
      </c>
      <c r="FS231">
        <v>0</v>
      </c>
      <c r="FX231">
        <v>0</v>
      </c>
      <c r="FY231">
        <v>0</v>
      </c>
      <c r="GA231" t="s">
        <v>3</v>
      </c>
      <c r="GD231">
        <v>1</v>
      </c>
      <c r="GF231">
        <v>-1530973417</v>
      </c>
      <c r="GG231">
        <v>2</v>
      </c>
      <c r="GH231">
        <v>1</v>
      </c>
      <c r="GI231">
        <v>-2</v>
      </c>
      <c r="GJ231">
        <v>0</v>
      </c>
      <c r="GK231">
        <v>0</v>
      </c>
      <c r="GL231">
        <f t="shared" si="176"/>
        <v>0</v>
      </c>
      <c r="GM231">
        <f>ROUND(O231+X231+Y231,2)+GX231</f>
        <v>0</v>
      </c>
      <c r="GN231">
        <f>IF(OR(BI231=0,BI231=1),ROUND(O231+X231+Y231,2),0)</f>
        <v>0</v>
      </c>
      <c r="GO231">
        <f>IF(BI231=2,ROUND(O231+X231+Y231,2),0)</f>
        <v>0</v>
      </c>
      <c r="GP231">
        <f>IF(BI231=4,ROUND(O231+X231+Y231,2)+GX231,0)</f>
        <v>0</v>
      </c>
      <c r="GR231">
        <v>0</v>
      </c>
      <c r="GS231">
        <v>3</v>
      </c>
      <c r="GT231">
        <v>0</v>
      </c>
      <c r="GU231" t="s">
        <v>3</v>
      </c>
      <c r="GV231">
        <f t="shared" si="177"/>
        <v>0</v>
      </c>
      <c r="GW231">
        <v>1</v>
      </c>
      <c r="GX231">
        <f t="shared" si="178"/>
        <v>0</v>
      </c>
      <c r="HA231">
        <v>0</v>
      </c>
      <c r="HB231">
        <v>0</v>
      </c>
      <c r="HC231">
        <f t="shared" si="179"/>
        <v>0</v>
      </c>
      <c r="IK231">
        <v>0</v>
      </c>
    </row>
    <row r="232" spans="1:245" x14ac:dyDescent="0.2">
      <c r="A232">
        <v>17</v>
      </c>
      <c r="B232">
        <v>1</v>
      </c>
      <c r="D232">
        <f>ROW(EtalonRes!A67)</f>
        <v>67</v>
      </c>
      <c r="E232" t="s">
        <v>190</v>
      </c>
      <c r="F232" t="s">
        <v>50</v>
      </c>
      <c r="G232" t="s">
        <v>51</v>
      </c>
      <c r="H232" t="s">
        <v>42</v>
      </c>
      <c r="I232">
        <f>ROUND(I230/0.9*0.1,9)</f>
        <v>0</v>
      </c>
      <c r="J232">
        <v>0</v>
      </c>
      <c r="O232">
        <f t="shared" si="148"/>
        <v>0</v>
      </c>
      <c r="P232">
        <f t="shared" si="149"/>
        <v>0</v>
      </c>
      <c r="Q232">
        <f t="shared" si="150"/>
        <v>0</v>
      </c>
      <c r="R232">
        <f t="shared" si="151"/>
        <v>0</v>
      </c>
      <c r="S232">
        <f t="shared" si="152"/>
        <v>0</v>
      </c>
      <c r="T232">
        <f t="shared" si="153"/>
        <v>0</v>
      </c>
      <c r="U232">
        <f t="shared" si="154"/>
        <v>0</v>
      </c>
      <c r="V232">
        <f t="shared" si="155"/>
        <v>0</v>
      </c>
      <c r="W232">
        <f t="shared" si="156"/>
        <v>0</v>
      </c>
      <c r="X232">
        <f t="shared" si="157"/>
        <v>0</v>
      </c>
      <c r="Y232">
        <f t="shared" si="157"/>
        <v>0</v>
      </c>
      <c r="AA232">
        <v>40597198</v>
      </c>
      <c r="AB232">
        <f t="shared" si="158"/>
        <v>119.69</v>
      </c>
      <c r="AC232">
        <f t="shared" si="159"/>
        <v>0</v>
      </c>
      <c r="AD232">
        <f t="shared" si="160"/>
        <v>0</v>
      </c>
      <c r="AE232">
        <f t="shared" si="161"/>
        <v>0</v>
      </c>
      <c r="AF232">
        <f t="shared" si="161"/>
        <v>119.69</v>
      </c>
      <c r="AG232">
        <f t="shared" si="162"/>
        <v>0</v>
      </c>
      <c r="AH232">
        <f t="shared" si="163"/>
        <v>1.02</v>
      </c>
      <c r="AI232">
        <f t="shared" si="163"/>
        <v>0</v>
      </c>
      <c r="AJ232">
        <f t="shared" si="164"/>
        <v>0</v>
      </c>
      <c r="AK232">
        <v>119.69</v>
      </c>
      <c r="AL232">
        <v>0</v>
      </c>
      <c r="AM232">
        <v>0</v>
      </c>
      <c r="AN232">
        <v>0</v>
      </c>
      <c r="AO232">
        <v>119.69</v>
      </c>
      <c r="AP232">
        <v>0</v>
      </c>
      <c r="AQ232">
        <v>1.02</v>
      </c>
      <c r="AR232">
        <v>0</v>
      </c>
      <c r="AS232">
        <v>0</v>
      </c>
      <c r="AT232">
        <v>70</v>
      </c>
      <c r="AU232">
        <v>10</v>
      </c>
      <c r="AV232">
        <v>1</v>
      </c>
      <c r="AW232">
        <v>1</v>
      </c>
      <c r="AZ232">
        <v>1</v>
      </c>
      <c r="BA232">
        <v>1</v>
      </c>
      <c r="BB232">
        <v>1</v>
      </c>
      <c r="BC232">
        <v>1</v>
      </c>
      <c r="BD232" t="s">
        <v>3</v>
      </c>
      <c r="BE232" t="s">
        <v>3</v>
      </c>
      <c r="BF232" t="s">
        <v>3</v>
      </c>
      <c r="BG232" t="s">
        <v>3</v>
      </c>
      <c r="BH232">
        <v>0</v>
      </c>
      <c r="BI232">
        <v>4</v>
      </c>
      <c r="BJ232" t="s">
        <v>52</v>
      </c>
      <c r="BM232">
        <v>0</v>
      </c>
      <c r="BN232">
        <v>0</v>
      </c>
      <c r="BO232" t="s">
        <v>3</v>
      </c>
      <c r="BP232">
        <v>0</v>
      </c>
      <c r="BQ232">
        <v>1</v>
      </c>
      <c r="BR232">
        <v>0</v>
      </c>
      <c r="BS232">
        <v>1</v>
      </c>
      <c r="BT232">
        <v>1</v>
      </c>
      <c r="BU232">
        <v>1</v>
      </c>
      <c r="BV232">
        <v>1</v>
      </c>
      <c r="BW232">
        <v>1</v>
      </c>
      <c r="BX232">
        <v>1</v>
      </c>
      <c r="BY232" t="s">
        <v>3</v>
      </c>
      <c r="BZ232">
        <v>70</v>
      </c>
      <c r="CA232">
        <v>10</v>
      </c>
      <c r="CE232">
        <v>0</v>
      </c>
      <c r="CF232">
        <v>0</v>
      </c>
      <c r="CG232">
        <v>0</v>
      </c>
      <c r="CM232">
        <v>0</v>
      </c>
      <c r="CN232" t="s">
        <v>3</v>
      </c>
      <c r="CO232">
        <v>0</v>
      </c>
      <c r="CP232">
        <f t="shared" si="165"/>
        <v>0</v>
      </c>
      <c r="CQ232">
        <f t="shared" si="166"/>
        <v>0</v>
      </c>
      <c r="CR232">
        <f t="shared" si="167"/>
        <v>0</v>
      </c>
      <c r="CS232">
        <f t="shared" si="168"/>
        <v>0</v>
      </c>
      <c r="CT232">
        <f t="shared" si="169"/>
        <v>119.69</v>
      </c>
      <c r="CU232">
        <f t="shared" si="170"/>
        <v>0</v>
      </c>
      <c r="CV232">
        <f t="shared" si="171"/>
        <v>1.02</v>
      </c>
      <c r="CW232">
        <f t="shared" si="172"/>
        <v>0</v>
      </c>
      <c r="CX232">
        <f t="shared" si="172"/>
        <v>0</v>
      </c>
      <c r="CY232">
        <f t="shared" si="173"/>
        <v>0</v>
      </c>
      <c r="CZ232">
        <f t="shared" si="174"/>
        <v>0</v>
      </c>
      <c r="DC232" t="s">
        <v>3</v>
      </c>
      <c r="DD232" t="s">
        <v>3</v>
      </c>
      <c r="DE232" t="s">
        <v>3</v>
      </c>
      <c r="DF232" t="s">
        <v>3</v>
      </c>
      <c r="DG232" t="s">
        <v>3</v>
      </c>
      <c r="DH232" t="s">
        <v>3</v>
      </c>
      <c r="DI232" t="s">
        <v>3</v>
      </c>
      <c r="DJ232" t="s">
        <v>3</v>
      </c>
      <c r="DK232" t="s">
        <v>3</v>
      </c>
      <c r="DL232" t="s">
        <v>3</v>
      </c>
      <c r="DM232" t="s">
        <v>3</v>
      </c>
      <c r="DN232">
        <v>0</v>
      </c>
      <c r="DO232">
        <v>0</v>
      </c>
      <c r="DP232">
        <v>1</v>
      </c>
      <c r="DQ232">
        <v>1</v>
      </c>
      <c r="DU232">
        <v>1009</v>
      </c>
      <c r="DV232" t="s">
        <v>42</v>
      </c>
      <c r="DW232" t="s">
        <v>42</v>
      </c>
      <c r="DX232">
        <v>1000</v>
      </c>
      <c r="EE232">
        <v>38986828</v>
      </c>
      <c r="EF232">
        <v>1</v>
      </c>
      <c r="EG232" t="s">
        <v>23</v>
      </c>
      <c r="EH232">
        <v>0</v>
      </c>
      <c r="EI232" t="s">
        <v>3</v>
      </c>
      <c r="EJ232">
        <v>4</v>
      </c>
      <c r="EK232">
        <v>0</v>
      </c>
      <c r="EL232" t="s">
        <v>24</v>
      </c>
      <c r="EM232" t="s">
        <v>25</v>
      </c>
      <c r="EO232" t="s">
        <v>3</v>
      </c>
      <c r="EQ232">
        <v>131072</v>
      </c>
      <c r="ER232">
        <v>119.69</v>
      </c>
      <c r="ES232">
        <v>0</v>
      </c>
      <c r="ET232">
        <v>0</v>
      </c>
      <c r="EU232">
        <v>0</v>
      </c>
      <c r="EV232">
        <v>119.69</v>
      </c>
      <c r="EW232">
        <v>1.02</v>
      </c>
      <c r="EX232">
        <v>0</v>
      </c>
      <c r="EY232">
        <v>0</v>
      </c>
      <c r="FQ232">
        <v>0</v>
      </c>
      <c r="FR232">
        <f t="shared" si="175"/>
        <v>0</v>
      </c>
      <c r="FS232">
        <v>0</v>
      </c>
      <c r="FX232">
        <v>70</v>
      </c>
      <c r="FY232">
        <v>10</v>
      </c>
      <c r="GA232" t="s">
        <v>3</v>
      </c>
      <c r="GD232">
        <v>0</v>
      </c>
      <c r="GF232">
        <v>-1938149319</v>
      </c>
      <c r="GG232">
        <v>2</v>
      </c>
      <c r="GH232">
        <v>1</v>
      </c>
      <c r="GI232">
        <v>-2</v>
      </c>
      <c r="GJ232">
        <v>0</v>
      </c>
      <c r="GK232">
        <f>ROUND(R232*(R12)/100,2)</f>
        <v>0</v>
      </c>
      <c r="GL232">
        <f t="shared" si="176"/>
        <v>0</v>
      </c>
      <c r="GM232">
        <f>ROUND(O232+X232+Y232+GK232,2)+GX232</f>
        <v>0</v>
      </c>
      <c r="GN232">
        <f>IF(OR(BI232=0,BI232=1),ROUND(O232+X232+Y232+GK232,2),0)</f>
        <v>0</v>
      </c>
      <c r="GO232">
        <f>IF(BI232=2,ROUND(O232+X232+Y232+GK232,2),0)</f>
        <v>0</v>
      </c>
      <c r="GP232">
        <f>IF(BI232=4,ROUND(O232+X232+Y232+GK232,2)+GX232,0)</f>
        <v>0</v>
      </c>
      <c r="GR232">
        <v>0</v>
      </c>
      <c r="GS232">
        <v>3</v>
      </c>
      <c r="GT232">
        <v>0</v>
      </c>
      <c r="GU232" t="s">
        <v>3</v>
      </c>
      <c r="GV232">
        <f t="shared" si="177"/>
        <v>0</v>
      </c>
      <c r="GW232">
        <v>1</v>
      </c>
      <c r="GX232">
        <f t="shared" si="178"/>
        <v>0</v>
      </c>
      <c r="HA232">
        <v>0</v>
      </c>
      <c r="HB232">
        <v>0</v>
      </c>
      <c r="HC232">
        <f t="shared" si="179"/>
        <v>0</v>
      </c>
      <c r="IK232">
        <v>0</v>
      </c>
    </row>
    <row r="233" spans="1:245" x14ac:dyDescent="0.2">
      <c r="A233">
        <v>17</v>
      </c>
      <c r="B233">
        <v>1</v>
      </c>
      <c r="D233">
        <f>ROW(EtalonRes!A69)</f>
        <v>69</v>
      </c>
      <c r="E233" t="s">
        <v>191</v>
      </c>
      <c r="F233" t="s">
        <v>54</v>
      </c>
      <c r="G233" t="s">
        <v>55</v>
      </c>
      <c r="H233" t="s">
        <v>42</v>
      </c>
      <c r="I233">
        <f>ROUND(I232,9)</f>
        <v>0</v>
      </c>
      <c r="J233">
        <v>0</v>
      </c>
      <c r="O233">
        <f t="shared" si="148"/>
        <v>0</v>
      </c>
      <c r="P233">
        <f t="shared" si="149"/>
        <v>0</v>
      </c>
      <c r="Q233">
        <f t="shared" si="150"/>
        <v>0</v>
      </c>
      <c r="R233">
        <f t="shared" si="151"/>
        <v>0</v>
      </c>
      <c r="S233">
        <f t="shared" si="152"/>
        <v>0</v>
      </c>
      <c r="T233">
        <f t="shared" si="153"/>
        <v>0</v>
      </c>
      <c r="U233">
        <f t="shared" si="154"/>
        <v>0</v>
      </c>
      <c r="V233">
        <f t="shared" si="155"/>
        <v>0</v>
      </c>
      <c r="W233">
        <f t="shared" si="156"/>
        <v>0</v>
      </c>
      <c r="X233">
        <f t="shared" si="157"/>
        <v>0</v>
      </c>
      <c r="Y233">
        <f t="shared" si="157"/>
        <v>0</v>
      </c>
      <c r="AA233">
        <v>40597198</v>
      </c>
      <c r="AB233">
        <f t="shared" si="158"/>
        <v>179.4</v>
      </c>
      <c r="AC233">
        <f t="shared" si="159"/>
        <v>0</v>
      </c>
      <c r="AD233">
        <f t="shared" si="160"/>
        <v>179.4</v>
      </c>
      <c r="AE233">
        <f t="shared" si="161"/>
        <v>106.2</v>
      </c>
      <c r="AF233">
        <f t="shared" si="161"/>
        <v>0</v>
      </c>
      <c r="AG233">
        <f t="shared" si="162"/>
        <v>0</v>
      </c>
      <c r="AH233">
        <f t="shared" si="163"/>
        <v>0</v>
      </c>
      <c r="AI233">
        <f t="shared" si="163"/>
        <v>0</v>
      </c>
      <c r="AJ233">
        <f t="shared" si="164"/>
        <v>0</v>
      </c>
      <c r="AK233">
        <v>179.4</v>
      </c>
      <c r="AL233">
        <v>0</v>
      </c>
      <c r="AM233">
        <v>179.4</v>
      </c>
      <c r="AN233">
        <v>106.2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1</v>
      </c>
      <c r="AW233">
        <v>1</v>
      </c>
      <c r="AZ233">
        <v>1</v>
      </c>
      <c r="BA233">
        <v>1</v>
      </c>
      <c r="BB233">
        <v>1</v>
      </c>
      <c r="BC233">
        <v>1</v>
      </c>
      <c r="BD233" t="s">
        <v>3</v>
      </c>
      <c r="BE233" t="s">
        <v>3</v>
      </c>
      <c r="BF233" t="s">
        <v>3</v>
      </c>
      <c r="BG233" t="s">
        <v>3</v>
      </c>
      <c r="BH233">
        <v>0</v>
      </c>
      <c r="BI233">
        <v>4</v>
      </c>
      <c r="BJ233" t="s">
        <v>56</v>
      </c>
      <c r="BM233">
        <v>1</v>
      </c>
      <c r="BN233">
        <v>0</v>
      </c>
      <c r="BO233" t="s">
        <v>3</v>
      </c>
      <c r="BP233">
        <v>0</v>
      </c>
      <c r="BQ233">
        <v>1</v>
      </c>
      <c r="BR233">
        <v>0</v>
      </c>
      <c r="BS233">
        <v>1</v>
      </c>
      <c r="BT233">
        <v>1</v>
      </c>
      <c r="BU233">
        <v>1</v>
      </c>
      <c r="BV233">
        <v>1</v>
      </c>
      <c r="BW233">
        <v>1</v>
      </c>
      <c r="BX233">
        <v>1</v>
      </c>
      <c r="BY233" t="s">
        <v>3</v>
      </c>
      <c r="BZ233">
        <v>0</v>
      </c>
      <c r="CA233">
        <v>0</v>
      </c>
      <c r="CE233">
        <v>0</v>
      </c>
      <c r="CF233">
        <v>0</v>
      </c>
      <c r="CG233">
        <v>0</v>
      </c>
      <c r="CM233">
        <v>0</v>
      </c>
      <c r="CN233" t="s">
        <v>3</v>
      </c>
      <c r="CO233">
        <v>0</v>
      </c>
      <c r="CP233">
        <f t="shared" si="165"/>
        <v>0</v>
      </c>
      <c r="CQ233">
        <f t="shared" si="166"/>
        <v>0</v>
      </c>
      <c r="CR233">
        <f t="shared" si="167"/>
        <v>179.4</v>
      </c>
      <c r="CS233">
        <f t="shared" si="168"/>
        <v>106.2</v>
      </c>
      <c r="CT233">
        <f t="shared" si="169"/>
        <v>0</v>
      </c>
      <c r="CU233">
        <f t="shared" si="170"/>
        <v>0</v>
      </c>
      <c r="CV233">
        <f t="shared" si="171"/>
        <v>0</v>
      </c>
      <c r="CW233">
        <f t="shared" si="172"/>
        <v>0</v>
      </c>
      <c r="CX233">
        <f t="shared" si="172"/>
        <v>0</v>
      </c>
      <c r="CY233">
        <f t="shared" si="173"/>
        <v>0</v>
      </c>
      <c r="CZ233">
        <f t="shared" si="174"/>
        <v>0</v>
      </c>
      <c r="DC233" t="s">
        <v>3</v>
      </c>
      <c r="DD233" t="s">
        <v>3</v>
      </c>
      <c r="DE233" t="s">
        <v>3</v>
      </c>
      <c r="DF233" t="s">
        <v>3</v>
      </c>
      <c r="DG233" t="s">
        <v>3</v>
      </c>
      <c r="DH233" t="s">
        <v>3</v>
      </c>
      <c r="DI233" t="s">
        <v>3</v>
      </c>
      <c r="DJ233" t="s">
        <v>3</v>
      </c>
      <c r="DK233" t="s">
        <v>3</v>
      </c>
      <c r="DL233" t="s">
        <v>3</v>
      </c>
      <c r="DM233" t="s">
        <v>3</v>
      </c>
      <c r="DN233">
        <v>0</v>
      </c>
      <c r="DO233">
        <v>0</v>
      </c>
      <c r="DP233">
        <v>1</v>
      </c>
      <c r="DQ233">
        <v>1</v>
      </c>
      <c r="DU233">
        <v>1009</v>
      </c>
      <c r="DV233" t="s">
        <v>42</v>
      </c>
      <c r="DW233" t="s">
        <v>42</v>
      </c>
      <c r="DX233">
        <v>1000</v>
      </c>
      <c r="EE233">
        <v>38986830</v>
      </c>
      <c r="EF233">
        <v>1</v>
      </c>
      <c r="EG233" t="s">
        <v>23</v>
      </c>
      <c r="EH233">
        <v>0</v>
      </c>
      <c r="EI233" t="s">
        <v>3</v>
      </c>
      <c r="EJ233">
        <v>4</v>
      </c>
      <c r="EK233">
        <v>1</v>
      </c>
      <c r="EL233" t="s">
        <v>48</v>
      </c>
      <c r="EM233" t="s">
        <v>25</v>
      </c>
      <c r="EO233" t="s">
        <v>3</v>
      </c>
      <c r="EQ233">
        <v>131072</v>
      </c>
      <c r="ER233">
        <v>179.4</v>
      </c>
      <c r="ES233">
        <v>0</v>
      </c>
      <c r="ET233">
        <v>179.4</v>
      </c>
      <c r="EU233">
        <v>106.2</v>
      </c>
      <c r="EV233">
        <v>0</v>
      </c>
      <c r="EW233">
        <v>0</v>
      </c>
      <c r="EX233">
        <v>0</v>
      </c>
      <c r="EY233">
        <v>0</v>
      </c>
      <c r="FQ233">
        <v>0</v>
      </c>
      <c r="FR233">
        <f t="shared" si="175"/>
        <v>0</v>
      </c>
      <c r="FS233">
        <v>0</v>
      </c>
      <c r="FX233">
        <v>0</v>
      </c>
      <c r="FY233">
        <v>0</v>
      </c>
      <c r="GA233" t="s">
        <v>3</v>
      </c>
      <c r="GD233">
        <v>1</v>
      </c>
      <c r="GF233">
        <v>1161399123</v>
      </c>
      <c r="GG233">
        <v>2</v>
      </c>
      <c r="GH233">
        <v>1</v>
      </c>
      <c r="GI233">
        <v>-2</v>
      </c>
      <c r="GJ233">
        <v>0</v>
      </c>
      <c r="GK233">
        <v>0</v>
      </c>
      <c r="GL233">
        <f t="shared" si="176"/>
        <v>0</v>
      </c>
      <c r="GM233">
        <f>ROUND(O233+X233+Y233,2)+GX233</f>
        <v>0</v>
      </c>
      <c r="GN233">
        <f>IF(OR(BI233=0,BI233=1),ROUND(O233+X233+Y233,2),0)</f>
        <v>0</v>
      </c>
      <c r="GO233">
        <f>IF(BI233=2,ROUND(O233+X233+Y233,2),0)</f>
        <v>0</v>
      </c>
      <c r="GP233">
        <f>IF(BI233=4,ROUND(O233+X233+Y233,2)+GX233,0)</f>
        <v>0</v>
      </c>
      <c r="GR233">
        <v>0</v>
      </c>
      <c r="GS233">
        <v>3</v>
      </c>
      <c r="GT233">
        <v>0</v>
      </c>
      <c r="GU233" t="s">
        <v>3</v>
      </c>
      <c r="GV233">
        <f t="shared" si="177"/>
        <v>0</v>
      </c>
      <c r="GW233">
        <v>1</v>
      </c>
      <c r="GX233">
        <f t="shared" si="178"/>
        <v>0</v>
      </c>
      <c r="HA233">
        <v>0</v>
      </c>
      <c r="HB233">
        <v>0</v>
      </c>
      <c r="HC233">
        <f t="shared" si="179"/>
        <v>0</v>
      </c>
      <c r="IK233">
        <v>0</v>
      </c>
    </row>
    <row r="234" spans="1:245" x14ac:dyDescent="0.2">
      <c r="A234">
        <v>17</v>
      </c>
      <c r="B234">
        <v>1</v>
      </c>
      <c r="D234">
        <f>ROW(EtalonRes!A71)</f>
        <v>71</v>
      </c>
      <c r="E234" t="s">
        <v>192</v>
      </c>
      <c r="F234" t="s">
        <v>58</v>
      </c>
      <c r="G234" t="s">
        <v>59</v>
      </c>
      <c r="H234" t="s">
        <v>42</v>
      </c>
      <c r="I234">
        <f>ROUND(I231+I233,9)</f>
        <v>0</v>
      </c>
      <c r="J234">
        <v>0</v>
      </c>
      <c r="O234">
        <f t="shared" si="148"/>
        <v>0</v>
      </c>
      <c r="P234">
        <f t="shared" si="149"/>
        <v>0</v>
      </c>
      <c r="Q234">
        <f t="shared" si="150"/>
        <v>0</v>
      </c>
      <c r="R234">
        <f t="shared" si="151"/>
        <v>0</v>
      </c>
      <c r="S234">
        <f t="shared" si="152"/>
        <v>0</v>
      </c>
      <c r="T234">
        <f t="shared" si="153"/>
        <v>0</v>
      </c>
      <c r="U234">
        <f t="shared" si="154"/>
        <v>0</v>
      </c>
      <c r="V234">
        <f t="shared" si="155"/>
        <v>0</v>
      </c>
      <c r="W234">
        <f t="shared" si="156"/>
        <v>0</v>
      </c>
      <c r="X234">
        <f t="shared" si="157"/>
        <v>0</v>
      </c>
      <c r="Y234">
        <f t="shared" si="157"/>
        <v>0</v>
      </c>
      <c r="AA234">
        <v>40597198</v>
      </c>
      <c r="AB234">
        <f t="shared" si="158"/>
        <v>769.08</v>
      </c>
      <c r="AC234">
        <f>ROUND(((ES234*26)),6)</f>
        <v>0</v>
      </c>
      <c r="AD234">
        <f>ROUND(((((ET234*26))-((EU234*26)))+AE234),6)</f>
        <v>769.08</v>
      </c>
      <c r="AE234">
        <f>ROUND(((EU234*26)),6)</f>
        <v>456.04</v>
      </c>
      <c r="AF234">
        <f>ROUND(((EV234*26)),6)</f>
        <v>0</v>
      </c>
      <c r="AG234">
        <f t="shared" si="162"/>
        <v>0</v>
      </c>
      <c r="AH234">
        <f>((EW234*26))</f>
        <v>0</v>
      </c>
      <c r="AI234">
        <f>((EX234*26))</f>
        <v>0</v>
      </c>
      <c r="AJ234">
        <f t="shared" si="164"/>
        <v>0</v>
      </c>
      <c r="AK234">
        <v>29.58</v>
      </c>
      <c r="AL234">
        <v>0</v>
      </c>
      <c r="AM234">
        <v>29.58</v>
      </c>
      <c r="AN234">
        <v>17.54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1</v>
      </c>
      <c r="AW234">
        <v>1</v>
      </c>
      <c r="AZ234">
        <v>1</v>
      </c>
      <c r="BA234">
        <v>1</v>
      </c>
      <c r="BB234">
        <v>1</v>
      </c>
      <c r="BC234">
        <v>1</v>
      </c>
      <c r="BD234" t="s">
        <v>3</v>
      </c>
      <c r="BE234" t="s">
        <v>3</v>
      </c>
      <c r="BF234" t="s">
        <v>3</v>
      </c>
      <c r="BG234" t="s">
        <v>3</v>
      </c>
      <c r="BH234">
        <v>0</v>
      </c>
      <c r="BI234">
        <v>4</v>
      </c>
      <c r="BJ234" t="s">
        <v>60</v>
      </c>
      <c r="BM234">
        <v>1</v>
      </c>
      <c r="BN234">
        <v>0</v>
      </c>
      <c r="BO234" t="s">
        <v>3</v>
      </c>
      <c r="BP234">
        <v>0</v>
      </c>
      <c r="BQ234">
        <v>1</v>
      </c>
      <c r="BR234">
        <v>0</v>
      </c>
      <c r="BS234">
        <v>1</v>
      </c>
      <c r="BT234">
        <v>1</v>
      </c>
      <c r="BU234">
        <v>1</v>
      </c>
      <c r="BV234">
        <v>1</v>
      </c>
      <c r="BW234">
        <v>1</v>
      </c>
      <c r="BX234">
        <v>1</v>
      </c>
      <c r="BY234" t="s">
        <v>3</v>
      </c>
      <c r="BZ234">
        <v>0</v>
      </c>
      <c r="CA234">
        <v>0</v>
      </c>
      <c r="CE234">
        <v>0</v>
      </c>
      <c r="CF234">
        <v>0</v>
      </c>
      <c r="CG234">
        <v>0</v>
      </c>
      <c r="CM234">
        <v>0</v>
      </c>
      <c r="CN234" t="s">
        <v>3</v>
      </c>
      <c r="CO234">
        <v>0</v>
      </c>
      <c r="CP234">
        <f t="shared" si="165"/>
        <v>0</v>
      </c>
      <c r="CQ234">
        <f t="shared" si="166"/>
        <v>0</v>
      </c>
      <c r="CR234">
        <f>(((((ET234*26))*BB234-((EU234*26))*BS234)+AE234*BS234)*AV234)</f>
        <v>769.07999999999993</v>
      </c>
      <c r="CS234">
        <f t="shared" si="168"/>
        <v>456.04</v>
      </c>
      <c r="CT234">
        <f t="shared" si="169"/>
        <v>0</v>
      </c>
      <c r="CU234">
        <f t="shared" si="170"/>
        <v>0</v>
      </c>
      <c r="CV234">
        <f t="shared" si="171"/>
        <v>0</v>
      </c>
      <c r="CW234">
        <f t="shared" si="172"/>
        <v>0</v>
      </c>
      <c r="CX234">
        <f t="shared" si="172"/>
        <v>0</v>
      </c>
      <c r="CY234">
        <f t="shared" si="173"/>
        <v>0</v>
      </c>
      <c r="CZ234">
        <f t="shared" si="174"/>
        <v>0</v>
      </c>
      <c r="DC234" t="s">
        <v>3</v>
      </c>
      <c r="DD234" t="s">
        <v>61</v>
      </c>
      <c r="DE234" t="s">
        <v>61</v>
      </c>
      <c r="DF234" t="s">
        <v>61</v>
      </c>
      <c r="DG234" t="s">
        <v>61</v>
      </c>
      <c r="DH234" t="s">
        <v>3</v>
      </c>
      <c r="DI234" t="s">
        <v>61</v>
      </c>
      <c r="DJ234" t="s">
        <v>61</v>
      </c>
      <c r="DK234" t="s">
        <v>3</v>
      </c>
      <c r="DL234" t="s">
        <v>3</v>
      </c>
      <c r="DM234" t="s">
        <v>3</v>
      </c>
      <c r="DN234">
        <v>0</v>
      </c>
      <c r="DO234">
        <v>0</v>
      </c>
      <c r="DP234">
        <v>1</v>
      </c>
      <c r="DQ234">
        <v>1</v>
      </c>
      <c r="DU234">
        <v>1009</v>
      </c>
      <c r="DV234" t="s">
        <v>42</v>
      </c>
      <c r="DW234" t="s">
        <v>42</v>
      </c>
      <c r="DX234">
        <v>1000</v>
      </c>
      <c r="EE234">
        <v>38986830</v>
      </c>
      <c r="EF234">
        <v>1</v>
      </c>
      <c r="EG234" t="s">
        <v>23</v>
      </c>
      <c r="EH234">
        <v>0</v>
      </c>
      <c r="EI234" t="s">
        <v>3</v>
      </c>
      <c r="EJ234">
        <v>4</v>
      </c>
      <c r="EK234">
        <v>1</v>
      </c>
      <c r="EL234" t="s">
        <v>48</v>
      </c>
      <c r="EM234" t="s">
        <v>25</v>
      </c>
      <c r="EO234" t="s">
        <v>3</v>
      </c>
      <c r="EQ234">
        <v>131072</v>
      </c>
      <c r="ER234">
        <v>29.58</v>
      </c>
      <c r="ES234">
        <v>0</v>
      </c>
      <c r="ET234">
        <v>29.58</v>
      </c>
      <c r="EU234">
        <v>17.54</v>
      </c>
      <c r="EV234">
        <v>0</v>
      </c>
      <c r="EW234">
        <v>0</v>
      </c>
      <c r="EX234">
        <v>0</v>
      </c>
      <c r="EY234">
        <v>0</v>
      </c>
      <c r="FQ234">
        <v>0</v>
      </c>
      <c r="FR234">
        <f t="shared" si="175"/>
        <v>0</v>
      </c>
      <c r="FS234">
        <v>0</v>
      </c>
      <c r="FX234">
        <v>0</v>
      </c>
      <c r="FY234">
        <v>0</v>
      </c>
      <c r="GA234" t="s">
        <v>3</v>
      </c>
      <c r="GD234">
        <v>1</v>
      </c>
      <c r="GF234">
        <v>1159273940</v>
      </c>
      <c r="GG234">
        <v>2</v>
      </c>
      <c r="GH234">
        <v>1</v>
      </c>
      <c r="GI234">
        <v>-2</v>
      </c>
      <c r="GJ234">
        <v>0</v>
      </c>
      <c r="GK234">
        <v>0</v>
      </c>
      <c r="GL234">
        <f t="shared" si="176"/>
        <v>0</v>
      </c>
      <c r="GM234">
        <f>ROUND(O234+X234+Y234,2)+GX234</f>
        <v>0</v>
      </c>
      <c r="GN234">
        <f>IF(OR(BI234=0,BI234=1),ROUND(O234+X234+Y234,2),0)</f>
        <v>0</v>
      </c>
      <c r="GO234">
        <f>IF(BI234=2,ROUND(O234+X234+Y234,2),0)</f>
        <v>0</v>
      </c>
      <c r="GP234">
        <f>IF(BI234=4,ROUND(O234+X234+Y234,2)+GX234,0)</f>
        <v>0</v>
      </c>
      <c r="GR234">
        <v>0</v>
      </c>
      <c r="GS234">
        <v>3</v>
      </c>
      <c r="GT234">
        <v>0</v>
      </c>
      <c r="GU234" t="s">
        <v>3</v>
      </c>
      <c r="GV234">
        <f t="shared" si="177"/>
        <v>0</v>
      </c>
      <c r="GW234">
        <v>1</v>
      </c>
      <c r="GX234">
        <f t="shared" si="178"/>
        <v>0</v>
      </c>
      <c r="HA234">
        <v>0</v>
      </c>
      <c r="HB234">
        <v>0</v>
      </c>
      <c r="HC234">
        <f t="shared" si="179"/>
        <v>0</v>
      </c>
      <c r="IK234">
        <v>0</v>
      </c>
    </row>
    <row r="235" spans="1:245" x14ac:dyDescent="0.2">
      <c r="A235">
        <v>17</v>
      </c>
      <c r="B235">
        <v>1</v>
      </c>
      <c r="E235" t="s">
        <v>193</v>
      </c>
      <c r="F235" t="s">
        <v>63</v>
      </c>
      <c r="G235" t="s">
        <v>64</v>
      </c>
      <c r="H235" t="s">
        <v>42</v>
      </c>
      <c r="I235">
        <f>ROUND(I234,9)</f>
        <v>0</v>
      </c>
      <c r="J235">
        <v>0</v>
      </c>
      <c r="O235">
        <f t="shared" si="148"/>
        <v>0</v>
      </c>
      <c r="P235">
        <f t="shared" si="149"/>
        <v>0</v>
      </c>
      <c r="Q235">
        <f t="shared" si="150"/>
        <v>0</v>
      </c>
      <c r="R235">
        <f t="shared" si="151"/>
        <v>0</v>
      </c>
      <c r="S235">
        <f t="shared" si="152"/>
        <v>0</v>
      </c>
      <c r="T235">
        <f t="shared" si="153"/>
        <v>0</v>
      </c>
      <c r="U235">
        <f t="shared" si="154"/>
        <v>0</v>
      </c>
      <c r="V235">
        <f t="shared" si="155"/>
        <v>0</v>
      </c>
      <c r="W235">
        <f t="shared" si="156"/>
        <v>0</v>
      </c>
      <c r="X235">
        <f t="shared" si="157"/>
        <v>0</v>
      </c>
      <c r="Y235">
        <f t="shared" si="157"/>
        <v>0</v>
      </c>
      <c r="AA235">
        <v>40597198</v>
      </c>
      <c r="AB235">
        <f t="shared" si="158"/>
        <v>150.61000000000001</v>
      </c>
      <c r="AC235">
        <f>ROUND((ES235),6)</f>
        <v>150.61000000000001</v>
      </c>
      <c r="AD235">
        <f>ROUND((((ET235)-(EU235))+AE235),6)</f>
        <v>0</v>
      </c>
      <c r="AE235">
        <f>ROUND((EU235),6)</f>
        <v>0</v>
      </c>
      <c r="AF235">
        <f>ROUND((EV235),6)</f>
        <v>0</v>
      </c>
      <c r="AG235">
        <f t="shared" si="162"/>
        <v>0</v>
      </c>
      <c r="AH235">
        <f>(EW235)</f>
        <v>0</v>
      </c>
      <c r="AI235">
        <f>(EX235)</f>
        <v>0</v>
      </c>
      <c r="AJ235">
        <f t="shared" si="164"/>
        <v>0</v>
      </c>
      <c r="AK235">
        <v>150.61000000000001</v>
      </c>
      <c r="AL235">
        <v>150.61000000000001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70</v>
      </c>
      <c r="AU235">
        <v>10</v>
      </c>
      <c r="AV235">
        <v>1</v>
      </c>
      <c r="AW235">
        <v>1</v>
      </c>
      <c r="AZ235">
        <v>1</v>
      </c>
      <c r="BA235">
        <v>1</v>
      </c>
      <c r="BB235">
        <v>1</v>
      </c>
      <c r="BC235">
        <v>1</v>
      </c>
      <c r="BD235" t="s">
        <v>3</v>
      </c>
      <c r="BE235" t="s">
        <v>3</v>
      </c>
      <c r="BF235" t="s">
        <v>3</v>
      </c>
      <c r="BG235" t="s">
        <v>3</v>
      </c>
      <c r="BH235">
        <v>3</v>
      </c>
      <c r="BI235">
        <v>4</v>
      </c>
      <c r="BJ235" t="s">
        <v>65</v>
      </c>
      <c r="BM235">
        <v>0</v>
      </c>
      <c r="BN235">
        <v>0</v>
      </c>
      <c r="BO235" t="s">
        <v>3</v>
      </c>
      <c r="BP235">
        <v>0</v>
      </c>
      <c r="BQ235">
        <v>1</v>
      </c>
      <c r="BR235">
        <v>0</v>
      </c>
      <c r="BS235">
        <v>1</v>
      </c>
      <c r="BT235">
        <v>1</v>
      </c>
      <c r="BU235">
        <v>1</v>
      </c>
      <c r="BV235">
        <v>1</v>
      </c>
      <c r="BW235">
        <v>1</v>
      </c>
      <c r="BX235">
        <v>1</v>
      </c>
      <c r="BY235" t="s">
        <v>3</v>
      </c>
      <c r="BZ235">
        <v>70</v>
      </c>
      <c r="CA235">
        <v>10</v>
      </c>
      <c r="CE235">
        <v>0</v>
      </c>
      <c r="CF235">
        <v>0</v>
      </c>
      <c r="CG235">
        <v>0</v>
      </c>
      <c r="CM235">
        <v>0</v>
      </c>
      <c r="CN235" t="s">
        <v>3</v>
      </c>
      <c r="CO235">
        <v>0</v>
      </c>
      <c r="CP235">
        <f t="shared" si="165"/>
        <v>0</v>
      </c>
      <c r="CQ235">
        <f t="shared" si="166"/>
        <v>150.61000000000001</v>
      </c>
      <c r="CR235">
        <f>((((ET235)*BB235-(EU235)*BS235)+AE235*BS235)*AV235)</f>
        <v>0</v>
      </c>
      <c r="CS235">
        <f t="shared" si="168"/>
        <v>0</v>
      </c>
      <c r="CT235">
        <f t="shared" si="169"/>
        <v>0</v>
      </c>
      <c r="CU235">
        <f t="shared" si="170"/>
        <v>0</v>
      </c>
      <c r="CV235">
        <f t="shared" si="171"/>
        <v>0</v>
      </c>
      <c r="CW235">
        <f t="shared" si="172"/>
        <v>0</v>
      </c>
      <c r="CX235">
        <f t="shared" si="172"/>
        <v>0</v>
      </c>
      <c r="CY235">
        <f t="shared" si="173"/>
        <v>0</v>
      </c>
      <c r="CZ235">
        <f t="shared" si="174"/>
        <v>0</v>
      </c>
      <c r="DC235" t="s">
        <v>3</v>
      </c>
      <c r="DD235" t="s">
        <v>3</v>
      </c>
      <c r="DE235" t="s">
        <v>3</v>
      </c>
      <c r="DF235" t="s">
        <v>3</v>
      </c>
      <c r="DG235" t="s">
        <v>3</v>
      </c>
      <c r="DH235" t="s">
        <v>3</v>
      </c>
      <c r="DI235" t="s">
        <v>3</v>
      </c>
      <c r="DJ235" t="s">
        <v>3</v>
      </c>
      <c r="DK235" t="s">
        <v>3</v>
      </c>
      <c r="DL235" t="s">
        <v>3</v>
      </c>
      <c r="DM235" t="s">
        <v>3</v>
      </c>
      <c r="DN235">
        <v>0</v>
      </c>
      <c r="DO235">
        <v>0</v>
      </c>
      <c r="DP235">
        <v>1</v>
      </c>
      <c r="DQ235">
        <v>1</v>
      </c>
      <c r="DU235">
        <v>1009</v>
      </c>
      <c r="DV235" t="s">
        <v>42</v>
      </c>
      <c r="DW235" t="s">
        <v>42</v>
      </c>
      <c r="DX235">
        <v>1000</v>
      </c>
      <c r="EE235">
        <v>38986828</v>
      </c>
      <c r="EF235">
        <v>1</v>
      </c>
      <c r="EG235" t="s">
        <v>23</v>
      </c>
      <c r="EH235">
        <v>0</v>
      </c>
      <c r="EI235" t="s">
        <v>3</v>
      </c>
      <c r="EJ235">
        <v>4</v>
      </c>
      <c r="EK235">
        <v>0</v>
      </c>
      <c r="EL235" t="s">
        <v>24</v>
      </c>
      <c r="EM235" t="s">
        <v>25</v>
      </c>
      <c r="EO235" t="s">
        <v>3</v>
      </c>
      <c r="EQ235">
        <v>131072</v>
      </c>
      <c r="ER235">
        <v>150.61000000000001</v>
      </c>
      <c r="ES235">
        <v>150.61000000000001</v>
      </c>
      <c r="ET235">
        <v>0</v>
      </c>
      <c r="EU235">
        <v>0</v>
      </c>
      <c r="EV235">
        <v>0</v>
      </c>
      <c r="EW235">
        <v>0</v>
      </c>
      <c r="EX235">
        <v>0</v>
      </c>
      <c r="EY235">
        <v>0</v>
      </c>
      <c r="FQ235">
        <v>0</v>
      </c>
      <c r="FR235">
        <f t="shared" si="175"/>
        <v>0</v>
      </c>
      <c r="FS235">
        <v>0</v>
      </c>
      <c r="FX235">
        <v>70</v>
      </c>
      <c r="FY235">
        <v>10</v>
      </c>
      <c r="GA235" t="s">
        <v>3</v>
      </c>
      <c r="GD235">
        <v>0</v>
      </c>
      <c r="GF235">
        <v>74636012</v>
      </c>
      <c r="GG235">
        <v>2</v>
      </c>
      <c r="GH235">
        <v>1</v>
      </c>
      <c r="GI235">
        <v>-2</v>
      </c>
      <c r="GJ235">
        <v>0</v>
      </c>
      <c r="GK235">
        <f>ROUND(R235*(R12)/100,2)</f>
        <v>0</v>
      </c>
      <c r="GL235">
        <f t="shared" si="176"/>
        <v>0</v>
      </c>
      <c r="GM235">
        <f>ROUND(O235+X235+Y235+GK235,2)+GX235</f>
        <v>0</v>
      </c>
      <c r="GN235">
        <f>IF(OR(BI235=0,BI235=1),ROUND(O235+X235+Y235+GK235,2),0)</f>
        <v>0</v>
      </c>
      <c r="GO235">
        <f>IF(BI235=2,ROUND(O235+X235+Y235+GK235,2),0)</f>
        <v>0</v>
      </c>
      <c r="GP235">
        <f>IF(BI235=4,ROUND(O235+X235+Y235+GK235,2)+GX235,0)</f>
        <v>0</v>
      </c>
      <c r="GR235">
        <v>0</v>
      </c>
      <c r="GS235">
        <v>3</v>
      </c>
      <c r="GT235">
        <v>0</v>
      </c>
      <c r="GU235" t="s">
        <v>3</v>
      </c>
      <c r="GV235">
        <f t="shared" si="177"/>
        <v>0</v>
      </c>
      <c r="GW235">
        <v>1</v>
      </c>
      <c r="GX235">
        <f t="shared" si="178"/>
        <v>0</v>
      </c>
      <c r="HA235">
        <v>0</v>
      </c>
      <c r="HB235">
        <v>0</v>
      </c>
      <c r="HC235">
        <f t="shared" si="179"/>
        <v>0</v>
      </c>
      <c r="IK235">
        <v>0</v>
      </c>
    </row>
    <row r="237" spans="1:245" x14ac:dyDescent="0.2">
      <c r="A237" s="2">
        <v>51</v>
      </c>
      <c r="B237" s="2">
        <f>B224</f>
        <v>1</v>
      </c>
      <c r="C237" s="2">
        <f>A224</f>
        <v>5</v>
      </c>
      <c r="D237" s="2">
        <f>ROW(A224)</f>
        <v>224</v>
      </c>
      <c r="E237" s="2"/>
      <c r="F237" s="2" t="str">
        <f>IF(F224&lt;&gt;"",F224,"")</f>
        <v>Новый подраздел</v>
      </c>
      <c r="G237" s="2" t="str">
        <f>IF(G224&lt;&gt;"",G224,"")</f>
        <v>Подготовительные работы</v>
      </c>
      <c r="H237" s="2">
        <v>0</v>
      </c>
      <c r="I237" s="2"/>
      <c r="J237" s="2"/>
      <c r="K237" s="2"/>
      <c r="L237" s="2"/>
      <c r="M237" s="2"/>
      <c r="N237" s="2"/>
      <c r="O237" s="2">
        <f t="shared" ref="O237:T237" si="180">ROUND(AB237,2)</f>
        <v>0</v>
      </c>
      <c r="P237" s="2">
        <f t="shared" si="180"/>
        <v>0</v>
      </c>
      <c r="Q237" s="2">
        <f t="shared" si="180"/>
        <v>0</v>
      </c>
      <c r="R237" s="2">
        <f t="shared" si="180"/>
        <v>0</v>
      </c>
      <c r="S237" s="2">
        <f t="shared" si="180"/>
        <v>0</v>
      </c>
      <c r="T237" s="2">
        <f t="shared" si="180"/>
        <v>0</v>
      </c>
      <c r="U237" s="2">
        <f>AH237</f>
        <v>0</v>
      </c>
      <c r="V237" s="2">
        <f>AI237</f>
        <v>0</v>
      </c>
      <c r="W237" s="2">
        <f>ROUND(AJ237,2)</f>
        <v>0</v>
      </c>
      <c r="X237" s="2">
        <f>ROUND(AK237,2)</f>
        <v>0</v>
      </c>
      <c r="Y237" s="2">
        <f>ROUND(AL237,2)</f>
        <v>0</v>
      </c>
      <c r="Z237" s="2"/>
      <c r="AA237" s="2"/>
      <c r="AB237" s="2">
        <f>ROUND(SUMIF(AA228:AA235,"=40597198",O228:O235),2)</f>
        <v>0</v>
      </c>
      <c r="AC237" s="2">
        <f>ROUND(SUMIF(AA228:AA235,"=40597198",P228:P235),2)</f>
        <v>0</v>
      </c>
      <c r="AD237" s="2">
        <f>ROUND(SUMIF(AA228:AA235,"=40597198",Q228:Q235),2)</f>
        <v>0</v>
      </c>
      <c r="AE237" s="2">
        <f>ROUND(SUMIF(AA228:AA235,"=40597198",R228:R235),2)</f>
        <v>0</v>
      </c>
      <c r="AF237" s="2">
        <f>ROUND(SUMIF(AA228:AA235,"=40597198",S228:S235),2)</f>
        <v>0</v>
      </c>
      <c r="AG237" s="2">
        <f>ROUND(SUMIF(AA228:AA235,"=40597198",T228:T235),2)</f>
        <v>0</v>
      </c>
      <c r="AH237" s="2">
        <f>SUMIF(AA228:AA235,"=40597198",U228:U235)</f>
        <v>0</v>
      </c>
      <c r="AI237" s="2">
        <f>SUMIF(AA228:AA235,"=40597198",V228:V235)</f>
        <v>0</v>
      </c>
      <c r="AJ237" s="2">
        <f>ROUND(SUMIF(AA228:AA235,"=40597198",W228:W235),2)</f>
        <v>0</v>
      </c>
      <c r="AK237" s="2">
        <f>ROUND(SUMIF(AA228:AA235,"=40597198",X228:X235),2)</f>
        <v>0</v>
      </c>
      <c r="AL237" s="2">
        <f>ROUND(SUMIF(AA228:AA235,"=40597198",Y228:Y235),2)</f>
        <v>0</v>
      </c>
      <c r="AM237" s="2"/>
      <c r="AN237" s="2"/>
      <c r="AO237" s="2">
        <f t="shared" ref="AO237:BC237" si="181">ROUND(BX237,2)</f>
        <v>0</v>
      </c>
      <c r="AP237" s="2">
        <f t="shared" si="181"/>
        <v>0</v>
      </c>
      <c r="AQ237" s="2">
        <f t="shared" si="181"/>
        <v>0</v>
      </c>
      <c r="AR237" s="2">
        <f t="shared" si="181"/>
        <v>0</v>
      </c>
      <c r="AS237" s="2">
        <f t="shared" si="181"/>
        <v>0</v>
      </c>
      <c r="AT237" s="2">
        <f t="shared" si="181"/>
        <v>0</v>
      </c>
      <c r="AU237" s="2">
        <f t="shared" si="181"/>
        <v>0</v>
      </c>
      <c r="AV237" s="2">
        <f t="shared" si="181"/>
        <v>0</v>
      </c>
      <c r="AW237" s="2">
        <f t="shared" si="181"/>
        <v>0</v>
      </c>
      <c r="AX237" s="2">
        <f t="shared" si="181"/>
        <v>0</v>
      </c>
      <c r="AY237" s="2">
        <f t="shared" si="181"/>
        <v>0</v>
      </c>
      <c r="AZ237" s="2">
        <f t="shared" si="181"/>
        <v>0</v>
      </c>
      <c r="BA237" s="2">
        <f t="shared" si="181"/>
        <v>0</v>
      </c>
      <c r="BB237" s="2">
        <f t="shared" si="181"/>
        <v>0</v>
      </c>
      <c r="BC237" s="2">
        <f t="shared" si="181"/>
        <v>0</v>
      </c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>
        <f>ROUND(SUMIF(AA228:AA235,"=40597198",FQ228:FQ235),2)</f>
        <v>0</v>
      </c>
      <c r="BY237" s="2">
        <f>ROUND(SUMIF(AA228:AA235,"=40597198",FR228:FR235),2)</f>
        <v>0</v>
      </c>
      <c r="BZ237" s="2">
        <f>ROUND(SUMIF(AA228:AA235,"=40597198",GL228:GL235),2)</f>
        <v>0</v>
      </c>
      <c r="CA237" s="2">
        <f>ROUND(SUMIF(AA228:AA235,"=40597198",GM228:GM235),2)</f>
        <v>0</v>
      </c>
      <c r="CB237" s="2">
        <f>ROUND(SUMIF(AA228:AA235,"=40597198",GN228:GN235),2)</f>
        <v>0</v>
      </c>
      <c r="CC237" s="2">
        <f>ROUND(SUMIF(AA228:AA235,"=40597198",GO228:GO235),2)</f>
        <v>0</v>
      </c>
      <c r="CD237" s="2">
        <f>ROUND(SUMIF(AA228:AA235,"=40597198",GP228:GP235),2)</f>
        <v>0</v>
      </c>
      <c r="CE237" s="2">
        <f>AC237-BX237</f>
        <v>0</v>
      </c>
      <c r="CF237" s="2">
        <f>AC237-BY237</f>
        <v>0</v>
      </c>
      <c r="CG237" s="2">
        <f>BX237-BZ237</f>
        <v>0</v>
      </c>
      <c r="CH237" s="2">
        <f>AC237-BX237-BY237+BZ237</f>
        <v>0</v>
      </c>
      <c r="CI237" s="2">
        <f>BY237-BZ237</f>
        <v>0</v>
      </c>
      <c r="CJ237" s="2">
        <f>ROUND(SUMIF(AA228:AA235,"=40597198",GX228:GX235),2)</f>
        <v>0</v>
      </c>
      <c r="CK237" s="2">
        <f>ROUND(SUMIF(AA228:AA235,"=40597198",GY228:GY235),2)</f>
        <v>0</v>
      </c>
      <c r="CL237" s="2">
        <f>ROUND(SUMIF(AA228:AA235,"=40597198",GZ228:GZ235),2)</f>
        <v>0</v>
      </c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>
        <v>0</v>
      </c>
    </row>
    <row r="239" spans="1:245" x14ac:dyDescent="0.2">
      <c r="A239" s="4">
        <v>50</v>
      </c>
      <c r="B239" s="4">
        <v>0</v>
      </c>
      <c r="C239" s="4">
        <v>0</v>
      </c>
      <c r="D239" s="4">
        <v>1</v>
      </c>
      <c r="E239" s="4">
        <v>201</v>
      </c>
      <c r="F239" s="4">
        <f>ROUND(Source!O237,O239)</f>
        <v>0</v>
      </c>
      <c r="G239" s="4" t="s">
        <v>66</v>
      </c>
      <c r="H239" s="4" t="s">
        <v>67</v>
      </c>
      <c r="I239" s="4"/>
      <c r="J239" s="4"/>
      <c r="K239" s="4">
        <v>201</v>
      </c>
      <c r="L239" s="4">
        <v>1</v>
      </c>
      <c r="M239" s="4">
        <v>3</v>
      </c>
      <c r="N239" s="4" t="s">
        <v>3</v>
      </c>
      <c r="O239" s="4">
        <v>2</v>
      </c>
      <c r="P239" s="4"/>
      <c r="Q239" s="4"/>
      <c r="R239" s="4"/>
      <c r="S239" s="4"/>
      <c r="T239" s="4"/>
      <c r="U239" s="4"/>
      <c r="V239" s="4"/>
      <c r="W239" s="4"/>
    </row>
    <row r="240" spans="1:245" x14ac:dyDescent="0.2">
      <c r="A240" s="4">
        <v>50</v>
      </c>
      <c r="B240" s="4">
        <v>0</v>
      </c>
      <c r="C240" s="4">
        <v>0</v>
      </c>
      <c r="D240" s="4">
        <v>1</v>
      </c>
      <c r="E240" s="4">
        <v>202</v>
      </c>
      <c r="F240" s="4">
        <f>ROUND(Source!P237,O240)</f>
        <v>0</v>
      </c>
      <c r="G240" s="4" t="s">
        <v>68</v>
      </c>
      <c r="H240" s="4" t="s">
        <v>69</v>
      </c>
      <c r="I240" s="4"/>
      <c r="J240" s="4"/>
      <c r="K240" s="4">
        <v>202</v>
      </c>
      <c r="L240" s="4">
        <v>2</v>
      </c>
      <c r="M240" s="4">
        <v>3</v>
      </c>
      <c r="N240" s="4" t="s">
        <v>3</v>
      </c>
      <c r="O240" s="4">
        <v>2</v>
      </c>
      <c r="P240" s="4"/>
      <c r="Q240" s="4"/>
      <c r="R240" s="4"/>
      <c r="S240" s="4"/>
      <c r="T240" s="4"/>
      <c r="U240" s="4"/>
      <c r="V240" s="4"/>
      <c r="W240" s="4"/>
    </row>
    <row r="241" spans="1:23" x14ac:dyDescent="0.2">
      <c r="A241" s="4">
        <v>50</v>
      </c>
      <c r="B241" s="4">
        <v>0</v>
      </c>
      <c r="C241" s="4">
        <v>0</v>
      </c>
      <c r="D241" s="4">
        <v>1</v>
      </c>
      <c r="E241" s="4">
        <v>222</v>
      </c>
      <c r="F241" s="4">
        <f>ROUND(Source!AO237,O241)</f>
        <v>0</v>
      </c>
      <c r="G241" s="4" t="s">
        <v>70</v>
      </c>
      <c r="H241" s="4" t="s">
        <v>71</v>
      </c>
      <c r="I241" s="4"/>
      <c r="J241" s="4"/>
      <c r="K241" s="4">
        <v>222</v>
      </c>
      <c r="L241" s="4">
        <v>3</v>
      </c>
      <c r="M241" s="4">
        <v>3</v>
      </c>
      <c r="N241" s="4" t="s">
        <v>3</v>
      </c>
      <c r="O241" s="4">
        <v>2</v>
      </c>
      <c r="P241" s="4"/>
      <c r="Q241" s="4"/>
      <c r="R241" s="4"/>
      <c r="S241" s="4"/>
      <c r="T241" s="4"/>
      <c r="U241" s="4"/>
      <c r="V241" s="4"/>
      <c r="W241" s="4"/>
    </row>
    <row r="242" spans="1:23" x14ac:dyDescent="0.2">
      <c r="A242" s="4">
        <v>50</v>
      </c>
      <c r="B242" s="4">
        <v>0</v>
      </c>
      <c r="C242" s="4">
        <v>0</v>
      </c>
      <c r="D242" s="4">
        <v>1</v>
      </c>
      <c r="E242" s="4">
        <v>225</v>
      </c>
      <c r="F242" s="4">
        <f>ROUND(Source!AV237,O242)</f>
        <v>0</v>
      </c>
      <c r="G242" s="4" t="s">
        <v>72</v>
      </c>
      <c r="H242" s="4" t="s">
        <v>73</v>
      </c>
      <c r="I242" s="4"/>
      <c r="J242" s="4"/>
      <c r="K242" s="4">
        <v>225</v>
      </c>
      <c r="L242" s="4">
        <v>4</v>
      </c>
      <c r="M242" s="4">
        <v>3</v>
      </c>
      <c r="N242" s="4" t="s">
        <v>3</v>
      </c>
      <c r="O242" s="4">
        <v>2</v>
      </c>
      <c r="P242" s="4"/>
      <c r="Q242" s="4"/>
      <c r="R242" s="4"/>
      <c r="S242" s="4"/>
      <c r="T242" s="4"/>
      <c r="U242" s="4"/>
      <c r="V242" s="4"/>
      <c r="W242" s="4"/>
    </row>
    <row r="243" spans="1:23" x14ac:dyDescent="0.2">
      <c r="A243" s="4">
        <v>50</v>
      </c>
      <c r="B243" s="4">
        <v>0</v>
      </c>
      <c r="C243" s="4">
        <v>0</v>
      </c>
      <c r="D243" s="4">
        <v>1</v>
      </c>
      <c r="E243" s="4">
        <v>226</v>
      </c>
      <c r="F243" s="4">
        <f>ROUND(Source!AW237,O243)</f>
        <v>0</v>
      </c>
      <c r="G243" s="4" t="s">
        <v>74</v>
      </c>
      <c r="H243" s="4" t="s">
        <v>75</v>
      </c>
      <c r="I243" s="4"/>
      <c r="J243" s="4"/>
      <c r="K243" s="4">
        <v>226</v>
      </c>
      <c r="L243" s="4">
        <v>5</v>
      </c>
      <c r="M243" s="4">
        <v>3</v>
      </c>
      <c r="N243" s="4" t="s">
        <v>3</v>
      </c>
      <c r="O243" s="4">
        <v>2</v>
      </c>
      <c r="P243" s="4"/>
      <c r="Q243" s="4"/>
      <c r="R243" s="4"/>
      <c r="S243" s="4"/>
      <c r="T243" s="4"/>
      <c r="U243" s="4"/>
      <c r="V243" s="4"/>
      <c r="W243" s="4"/>
    </row>
    <row r="244" spans="1:23" x14ac:dyDescent="0.2">
      <c r="A244" s="4">
        <v>50</v>
      </c>
      <c r="B244" s="4">
        <v>0</v>
      </c>
      <c r="C244" s="4">
        <v>0</v>
      </c>
      <c r="D244" s="4">
        <v>1</v>
      </c>
      <c r="E244" s="4">
        <v>227</v>
      </c>
      <c r="F244" s="4">
        <f>ROUND(Source!AX237,O244)</f>
        <v>0</v>
      </c>
      <c r="G244" s="4" t="s">
        <v>76</v>
      </c>
      <c r="H244" s="4" t="s">
        <v>77</v>
      </c>
      <c r="I244" s="4"/>
      <c r="J244" s="4"/>
      <c r="K244" s="4">
        <v>227</v>
      </c>
      <c r="L244" s="4">
        <v>6</v>
      </c>
      <c r="M244" s="4">
        <v>3</v>
      </c>
      <c r="N244" s="4" t="s">
        <v>3</v>
      </c>
      <c r="O244" s="4">
        <v>2</v>
      </c>
      <c r="P244" s="4"/>
      <c r="Q244" s="4"/>
      <c r="R244" s="4"/>
      <c r="S244" s="4"/>
      <c r="T244" s="4"/>
      <c r="U244" s="4"/>
      <c r="V244" s="4"/>
      <c r="W244" s="4"/>
    </row>
    <row r="245" spans="1:23" x14ac:dyDescent="0.2">
      <c r="A245" s="4">
        <v>50</v>
      </c>
      <c r="B245" s="4">
        <v>0</v>
      </c>
      <c r="C245" s="4">
        <v>0</v>
      </c>
      <c r="D245" s="4">
        <v>1</v>
      </c>
      <c r="E245" s="4">
        <v>228</v>
      </c>
      <c r="F245" s="4">
        <f>ROUND(Source!AY237,O245)</f>
        <v>0</v>
      </c>
      <c r="G245" s="4" t="s">
        <v>78</v>
      </c>
      <c r="H245" s="4" t="s">
        <v>79</v>
      </c>
      <c r="I245" s="4"/>
      <c r="J245" s="4"/>
      <c r="K245" s="4">
        <v>228</v>
      </c>
      <c r="L245" s="4">
        <v>7</v>
      </c>
      <c r="M245" s="4">
        <v>3</v>
      </c>
      <c r="N245" s="4" t="s">
        <v>3</v>
      </c>
      <c r="O245" s="4">
        <v>2</v>
      </c>
      <c r="P245" s="4"/>
      <c r="Q245" s="4"/>
      <c r="R245" s="4"/>
      <c r="S245" s="4"/>
      <c r="T245" s="4"/>
      <c r="U245" s="4"/>
      <c r="V245" s="4"/>
      <c r="W245" s="4"/>
    </row>
    <row r="246" spans="1:23" x14ac:dyDescent="0.2">
      <c r="A246" s="4">
        <v>50</v>
      </c>
      <c r="B246" s="4">
        <v>0</v>
      </c>
      <c r="C246" s="4">
        <v>0</v>
      </c>
      <c r="D246" s="4">
        <v>1</v>
      </c>
      <c r="E246" s="4">
        <v>216</v>
      </c>
      <c r="F246" s="4">
        <f>ROUND(Source!AP237,O246)</f>
        <v>0</v>
      </c>
      <c r="G246" s="4" t="s">
        <v>80</v>
      </c>
      <c r="H246" s="4" t="s">
        <v>81</v>
      </c>
      <c r="I246" s="4"/>
      <c r="J246" s="4"/>
      <c r="K246" s="4">
        <v>216</v>
      </c>
      <c r="L246" s="4">
        <v>8</v>
      </c>
      <c r="M246" s="4">
        <v>3</v>
      </c>
      <c r="N246" s="4" t="s">
        <v>3</v>
      </c>
      <c r="O246" s="4">
        <v>2</v>
      </c>
      <c r="P246" s="4"/>
      <c r="Q246" s="4"/>
      <c r="R246" s="4"/>
      <c r="S246" s="4"/>
      <c r="T246" s="4"/>
      <c r="U246" s="4"/>
      <c r="V246" s="4"/>
      <c r="W246" s="4"/>
    </row>
    <row r="247" spans="1:23" x14ac:dyDescent="0.2">
      <c r="A247" s="4">
        <v>50</v>
      </c>
      <c r="B247" s="4">
        <v>0</v>
      </c>
      <c r="C247" s="4">
        <v>0</v>
      </c>
      <c r="D247" s="4">
        <v>1</v>
      </c>
      <c r="E247" s="4">
        <v>223</v>
      </c>
      <c r="F247" s="4">
        <f>ROUND(Source!AQ237,O247)</f>
        <v>0</v>
      </c>
      <c r="G247" s="4" t="s">
        <v>82</v>
      </c>
      <c r="H247" s="4" t="s">
        <v>83</v>
      </c>
      <c r="I247" s="4"/>
      <c r="J247" s="4"/>
      <c r="K247" s="4">
        <v>223</v>
      </c>
      <c r="L247" s="4">
        <v>9</v>
      </c>
      <c r="M247" s="4">
        <v>3</v>
      </c>
      <c r="N247" s="4" t="s">
        <v>3</v>
      </c>
      <c r="O247" s="4">
        <v>2</v>
      </c>
      <c r="P247" s="4"/>
      <c r="Q247" s="4"/>
      <c r="R247" s="4"/>
      <c r="S247" s="4"/>
      <c r="T247" s="4"/>
      <c r="U247" s="4"/>
      <c r="V247" s="4"/>
      <c r="W247" s="4"/>
    </row>
    <row r="248" spans="1:23" x14ac:dyDescent="0.2">
      <c r="A248" s="4">
        <v>50</v>
      </c>
      <c r="B248" s="4">
        <v>0</v>
      </c>
      <c r="C248" s="4">
        <v>0</v>
      </c>
      <c r="D248" s="4">
        <v>1</v>
      </c>
      <c r="E248" s="4">
        <v>229</v>
      </c>
      <c r="F248" s="4">
        <f>ROUND(Source!AZ237,O248)</f>
        <v>0</v>
      </c>
      <c r="G248" s="4" t="s">
        <v>84</v>
      </c>
      <c r="H248" s="4" t="s">
        <v>85</v>
      </c>
      <c r="I248" s="4"/>
      <c r="J248" s="4"/>
      <c r="K248" s="4">
        <v>229</v>
      </c>
      <c r="L248" s="4">
        <v>10</v>
      </c>
      <c r="M248" s="4">
        <v>3</v>
      </c>
      <c r="N248" s="4" t="s">
        <v>3</v>
      </c>
      <c r="O248" s="4">
        <v>2</v>
      </c>
      <c r="P248" s="4"/>
      <c r="Q248" s="4"/>
      <c r="R248" s="4"/>
      <c r="S248" s="4"/>
      <c r="T248" s="4"/>
      <c r="U248" s="4"/>
      <c r="V248" s="4"/>
      <c r="W248" s="4"/>
    </row>
    <row r="249" spans="1:23" x14ac:dyDescent="0.2">
      <c r="A249" s="4">
        <v>50</v>
      </c>
      <c r="B249" s="4">
        <v>0</v>
      </c>
      <c r="C249" s="4">
        <v>0</v>
      </c>
      <c r="D249" s="4">
        <v>1</v>
      </c>
      <c r="E249" s="4">
        <v>203</v>
      </c>
      <c r="F249" s="4">
        <f>ROUND(Source!Q237,O249)</f>
        <v>0</v>
      </c>
      <c r="G249" s="4" t="s">
        <v>86</v>
      </c>
      <c r="H249" s="4" t="s">
        <v>87</v>
      </c>
      <c r="I249" s="4"/>
      <c r="J249" s="4"/>
      <c r="K249" s="4">
        <v>203</v>
      </c>
      <c r="L249" s="4">
        <v>11</v>
      </c>
      <c r="M249" s="4">
        <v>3</v>
      </c>
      <c r="N249" s="4" t="s">
        <v>3</v>
      </c>
      <c r="O249" s="4">
        <v>2</v>
      </c>
      <c r="P249" s="4"/>
      <c r="Q249" s="4"/>
      <c r="R249" s="4"/>
      <c r="S249" s="4"/>
      <c r="T249" s="4"/>
      <c r="U249" s="4"/>
      <c r="V249" s="4"/>
      <c r="W249" s="4"/>
    </row>
    <row r="250" spans="1:23" x14ac:dyDescent="0.2">
      <c r="A250" s="4">
        <v>50</v>
      </c>
      <c r="B250" s="4">
        <v>0</v>
      </c>
      <c r="C250" s="4">
        <v>0</v>
      </c>
      <c r="D250" s="4">
        <v>1</v>
      </c>
      <c r="E250" s="4">
        <v>231</v>
      </c>
      <c r="F250" s="4">
        <f>ROUND(Source!BB237,O250)</f>
        <v>0</v>
      </c>
      <c r="G250" s="4" t="s">
        <v>88</v>
      </c>
      <c r="H250" s="4" t="s">
        <v>89</v>
      </c>
      <c r="I250" s="4"/>
      <c r="J250" s="4"/>
      <c r="K250" s="4">
        <v>231</v>
      </c>
      <c r="L250" s="4">
        <v>12</v>
      </c>
      <c r="M250" s="4">
        <v>3</v>
      </c>
      <c r="N250" s="4" t="s">
        <v>3</v>
      </c>
      <c r="O250" s="4">
        <v>2</v>
      </c>
      <c r="P250" s="4"/>
      <c r="Q250" s="4"/>
      <c r="R250" s="4"/>
      <c r="S250" s="4"/>
      <c r="T250" s="4"/>
      <c r="U250" s="4"/>
      <c r="V250" s="4"/>
      <c r="W250" s="4"/>
    </row>
    <row r="251" spans="1:23" x14ac:dyDescent="0.2">
      <c r="A251" s="4">
        <v>50</v>
      </c>
      <c r="B251" s="4">
        <v>0</v>
      </c>
      <c r="C251" s="4">
        <v>0</v>
      </c>
      <c r="D251" s="4">
        <v>1</v>
      </c>
      <c r="E251" s="4">
        <v>204</v>
      </c>
      <c r="F251" s="4">
        <f>ROUND(Source!R237,O251)</f>
        <v>0</v>
      </c>
      <c r="G251" s="4" t="s">
        <v>90</v>
      </c>
      <c r="H251" s="4" t="s">
        <v>91</v>
      </c>
      <c r="I251" s="4"/>
      <c r="J251" s="4"/>
      <c r="K251" s="4">
        <v>204</v>
      </c>
      <c r="L251" s="4">
        <v>13</v>
      </c>
      <c r="M251" s="4">
        <v>3</v>
      </c>
      <c r="N251" s="4" t="s">
        <v>3</v>
      </c>
      <c r="O251" s="4">
        <v>2</v>
      </c>
      <c r="P251" s="4"/>
      <c r="Q251" s="4"/>
      <c r="R251" s="4"/>
      <c r="S251" s="4"/>
      <c r="T251" s="4"/>
      <c r="U251" s="4"/>
      <c r="V251" s="4"/>
      <c r="W251" s="4"/>
    </row>
    <row r="252" spans="1:23" x14ac:dyDescent="0.2">
      <c r="A252" s="4">
        <v>50</v>
      </c>
      <c r="B252" s="4">
        <v>0</v>
      </c>
      <c r="C252" s="4">
        <v>0</v>
      </c>
      <c r="D252" s="4">
        <v>1</v>
      </c>
      <c r="E252" s="4">
        <v>205</v>
      </c>
      <c r="F252" s="4">
        <f>ROUND(Source!S237,O252)</f>
        <v>0</v>
      </c>
      <c r="G252" s="4" t="s">
        <v>92</v>
      </c>
      <c r="H252" s="4" t="s">
        <v>93</v>
      </c>
      <c r="I252" s="4"/>
      <c r="J252" s="4"/>
      <c r="K252" s="4">
        <v>205</v>
      </c>
      <c r="L252" s="4">
        <v>14</v>
      </c>
      <c r="M252" s="4">
        <v>3</v>
      </c>
      <c r="N252" s="4" t="s">
        <v>3</v>
      </c>
      <c r="O252" s="4">
        <v>2</v>
      </c>
      <c r="P252" s="4"/>
      <c r="Q252" s="4"/>
      <c r="R252" s="4"/>
      <c r="S252" s="4"/>
      <c r="T252" s="4"/>
      <c r="U252" s="4"/>
      <c r="V252" s="4"/>
      <c r="W252" s="4"/>
    </row>
    <row r="253" spans="1:23" x14ac:dyDescent="0.2">
      <c r="A253" s="4">
        <v>50</v>
      </c>
      <c r="B253" s="4">
        <v>0</v>
      </c>
      <c r="C253" s="4">
        <v>0</v>
      </c>
      <c r="D253" s="4">
        <v>1</v>
      </c>
      <c r="E253" s="4">
        <v>232</v>
      </c>
      <c r="F253" s="4">
        <f>ROUND(Source!BC237,O253)</f>
        <v>0</v>
      </c>
      <c r="G253" s="4" t="s">
        <v>94</v>
      </c>
      <c r="H253" s="4" t="s">
        <v>95</v>
      </c>
      <c r="I253" s="4"/>
      <c r="J253" s="4"/>
      <c r="K253" s="4">
        <v>232</v>
      </c>
      <c r="L253" s="4">
        <v>15</v>
      </c>
      <c r="M253" s="4">
        <v>3</v>
      </c>
      <c r="N253" s="4" t="s">
        <v>3</v>
      </c>
      <c r="O253" s="4">
        <v>2</v>
      </c>
      <c r="P253" s="4"/>
      <c r="Q253" s="4"/>
      <c r="R253" s="4"/>
      <c r="S253" s="4"/>
      <c r="T253" s="4"/>
      <c r="U253" s="4"/>
      <c r="V253" s="4"/>
      <c r="W253" s="4"/>
    </row>
    <row r="254" spans="1:23" x14ac:dyDescent="0.2">
      <c r="A254" s="4">
        <v>50</v>
      </c>
      <c r="B254" s="4">
        <v>0</v>
      </c>
      <c r="C254" s="4">
        <v>0</v>
      </c>
      <c r="D254" s="4">
        <v>1</v>
      </c>
      <c r="E254" s="4">
        <v>214</v>
      </c>
      <c r="F254" s="4">
        <f>ROUND(Source!AS237,O254)</f>
        <v>0</v>
      </c>
      <c r="G254" s="4" t="s">
        <v>96</v>
      </c>
      <c r="H254" s="4" t="s">
        <v>97</v>
      </c>
      <c r="I254" s="4"/>
      <c r="J254" s="4"/>
      <c r="K254" s="4">
        <v>214</v>
      </c>
      <c r="L254" s="4">
        <v>16</v>
      </c>
      <c r="M254" s="4">
        <v>3</v>
      </c>
      <c r="N254" s="4" t="s">
        <v>3</v>
      </c>
      <c r="O254" s="4">
        <v>2</v>
      </c>
      <c r="P254" s="4"/>
      <c r="Q254" s="4"/>
      <c r="R254" s="4"/>
      <c r="S254" s="4"/>
      <c r="T254" s="4"/>
      <c r="U254" s="4"/>
      <c r="V254" s="4"/>
      <c r="W254" s="4"/>
    </row>
    <row r="255" spans="1:23" x14ac:dyDescent="0.2">
      <c r="A255" s="4">
        <v>50</v>
      </c>
      <c r="B255" s="4">
        <v>0</v>
      </c>
      <c r="C255" s="4">
        <v>0</v>
      </c>
      <c r="D255" s="4">
        <v>1</v>
      </c>
      <c r="E255" s="4">
        <v>215</v>
      </c>
      <c r="F255" s="4">
        <f>ROUND(Source!AT237,O255)</f>
        <v>0</v>
      </c>
      <c r="G255" s="4" t="s">
        <v>98</v>
      </c>
      <c r="H255" s="4" t="s">
        <v>99</v>
      </c>
      <c r="I255" s="4"/>
      <c r="J255" s="4"/>
      <c r="K255" s="4">
        <v>215</v>
      </c>
      <c r="L255" s="4">
        <v>17</v>
      </c>
      <c r="M255" s="4">
        <v>3</v>
      </c>
      <c r="N255" s="4" t="s">
        <v>3</v>
      </c>
      <c r="O255" s="4">
        <v>2</v>
      </c>
      <c r="P255" s="4"/>
      <c r="Q255" s="4"/>
      <c r="R255" s="4"/>
      <c r="S255" s="4"/>
      <c r="T255" s="4"/>
      <c r="U255" s="4"/>
      <c r="V255" s="4"/>
      <c r="W255" s="4"/>
    </row>
    <row r="256" spans="1:23" x14ac:dyDescent="0.2">
      <c r="A256" s="4">
        <v>50</v>
      </c>
      <c r="B256" s="4">
        <v>0</v>
      </c>
      <c r="C256" s="4">
        <v>0</v>
      </c>
      <c r="D256" s="4">
        <v>1</v>
      </c>
      <c r="E256" s="4">
        <v>217</v>
      </c>
      <c r="F256" s="4">
        <f>ROUND(Source!AU237,O256)</f>
        <v>0</v>
      </c>
      <c r="G256" s="4" t="s">
        <v>100</v>
      </c>
      <c r="H256" s="4" t="s">
        <v>101</v>
      </c>
      <c r="I256" s="4"/>
      <c r="J256" s="4"/>
      <c r="K256" s="4">
        <v>217</v>
      </c>
      <c r="L256" s="4">
        <v>18</v>
      </c>
      <c r="M256" s="4">
        <v>3</v>
      </c>
      <c r="N256" s="4" t="s">
        <v>3</v>
      </c>
      <c r="O256" s="4">
        <v>2</v>
      </c>
      <c r="P256" s="4"/>
      <c r="Q256" s="4"/>
      <c r="R256" s="4"/>
      <c r="S256" s="4"/>
      <c r="T256" s="4"/>
      <c r="U256" s="4"/>
      <c r="V256" s="4"/>
      <c r="W256" s="4"/>
    </row>
    <row r="257" spans="1:245" x14ac:dyDescent="0.2">
      <c r="A257" s="4">
        <v>50</v>
      </c>
      <c r="B257" s="4">
        <v>0</v>
      </c>
      <c r="C257" s="4">
        <v>0</v>
      </c>
      <c r="D257" s="4">
        <v>1</v>
      </c>
      <c r="E257" s="4">
        <v>230</v>
      </c>
      <c r="F257" s="4">
        <f>ROUND(Source!BA237,O257)</f>
        <v>0</v>
      </c>
      <c r="G257" s="4" t="s">
        <v>102</v>
      </c>
      <c r="H257" s="4" t="s">
        <v>103</v>
      </c>
      <c r="I257" s="4"/>
      <c r="J257" s="4"/>
      <c r="K257" s="4">
        <v>230</v>
      </c>
      <c r="L257" s="4">
        <v>19</v>
      </c>
      <c r="M257" s="4">
        <v>3</v>
      </c>
      <c r="N257" s="4" t="s">
        <v>3</v>
      </c>
      <c r="O257" s="4">
        <v>2</v>
      </c>
      <c r="P257" s="4"/>
      <c r="Q257" s="4"/>
      <c r="R257" s="4"/>
      <c r="S257" s="4"/>
      <c r="T257" s="4"/>
      <c r="U257" s="4"/>
      <c r="V257" s="4"/>
      <c r="W257" s="4"/>
    </row>
    <row r="258" spans="1:245" x14ac:dyDescent="0.2">
      <c r="A258" s="4">
        <v>50</v>
      </c>
      <c r="B258" s="4">
        <v>0</v>
      </c>
      <c r="C258" s="4">
        <v>0</v>
      </c>
      <c r="D258" s="4">
        <v>1</v>
      </c>
      <c r="E258" s="4">
        <v>206</v>
      </c>
      <c r="F258" s="4">
        <f>ROUND(Source!T237,O258)</f>
        <v>0</v>
      </c>
      <c r="G258" s="4" t="s">
        <v>104</v>
      </c>
      <c r="H258" s="4" t="s">
        <v>105</v>
      </c>
      <c r="I258" s="4"/>
      <c r="J258" s="4"/>
      <c r="K258" s="4">
        <v>206</v>
      </c>
      <c r="L258" s="4">
        <v>20</v>
      </c>
      <c r="M258" s="4">
        <v>3</v>
      </c>
      <c r="N258" s="4" t="s">
        <v>3</v>
      </c>
      <c r="O258" s="4">
        <v>2</v>
      </c>
      <c r="P258" s="4"/>
      <c r="Q258" s="4"/>
      <c r="R258" s="4"/>
      <c r="S258" s="4"/>
      <c r="T258" s="4"/>
      <c r="U258" s="4"/>
      <c r="V258" s="4"/>
      <c r="W258" s="4"/>
    </row>
    <row r="259" spans="1:245" x14ac:dyDescent="0.2">
      <c r="A259" s="4">
        <v>50</v>
      </c>
      <c r="B259" s="4">
        <v>0</v>
      </c>
      <c r="C259" s="4">
        <v>0</v>
      </c>
      <c r="D259" s="4">
        <v>1</v>
      </c>
      <c r="E259" s="4">
        <v>207</v>
      </c>
      <c r="F259" s="4">
        <f>Source!U237</f>
        <v>0</v>
      </c>
      <c r="G259" s="4" t="s">
        <v>106</v>
      </c>
      <c r="H259" s="4" t="s">
        <v>107</v>
      </c>
      <c r="I259" s="4"/>
      <c r="J259" s="4"/>
      <c r="K259" s="4">
        <v>207</v>
      </c>
      <c r="L259" s="4">
        <v>21</v>
      </c>
      <c r="M259" s="4">
        <v>3</v>
      </c>
      <c r="N259" s="4" t="s">
        <v>3</v>
      </c>
      <c r="O259" s="4">
        <v>-1</v>
      </c>
      <c r="P259" s="4"/>
      <c r="Q259" s="4"/>
      <c r="R259" s="4"/>
      <c r="S259" s="4"/>
      <c r="T259" s="4"/>
      <c r="U259" s="4"/>
      <c r="V259" s="4"/>
      <c r="W259" s="4"/>
    </row>
    <row r="260" spans="1:245" x14ac:dyDescent="0.2">
      <c r="A260" s="4">
        <v>50</v>
      </c>
      <c r="B260" s="4">
        <v>0</v>
      </c>
      <c r="C260" s="4">
        <v>0</v>
      </c>
      <c r="D260" s="4">
        <v>1</v>
      </c>
      <c r="E260" s="4">
        <v>208</v>
      </c>
      <c r="F260" s="4">
        <f>Source!V237</f>
        <v>0</v>
      </c>
      <c r="G260" s="4" t="s">
        <v>108</v>
      </c>
      <c r="H260" s="4" t="s">
        <v>109</v>
      </c>
      <c r="I260" s="4"/>
      <c r="J260" s="4"/>
      <c r="K260" s="4">
        <v>208</v>
      </c>
      <c r="L260" s="4">
        <v>22</v>
      </c>
      <c r="M260" s="4">
        <v>3</v>
      </c>
      <c r="N260" s="4" t="s">
        <v>3</v>
      </c>
      <c r="O260" s="4">
        <v>-1</v>
      </c>
      <c r="P260" s="4"/>
      <c r="Q260" s="4"/>
      <c r="R260" s="4"/>
      <c r="S260" s="4"/>
      <c r="T260" s="4"/>
      <c r="U260" s="4"/>
      <c r="V260" s="4"/>
      <c r="W260" s="4"/>
    </row>
    <row r="261" spans="1:245" x14ac:dyDescent="0.2">
      <c r="A261" s="4">
        <v>50</v>
      </c>
      <c r="B261" s="4">
        <v>0</v>
      </c>
      <c r="C261" s="4">
        <v>0</v>
      </c>
      <c r="D261" s="4">
        <v>1</v>
      </c>
      <c r="E261" s="4">
        <v>209</v>
      </c>
      <c r="F261" s="4">
        <f>ROUND(Source!W237,O261)</f>
        <v>0</v>
      </c>
      <c r="G261" s="4" t="s">
        <v>110</v>
      </c>
      <c r="H261" s="4" t="s">
        <v>111</v>
      </c>
      <c r="I261" s="4"/>
      <c r="J261" s="4"/>
      <c r="K261" s="4">
        <v>209</v>
      </c>
      <c r="L261" s="4">
        <v>23</v>
      </c>
      <c r="M261" s="4">
        <v>3</v>
      </c>
      <c r="N261" s="4" t="s">
        <v>3</v>
      </c>
      <c r="O261" s="4">
        <v>2</v>
      </c>
      <c r="P261" s="4"/>
      <c r="Q261" s="4"/>
      <c r="R261" s="4"/>
      <c r="S261" s="4"/>
      <c r="T261" s="4"/>
      <c r="U261" s="4"/>
      <c r="V261" s="4"/>
      <c r="W261" s="4"/>
    </row>
    <row r="262" spans="1:245" x14ac:dyDescent="0.2">
      <c r="A262" s="4">
        <v>50</v>
      </c>
      <c r="B262" s="4">
        <v>0</v>
      </c>
      <c r="C262" s="4">
        <v>0</v>
      </c>
      <c r="D262" s="4">
        <v>1</v>
      </c>
      <c r="E262" s="4">
        <v>210</v>
      </c>
      <c r="F262" s="4">
        <f>ROUND(Source!X237,O262)</f>
        <v>0</v>
      </c>
      <c r="G262" s="4" t="s">
        <v>112</v>
      </c>
      <c r="H262" s="4" t="s">
        <v>113</v>
      </c>
      <c r="I262" s="4"/>
      <c r="J262" s="4"/>
      <c r="K262" s="4">
        <v>210</v>
      </c>
      <c r="L262" s="4">
        <v>24</v>
      </c>
      <c r="M262" s="4">
        <v>3</v>
      </c>
      <c r="N262" s="4" t="s">
        <v>3</v>
      </c>
      <c r="O262" s="4">
        <v>2</v>
      </c>
      <c r="P262" s="4"/>
      <c r="Q262" s="4"/>
      <c r="R262" s="4"/>
      <c r="S262" s="4"/>
      <c r="T262" s="4"/>
      <c r="U262" s="4"/>
      <c r="V262" s="4"/>
      <c r="W262" s="4"/>
    </row>
    <row r="263" spans="1:245" x14ac:dyDescent="0.2">
      <c r="A263" s="4">
        <v>50</v>
      </c>
      <c r="B263" s="4">
        <v>0</v>
      </c>
      <c r="C263" s="4">
        <v>0</v>
      </c>
      <c r="D263" s="4">
        <v>1</v>
      </c>
      <c r="E263" s="4">
        <v>211</v>
      </c>
      <c r="F263" s="4">
        <f>ROUND(Source!Y237,O263)</f>
        <v>0</v>
      </c>
      <c r="G263" s="4" t="s">
        <v>114</v>
      </c>
      <c r="H263" s="4" t="s">
        <v>115</v>
      </c>
      <c r="I263" s="4"/>
      <c r="J263" s="4"/>
      <c r="K263" s="4">
        <v>211</v>
      </c>
      <c r="L263" s="4">
        <v>25</v>
      </c>
      <c r="M263" s="4">
        <v>3</v>
      </c>
      <c r="N263" s="4" t="s">
        <v>3</v>
      </c>
      <c r="O263" s="4">
        <v>2</v>
      </c>
      <c r="P263" s="4"/>
      <c r="Q263" s="4"/>
      <c r="R263" s="4"/>
      <c r="S263" s="4"/>
      <c r="T263" s="4"/>
      <c r="U263" s="4"/>
      <c r="V263" s="4"/>
      <c r="W263" s="4"/>
    </row>
    <row r="264" spans="1:245" x14ac:dyDescent="0.2">
      <c r="A264" s="4">
        <v>50</v>
      </c>
      <c r="B264" s="4">
        <v>0</v>
      </c>
      <c r="C264" s="4">
        <v>0</v>
      </c>
      <c r="D264" s="4">
        <v>1</v>
      </c>
      <c r="E264" s="4">
        <v>224</v>
      </c>
      <c r="F264" s="4">
        <f>ROUND(Source!AR237,O264)</f>
        <v>0</v>
      </c>
      <c r="G264" s="4" t="s">
        <v>116</v>
      </c>
      <c r="H264" s="4" t="s">
        <v>117</v>
      </c>
      <c r="I264" s="4"/>
      <c r="J264" s="4"/>
      <c r="K264" s="4">
        <v>224</v>
      </c>
      <c r="L264" s="4">
        <v>26</v>
      </c>
      <c r="M264" s="4">
        <v>3</v>
      </c>
      <c r="N264" s="4" t="s">
        <v>3</v>
      </c>
      <c r="O264" s="4">
        <v>2</v>
      </c>
      <c r="P264" s="4"/>
      <c r="Q264" s="4"/>
      <c r="R264" s="4"/>
      <c r="S264" s="4"/>
      <c r="T264" s="4"/>
      <c r="U264" s="4"/>
      <c r="V264" s="4"/>
      <c r="W264" s="4"/>
    </row>
    <row r="266" spans="1:245" x14ac:dyDescent="0.2">
      <c r="A266" s="1">
        <v>5</v>
      </c>
      <c r="B266" s="1">
        <v>1</v>
      </c>
      <c r="C266" s="1"/>
      <c r="D266" s="1">
        <f>ROW(A276)</f>
        <v>276</v>
      </c>
      <c r="E266" s="1"/>
      <c r="F266" s="1" t="s">
        <v>118</v>
      </c>
      <c r="G266" s="1" t="s">
        <v>194</v>
      </c>
      <c r="H266" s="1" t="s">
        <v>3</v>
      </c>
      <c r="I266" s="1">
        <v>0</v>
      </c>
      <c r="J266" s="1"/>
      <c r="K266" s="1">
        <v>0</v>
      </c>
      <c r="L266" s="1"/>
      <c r="M266" s="1"/>
      <c r="N266" s="1"/>
      <c r="O266" s="1"/>
      <c r="P266" s="1"/>
      <c r="Q266" s="1"/>
      <c r="R266" s="1"/>
      <c r="S266" s="1"/>
      <c r="T266" s="1"/>
      <c r="U266" s="1" t="s">
        <v>3</v>
      </c>
      <c r="V266" s="1">
        <v>0</v>
      </c>
      <c r="W266" s="1"/>
      <c r="X266" s="1"/>
      <c r="Y266" s="1"/>
      <c r="Z266" s="1"/>
      <c r="AA266" s="1"/>
      <c r="AB266" s="1" t="s">
        <v>3</v>
      </c>
      <c r="AC266" s="1" t="s">
        <v>3</v>
      </c>
      <c r="AD266" s="1" t="s">
        <v>3</v>
      </c>
      <c r="AE266" s="1" t="s">
        <v>3</v>
      </c>
      <c r="AF266" s="1" t="s">
        <v>3</v>
      </c>
      <c r="AG266" s="1" t="s">
        <v>3</v>
      </c>
      <c r="AH266" s="1"/>
      <c r="AI266" s="1"/>
      <c r="AJ266" s="1"/>
      <c r="AK266" s="1"/>
      <c r="AL266" s="1"/>
      <c r="AM266" s="1"/>
      <c r="AN266" s="1"/>
      <c r="AO266" s="1"/>
      <c r="AP266" s="1" t="s">
        <v>3</v>
      </c>
      <c r="AQ266" s="1" t="s">
        <v>3</v>
      </c>
      <c r="AR266" s="1" t="s">
        <v>3</v>
      </c>
      <c r="AS266" s="1"/>
      <c r="AT266" s="1"/>
      <c r="AU266" s="1"/>
      <c r="AV266" s="1"/>
      <c r="AW266" s="1"/>
      <c r="AX266" s="1"/>
      <c r="AY266" s="1"/>
      <c r="AZ266" s="1" t="s">
        <v>3</v>
      </c>
      <c r="BA266" s="1"/>
      <c r="BB266" s="1" t="s">
        <v>3</v>
      </c>
      <c r="BC266" s="1" t="s">
        <v>3</v>
      </c>
      <c r="BD266" s="1" t="s">
        <v>3</v>
      </c>
      <c r="BE266" s="1" t="s">
        <v>3</v>
      </c>
      <c r="BF266" s="1" t="s">
        <v>3</v>
      </c>
      <c r="BG266" s="1" t="s">
        <v>3</v>
      </c>
      <c r="BH266" s="1" t="s">
        <v>3</v>
      </c>
      <c r="BI266" s="1" t="s">
        <v>3</v>
      </c>
      <c r="BJ266" s="1" t="s">
        <v>3</v>
      </c>
      <c r="BK266" s="1" t="s">
        <v>3</v>
      </c>
      <c r="BL266" s="1" t="s">
        <v>3</v>
      </c>
      <c r="BM266" s="1" t="s">
        <v>3</v>
      </c>
      <c r="BN266" s="1" t="s">
        <v>3</v>
      </c>
      <c r="BO266" s="1" t="s">
        <v>3</v>
      </c>
      <c r="BP266" s="1" t="s">
        <v>3</v>
      </c>
      <c r="BQ266" s="1"/>
      <c r="BR266" s="1"/>
      <c r="BS266" s="1"/>
      <c r="BT266" s="1"/>
      <c r="BU266" s="1"/>
      <c r="BV266" s="1"/>
      <c r="BW266" s="1"/>
      <c r="BX266" s="1">
        <v>0</v>
      </c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>
        <v>0</v>
      </c>
    </row>
    <row r="268" spans="1:245" x14ac:dyDescent="0.2">
      <c r="A268" s="2">
        <v>52</v>
      </c>
      <c r="B268" s="2">
        <f t="shared" ref="B268:G268" si="182">B276</f>
        <v>1</v>
      </c>
      <c r="C268" s="2">
        <f t="shared" si="182"/>
        <v>5</v>
      </c>
      <c r="D268" s="2">
        <f t="shared" si="182"/>
        <v>266</v>
      </c>
      <c r="E268" s="2">
        <f t="shared" si="182"/>
        <v>0</v>
      </c>
      <c r="F268" s="2" t="str">
        <f t="shared" si="182"/>
        <v>Новый подраздел</v>
      </c>
      <c r="G268" s="2" t="str">
        <f t="shared" si="182"/>
        <v>Устройство бортового камня</v>
      </c>
      <c r="H268" s="2"/>
      <c r="I268" s="2"/>
      <c r="J268" s="2"/>
      <c r="K268" s="2"/>
      <c r="L268" s="2"/>
      <c r="M268" s="2"/>
      <c r="N268" s="2"/>
      <c r="O268" s="2">
        <f t="shared" ref="O268:AT268" si="183">O276</f>
        <v>0</v>
      </c>
      <c r="P268" s="2">
        <f t="shared" si="183"/>
        <v>0</v>
      </c>
      <c r="Q268" s="2">
        <f t="shared" si="183"/>
        <v>0</v>
      </c>
      <c r="R268" s="2">
        <f t="shared" si="183"/>
        <v>0</v>
      </c>
      <c r="S268" s="2">
        <f t="shared" si="183"/>
        <v>0</v>
      </c>
      <c r="T268" s="2">
        <f t="shared" si="183"/>
        <v>0</v>
      </c>
      <c r="U268" s="2">
        <f t="shared" si="183"/>
        <v>0</v>
      </c>
      <c r="V268" s="2">
        <f t="shared" si="183"/>
        <v>0</v>
      </c>
      <c r="W268" s="2">
        <f t="shared" si="183"/>
        <v>0</v>
      </c>
      <c r="X268" s="2">
        <f t="shared" si="183"/>
        <v>0</v>
      </c>
      <c r="Y268" s="2">
        <f t="shared" si="183"/>
        <v>0</v>
      </c>
      <c r="Z268" s="2">
        <f t="shared" si="183"/>
        <v>0</v>
      </c>
      <c r="AA268" s="2">
        <f t="shared" si="183"/>
        <v>0</v>
      </c>
      <c r="AB268" s="2">
        <f t="shared" si="183"/>
        <v>0</v>
      </c>
      <c r="AC268" s="2">
        <f t="shared" si="183"/>
        <v>0</v>
      </c>
      <c r="AD268" s="2">
        <f t="shared" si="183"/>
        <v>0</v>
      </c>
      <c r="AE268" s="2">
        <f t="shared" si="183"/>
        <v>0</v>
      </c>
      <c r="AF268" s="2">
        <f t="shared" si="183"/>
        <v>0</v>
      </c>
      <c r="AG268" s="2">
        <f t="shared" si="183"/>
        <v>0</v>
      </c>
      <c r="AH268" s="2">
        <f t="shared" si="183"/>
        <v>0</v>
      </c>
      <c r="AI268" s="2">
        <f t="shared" si="183"/>
        <v>0</v>
      </c>
      <c r="AJ268" s="2">
        <f t="shared" si="183"/>
        <v>0</v>
      </c>
      <c r="AK268" s="2">
        <f t="shared" si="183"/>
        <v>0</v>
      </c>
      <c r="AL268" s="2">
        <f t="shared" si="183"/>
        <v>0</v>
      </c>
      <c r="AM268" s="2">
        <f t="shared" si="183"/>
        <v>0</v>
      </c>
      <c r="AN268" s="2">
        <f t="shared" si="183"/>
        <v>0</v>
      </c>
      <c r="AO268" s="2">
        <f t="shared" si="183"/>
        <v>0</v>
      </c>
      <c r="AP268" s="2">
        <f t="shared" si="183"/>
        <v>0</v>
      </c>
      <c r="AQ268" s="2">
        <f t="shared" si="183"/>
        <v>0</v>
      </c>
      <c r="AR268" s="2">
        <f t="shared" si="183"/>
        <v>0</v>
      </c>
      <c r="AS268" s="2">
        <f t="shared" si="183"/>
        <v>0</v>
      </c>
      <c r="AT268" s="2">
        <f t="shared" si="183"/>
        <v>0</v>
      </c>
      <c r="AU268" s="2">
        <f t="shared" ref="AU268:BZ268" si="184">AU276</f>
        <v>0</v>
      </c>
      <c r="AV268" s="2">
        <f t="shared" si="184"/>
        <v>0</v>
      </c>
      <c r="AW268" s="2">
        <f t="shared" si="184"/>
        <v>0</v>
      </c>
      <c r="AX268" s="2">
        <f t="shared" si="184"/>
        <v>0</v>
      </c>
      <c r="AY268" s="2">
        <f t="shared" si="184"/>
        <v>0</v>
      </c>
      <c r="AZ268" s="2">
        <f t="shared" si="184"/>
        <v>0</v>
      </c>
      <c r="BA268" s="2">
        <f t="shared" si="184"/>
        <v>0</v>
      </c>
      <c r="BB268" s="2">
        <f t="shared" si="184"/>
        <v>0</v>
      </c>
      <c r="BC268" s="2">
        <f t="shared" si="184"/>
        <v>0</v>
      </c>
      <c r="BD268" s="2">
        <f t="shared" si="184"/>
        <v>0</v>
      </c>
      <c r="BE268" s="2">
        <f t="shared" si="184"/>
        <v>0</v>
      </c>
      <c r="BF268" s="2">
        <f t="shared" si="184"/>
        <v>0</v>
      </c>
      <c r="BG268" s="2">
        <f t="shared" si="184"/>
        <v>0</v>
      </c>
      <c r="BH268" s="2">
        <f t="shared" si="184"/>
        <v>0</v>
      </c>
      <c r="BI268" s="2">
        <f t="shared" si="184"/>
        <v>0</v>
      </c>
      <c r="BJ268" s="2">
        <f t="shared" si="184"/>
        <v>0</v>
      </c>
      <c r="BK268" s="2">
        <f t="shared" si="184"/>
        <v>0</v>
      </c>
      <c r="BL268" s="2">
        <f t="shared" si="184"/>
        <v>0</v>
      </c>
      <c r="BM268" s="2">
        <f t="shared" si="184"/>
        <v>0</v>
      </c>
      <c r="BN268" s="2">
        <f t="shared" si="184"/>
        <v>0</v>
      </c>
      <c r="BO268" s="2">
        <f t="shared" si="184"/>
        <v>0</v>
      </c>
      <c r="BP268" s="2">
        <f t="shared" si="184"/>
        <v>0</v>
      </c>
      <c r="BQ268" s="2">
        <f t="shared" si="184"/>
        <v>0</v>
      </c>
      <c r="BR268" s="2">
        <f t="shared" si="184"/>
        <v>0</v>
      </c>
      <c r="BS268" s="2">
        <f t="shared" si="184"/>
        <v>0</v>
      </c>
      <c r="BT268" s="2">
        <f t="shared" si="184"/>
        <v>0</v>
      </c>
      <c r="BU268" s="2">
        <f t="shared" si="184"/>
        <v>0</v>
      </c>
      <c r="BV268" s="2">
        <f t="shared" si="184"/>
        <v>0</v>
      </c>
      <c r="BW268" s="2">
        <f t="shared" si="184"/>
        <v>0</v>
      </c>
      <c r="BX268" s="2">
        <f t="shared" si="184"/>
        <v>0</v>
      </c>
      <c r="BY268" s="2">
        <f t="shared" si="184"/>
        <v>0</v>
      </c>
      <c r="BZ268" s="2">
        <f t="shared" si="184"/>
        <v>0</v>
      </c>
      <c r="CA268" s="2">
        <f t="shared" ref="CA268:DF268" si="185">CA276</f>
        <v>0</v>
      </c>
      <c r="CB268" s="2">
        <f t="shared" si="185"/>
        <v>0</v>
      </c>
      <c r="CC268" s="2">
        <f t="shared" si="185"/>
        <v>0</v>
      </c>
      <c r="CD268" s="2">
        <f t="shared" si="185"/>
        <v>0</v>
      </c>
      <c r="CE268" s="2">
        <f t="shared" si="185"/>
        <v>0</v>
      </c>
      <c r="CF268" s="2">
        <f t="shared" si="185"/>
        <v>0</v>
      </c>
      <c r="CG268" s="2">
        <f t="shared" si="185"/>
        <v>0</v>
      </c>
      <c r="CH268" s="2">
        <f t="shared" si="185"/>
        <v>0</v>
      </c>
      <c r="CI268" s="2">
        <f t="shared" si="185"/>
        <v>0</v>
      </c>
      <c r="CJ268" s="2">
        <f t="shared" si="185"/>
        <v>0</v>
      </c>
      <c r="CK268" s="2">
        <f t="shared" si="185"/>
        <v>0</v>
      </c>
      <c r="CL268" s="2">
        <f t="shared" si="185"/>
        <v>0</v>
      </c>
      <c r="CM268" s="2">
        <f t="shared" si="185"/>
        <v>0</v>
      </c>
      <c r="CN268" s="2">
        <f t="shared" si="185"/>
        <v>0</v>
      </c>
      <c r="CO268" s="2">
        <f t="shared" si="185"/>
        <v>0</v>
      </c>
      <c r="CP268" s="2">
        <f t="shared" si="185"/>
        <v>0</v>
      </c>
      <c r="CQ268" s="2">
        <f t="shared" si="185"/>
        <v>0</v>
      </c>
      <c r="CR268" s="2">
        <f t="shared" si="185"/>
        <v>0</v>
      </c>
      <c r="CS268" s="2">
        <f t="shared" si="185"/>
        <v>0</v>
      </c>
      <c r="CT268" s="2">
        <f t="shared" si="185"/>
        <v>0</v>
      </c>
      <c r="CU268" s="2">
        <f t="shared" si="185"/>
        <v>0</v>
      </c>
      <c r="CV268" s="2">
        <f t="shared" si="185"/>
        <v>0</v>
      </c>
      <c r="CW268" s="2">
        <f t="shared" si="185"/>
        <v>0</v>
      </c>
      <c r="CX268" s="2">
        <f t="shared" si="185"/>
        <v>0</v>
      </c>
      <c r="CY268" s="2">
        <f t="shared" si="185"/>
        <v>0</v>
      </c>
      <c r="CZ268" s="2">
        <f t="shared" si="185"/>
        <v>0</v>
      </c>
      <c r="DA268" s="2">
        <f t="shared" si="185"/>
        <v>0</v>
      </c>
      <c r="DB268" s="2">
        <f t="shared" si="185"/>
        <v>0</v>
      </c>
      <c r="DC268" s="2">
        <f t="shared" si="185"/>
        <v>0</v>
      </c>
      <c r="DD268" s="2">
        <f t="shared" si="185"/>
        <v>0</v>
      </c>
      <c r="DE268" s="2">
        <f t="shared" si="185"/>
        <v>0</v>
      </c>
      <c r="DF268" s="2">
        <f t="shared" si="185"/>
        <v>0</v>
      </c>
      <c r="DG268" s="3">
        <f t="shared" ref="DG268:EL268" si="186">DG276</f>
        <v>0</v>
      </c>
      <c r="DH268" s="3">
        <f t="shared" si="186"/>
        <v>0</v>
      </c>
      <c r="DI268" s="3">
        <f t="shared" si="186"/>
        <v>0</v>
      </c>
      <c r="DJ268" s="3">
        <f t="shared" si="186"/>
        <v>0</v>
      </c>
      <c r="DK268" s="3">
        <f t="shared" si="186"/>
        <v>0</v>
      </c>
      <c r="DL268" s="3">
        <f t="shared" si="186"/>
        <v>0</v>
      </c>
      <c r="DM268" s="3">
        <f t="shared" si="186"/>
        <v>0</v>
      </c>
      <c r="DN268" s="3">
        <f t="shared" si="186"/>
        <v>0</v>
      </c>
      <c r="DO268" s="3">
        <f t="shared" si="186"/>
        <v>0</v>
      </c>
      <c r="DP268" s="3">
        <f t="shared" si="186"/>
        <v>0</v>
      </c>
      <c r="DQ268" s="3">
        <f t="shared" si="186"/>
        <v>0</v>
      </c>
      <c r="DR268" s="3">
        <f t="shared" si="186"/>
        <v>0</v>
      </c>
      <c r="DS268" s="3">
        <f t="shared" si="186"/>
        <v>0</v>
      </c>
      <c r="DT268" s="3">
        <f t="shared" si="186"/>
        <v>0</v>
      </c>
      <c r="DU268" s="3">
        <f t="shared" si="186"/>
        <v>0</v>
      </c>
      <c r="DV268" s="3">
        <f t="shared" si="186"/>
        <v>0</v>
      </c>
      <c r="DW268" s="3">
        <f t="shared" si="186"/>
        <v>0</v>
      </c>
      <c r="DX268" s="3">
        <f t="shared" si="186"/>
        <v>0</v>
      </c>
      <c r="DY268" s="3">
        <f t="shared" si="186"/>
        <v>0</v>
      </c>
      <c r="DZ268" s="3">
        <f t="shared" si="186"/>
        <v>0</v>
      </c>
      <c r="EA268" s="3">
        <f t="shared" si="186"/>
        <v>0</v>
      </c>
      <c r="EB268" s="3">
        <f t="shared" si="186"/>
        <v>0</v>
      </c>
      <c r="EC268" s="3">
        <f t="shared" si="186"/>
        <v>0</v>
      </c>
      <c r="ED268" s="3">
        <f t="shared" si="186"/>
        <v>0</v>
      </c>
      <c r="EE268" s="3">
        <f t="shared" si="186"/>
        <v>0</v>
      </c>
      <c r="EF268" s="3">
        <f t="shared" si="186"/>
        <v>0</v>
      </c>
      <c r="EG268" s="3">
        <f t="shared" si="186"/>
        <v>0</v>
      </c>
      <c r="EH268" s="3">
        <f t="shared" si="186"/>
        <v>0</v>
      </c>
      <c r="EI268" s="3">
        <f t="shared" si="186"/>
        <v>0</v>
      </c>
      <c r="EJ268" s="3">
        <f t="shared" si="186"/>
        <v>0</v>
      </c>
      <c r="EK268" s="3">
        <f t="shared" si="186"/>
        <v>0</v>
      </c>
      <c r="EL268" s="3">
        <f t="shared" si="186"/>
        <v>0</v>
      </c>
      <c r="EM268" s="3">
        <f t="shared" ref="EM268:FR268" si="187">EM276</f>
        <v>0</v>
      </c>
      <c r="EN268" s="3">
        <f t="shared" si="187"/>
        <v>0</v>
      </c>
      <c r="EO268" s="3">
        <f t="shared" si="187"/>
        <v>0</v>
      </c>
      <c r="EP268" s="3">
        <f t="shared" si="187"/>
        <v>0</v>
      </c>
      <c r="EQ268" s="3">
        <f t="shared" si="187"/>
        <v>0</v>
      </c>
      <c r="ER268" s="3">
        <f t="shared" si="187"/>
        <v>0</v>
      </c>
      <c r="ES268" s="3">
        <f t="shared" si="187"/>
        <v>0</v>
      </c>
      <c r="ET268" s="3">
        <f t="shared" si="187"/>
        <v>0</v>
      </c>
      <c r="EU268" s="3">
        <f t="shared" si="187"/>
        <v>0</v>
      </c>
      <c r="EV268" s="3">
        <f t="shared" si="187"/>
        <v>0</v>
      </c>
      <c r="EW268" s="3">
        <f t="shared" si="187"/>
        <v>0</v>
      </c>
      <c r="EX268" s="3">
        <f t="shared" si="187"/>
        <v>0</v>
      </c>
      <c r="EY268" s="3">
        <f t="shared" si="187"/>
        <v>0</v>
      </c>
      <c r="EZ268" s="3">
        <f t="shared" si="187"/>
        <v>0</v>
      </c>
      <c r="FA268" s="3">
        <f t="shared" si="187"/>
        <v>0</v>
      </c>
      <c r="FB268" s="3">
        <f t="shared" si="187"/>
        <v>0</v>
      </c>
      <c r="FC268" s="3">
        <f t="shared" si="187"/>
        <v>0</v>
      </c>
      <c r="FD268" s="3">
        <f t="shared" si="187"/>
        <v>0</v>
      </c>
      <c r="FE268" s="3">
        <f t="shared" si="187"/>
        <v>0</v>
      </c>
      <c r="FF268" s="3">
        <f t="shared" si="187"/>
        <v>0</v>
      </c>
      <c r="FG268" s="3">
        <f t="shared" si="187"/>
        <v>0</v>
      </c>
      <c r="FH268" s="3">
        <f t="shared" si="187"/>
        <v>0</v>
      </c>
      <c r="FI268" s="3">
        <f t="shared" si="187"/>
        <v>0</v>
      </c>
      <c r="FJ268" s="3">
        <f t="shared" si="187"/>
        <v>0</v>
      </c>
      <c r="FK268" s="3">
        <f t="shared" si="187"/>
        <v>0</v>
      </c>
      <c r="FL268" s="3">
        <f t="shared" si="187"/>
        <v>0</v>
      </c>
      <c r="FM268" s="3">
        <f t="shared" si="187"/>
        <v>0</v>
      </c>
      <c r="FN268" s="3">
        <f t="shared" si="187"/>
        <v>0</v>
      </c>
      <c r="FO268" s="3">
        <f t="shared" si="187"/>
        <v>0</v>
      </c>
      <c r="FP268" s="3">
        <f t="shared" si="187"/>
        <v>0</v>
      </c>
      <c r="FQ268" s="3">
        <f t="shared" si="187"/>
        <v>0</v>
      </c>
      <c r="FR268" s="3">
        <f t="shared" si="187"/>
        <v>0</v>
      </c>
      <c r="FS268" s="3">
        <f t="shared" ref="FS268:GX268" si="188">FS276</f>
        <v>0</v>
      </c>
      <c r="FT268" s="3">
        <f t="shared" si="188"/>
        <v>0</v>
      </c>
      <c r="FU268" s="3">
        <f t="shared" si="188"/>
        <v>0</v>
      </c>
      <c r="FV268" s="3">
        <f t="shared" si="188"/>
        <v>0</v>
      </c>
      <c r="FW268" s="3">
        <f t="shared" si="188"/>
        <v>0</v>
      </c>
      <c r="FX268" s="3">
        <f t="shared" si="188"/>
        <v>0</v>
      </c>
      <c r="FY268" s="3">
        <f t="shared" si="188"/>
        <v>0</v>
      </c>
      <c r="FZ268" s="3">
        <f t="shared" si="188"/>
        <v>0</v>
      </c>
      <c r="GA268" s="3">
        <f t="shared" si="188"/>
        <v>0</v>
      </c>
      <c r="GB268" s="3">
        <f t="shared" si="188"/>
        <v>0</v>
      </c>
      <c r="GC268" s="3">
        <f t="shared" si="188"/>
        <v>0</v>
      </c>
      <c r="GD268" s="3">
        <f t="shared" si="188"/>
        <v>0</v>
      </c>
      <c r="GE268" s="3">
        <f t="shared" si="188"/>
        <v>0</v>
      </c>
      <c r="GF268" s="3">
        <f t="shared" si="188"/>
        <v>0</v>
      </c>
      <c r="GG268" s="3">
        <f t="shared" si="188"/>
        <v>0</v>
      </c>
      <c r="GH268" s="3">
        <f t="shared" si="188"/>
        <v>0</v>
      </c>
      <c r="GI268" s="3">
        <f t="shared" si="188"/>
        <v>0</v>
      </c>
      <c r="GJ268" s="3">
        <f t="shared" si="188"/>
        <v>0</v>
      </c>
      <c r="GK268" s="3">
        <f t="shared" si="188"/>
        <v>0</v>
      </c>
      <c r="GL268" s="3">
        <f t="shared" si="188"/>
        <v>0</v>
      </c>
      <c r="GM268" s="3">
        <f t="shared" si="188"/>
        <v>0</v>
      </c>
      <c r="GN268" s="3">
        <f t="shared" si="188"/>
        <v>0</v>
      </c>
      <c r="GO268" s="3">
        <f t="shared" si="188"/>
        <v>0</v>
      </c>
      <c r="GP268" s="3">
        <f t="shared" si="188"/>
        <v>0</v>
      </c>
      <c r="GQ268" s="3">
        <f t="shared" si="188"/>
        <v>0</v>
      </c>
      <c r="GR268" s="3">
        <f t="shared" si="188"/>
        <v>0</v>
      </c>
      <c r="GS268" s="3">
        <f t="shared" si="188"/>
        <v>0</v>
      </c>
      <c r="GT268" s="3">
        <f t="shared" si="188"/>
        <v>0</v>
      </c>
      <c r="GU268" s="3">
        <f t="shared" si="188"/>
        <v>0</v>
      </c>
      <c r="GV268" s="3">
        <f t="shared" si="188"/>
        <v>0</v>
      </c>
      <c r="GW268" s="3">
        <f t="shared" si="188"/>
        <v>0</v>
      </c>
      <c r="GX268" s="3">
        <f t="shared" si="188"/>
        <v>0</v>
      </c>
    </row>
    <row r="270" spans="1:245" x14ac:dyDescent="0.2">
      <c r="A270">
        <v>17</v>
      </c>
      <c r="B270">
        <v>1</v>
      </c>
      <c r="D270">
        <f>ROW(EtalonRes!A79)</f>
        <v>79</v>
      </c>
      <c r="E270" t="s">
        <v>195</v>
      </c>
      <c r="F270" t="s">
        <v>121</v>
      </c>
      <c r="G270" t="s">
        <v>122</v>
      </c>
      <c r="H270" t="s">
        <v>29</v>
      </c>
      <c r="I270">
        <v>0</v>
      </c>
      <c r="J270">
        <v>0</v>
      </c>
      <c r="O270">
        <f>ROUND(CP270,2)</f>
        <v>0</v>
      </c>
      <c r="P270">
        <f>ROUND(CQ270*I270,2)</f>
        <v>0</v>
      </c>
      <c r="Q270">
        <f>ROUND(CR270*I270,2)</f>
        <v>0</v>
      </c>
      <c r="R270">
        <f>ROUND(CS270*I270,2)</f>
        <v>0</v>
      </c>
      <c r="S270">
        <f>ROUND(CT270*I270,2)</f>
        <v>0</v>
      </c>
      <c r="T270">
        <f>ROUND(CU270*I270,2)</f>
        <v>0</v>
      </c>
      <c r="U270">
        <f>CV270*I270</f>
        <v>0</v>
      </c>
      <c r="V270">
        <f>CW270*I270</f>
        <v>0</v>
      </c>
      <c r="W270">
        <f>ROUND(CX270*I270,2)</f>
        <v>0</v>
      </c>
      <c r="X270">
        <f t="shared" ref="X270:Y274" si="189">ROUND(CY270,2)</f>
        <v>0</v>
      </c>
      <c r="Y270">
        <f t="shared" si="189"/>
        <v>0</v>
      </c>
      <c r="AA270">
        <v>40597198</v>
      </c>
      <c r="AB270">
        <f>ROUND((AC270+AD270+AF270),6)</f>
        <v>76371.3</v>
      </c>
      <c r="AC270">
        <f>ROUND((ES270),6)</f>
        <v>65154.45</v>
      </c>
      <c r="AD270">
        <f>ROUND((((ET270)-(EU270))+AE270),6)</f>
        <v>8265.0300000000007</v>
      </c>
      <c r="AE270">
        <f t="shared" ref="AE270:AF274" si="190">ROUND((EU270),6)</f>
        <v>3342.74</v>
      </c>
      <c r="AF270">
        <f t="shared" si="190"/>
        <v>2951.82</v>
      </c>
      <c r="AG270">
        <f>ROUND((AP270),6)</f>
        <v>0</v>
      </c>
      <c r="AH270">
        <f t="shared" ref="AH270:AI274" si="191">(EW270)</f>
        <v>16.559999999999999</v>
      </c>
      <c r="AI270">
        <f t="shared" si="191"/>
        <v>0</v>
      </c>
      <c r="AJ270">
        <f>(AS270)</f>
        <v>0</v>
      </c>
      <c r="AK270">
        <v>76371.3</v>
      </c>
      <c r="AL270">
        <v>65154.45</v>
      </c>
      <c r="AM270">
        <v>8265.0300000000007</v>
      </c>
      <c r="AN270">
        <v>3342.74</v>
      </c>
      <c r="AO270">
        <v>2951.82</v>
      </c>
      <c r="AP270">
        <v>0</v>
      </c>
      <c r="AQ270">
        <v>16.559999999999999</v>
      </c>
      <c r="AR270">
        <v>0</v>
      </c>
      <c r="AS270">
        <v>0</v>
      </c>
      <c r="AT270">
        <v>70</v>
      </c>
      <c r="AU270">
        <v>10</v>
      </c>
      <c r="AV270">
        <v>1</v>
      </c>
      <c r="AW270">
        <v>1</v>
      </c>
      <c r="AZ270">
        <v>1</v>
      </c>
      <c r="BA270">
        <v>1</v>
      </c>
      <c r="BB270">
        <v>1</v>
      </c>
      <c r="BC270">
        <v>1</v>
      </c>
      <c r="BD270" t="s">
        <v>3</v>
      </c>
      <c r="BE270" t="s">
        <v>3</v>
      </c>
      <c r="BF270" t="s">
        <v>3</v>
      </c>
      <c r="BG270" t="s">
        <v>3</v>
      </c>
      <c r="BH270">
        <v>0</v>
      </c>
      <c r="BI270">
        <v>4</v>
      </c>
      <c r="BJ270" t="s">
        <v>123</v>
      </c>
      <c r="BM270">
        <v>0</v>
      </c>
      <c r="BN270">
        <v>0</v>
      </c>
      <c r="BO270" t="s">
        <v>3</v>
      </c>
      <c r="BP270">
        <v>0</v>
      </c>
      <c r="BQ270">
        <v>1</v>
      </c>
      <c r="BR270">
        <v>0</v>
      </c>
      <c r="BS270">
        <v>1</v>
      </c>
      <c r="BT270">
        <v>1</v>
      </c>
      <c r="BU270">
        <v>1</v>
      </c>
      <c r="BV270">
        <v>1</v>
      </c>
      <c r="BW270">
        <v>1</v>
      </c>
      <c r="BX270">
        <v>1</v>
      </c>
      <c r="BY270" t="s">
        <v>3</v>
      </c>
      <c r="BZ270">
        <v>70</v>
      </c>
      <c r="CA270">
        <v>10</v>
      </c>
      <c r="CE270">
        <v>0</v>
      </c>
      <c r="CF270">
        <v>0</v>
      </c>
      <c r="CG270">
        <v>0</v>
      </c>
      <c r="CM270">
        <v>0</v>
      </c>
      <c r="CN270" t="s">
        <v>3</v>
      </c>
      <c r="CO270">
        <v>0</v>
      </c>
      <c r="CP270">
        <f>(P270+Q270+S270)</f>
        <v>0</v>
      </c>
      <c r="CQ270">
        <f>(AC270*BC270*AW270)</f>
        <v>65154.45</v>
      </c>
      <c r="CR270">
        <f>((((ET270)*BB270-(EU270)*BS270)+AE270*BS270)*AV270)</f>
        <v>8265.0300000000007</v>
      </c>
      <c r="CS270">
        <f>(AE270*BS270*AV270)</f>
        <v>3342.74</v>
      </c>
      <c r="CT270">
        <f>(AF270*BA270*AV270)</f>
        <v>2951.82</v>
      </c>
      <c r="CU270">
        <f>AG270</f>
        <v>0</v>
      </c>
      <c r="CV270">
        <f>(AH270*AV270)</f>
        <v>16.559999999999999</v>
      </c>
      <c r="CW270">
        <f t="shared" ref="CW270:CX274" si="192">AI270</f>
        <v>0</v>
      </c>
      <c r="CX270">
        <f t="shared" si="192"/>
        <v>0</v>
      </c>
      <c r="CY270">
        <f>((S270*BZ270)/100)</f>
        <v>0</v>
      </c>
      <c r="CZ270">
        <f>((S270*CA270)/100)</f>
        <v>0</v>
      </c>
      <c r="DC270" t="s">
        <v>3</v>
      </c>
      <c r="DD270" t="s">
        <v>3</v>
      </c>
      <c r="DE270" t="s">
        <v>3</v>
      </c>
      <c r="DF270" t="s">
        <v>3</v>
      </c>
      <c r="DG270" t="s">
        <v>3</v>
      </c>
      <c r="DH270" t="s">
        <v>3</v>
      </c>
      <c r="DI270" t="s">
        <v>3</v>
      </c>
      <c r="DJ270" t="s">
        <v>3</v>
      </c>
      <c r="DK270" t="s">
        <v>3</v>
      </c>
      <c r="DL270" t="s">
        <v>3</v>
      </c>
      <c r="DM270" t="s">
        <v>3</v>
      </c>
      <c r="DN270">
        <v>0</v>
      </c>
      <c r="DO270">
        <v>0</v>
      </c>
      <c r="DP270">
        <v>1</v>
      </c>
      <c r="DQ270">
        <v>1</v>
      </c>
      <c r="DU270">
        <v>1007</v>
      </c>
      <c r="DV270" t="s">
        <v>29</v>
      </c>
      <c r="DW270" t="s">
        <v>29</v>
      </c>
      <c r="DX270">
        <v>100</v>
      </c>
      <c r="EE270">
        <v>38986828</v>
      </c>
      <c r="EF270">
        <v>1</v>
      </c>
      <c r="EG270" t="s">
        <v>23</v>
      </c>
      <c r="EH270">
        <v>0</v>
      </c>
      <c r="EI270" t="s">
        <v>3</v>
      </c>
      <c r="EJ270">
        <v>4</v>
      </c>
      <c r="EK270">
        <v>0</v>
      </c>
      <c r="EL270" t="s">
        <v>24</v>
      </c>
      <c r="EM270" t="s">
        <v>25</v>
      </c>
      <c r="EO270" t="s">
        <v>3</v>
      </c>
      <c r="EQ270">
        <v>131072</v>
      </c>
      <c r="ER270">
        <v>76371.3</v>
      </c>
      <c r="ES270">
        <v>65154.45</v>
      </c>
      <c r="ET270">
        <v>8265.0300000000007</v>
      </c>
      <c r="EU270">
        <v>3342.74</v>
      </c>
      <c r="EV270">
        <v>2951.82</v>
      </c>
      <c r="EW270">
        <v>16.559999999999999</v>
      </c>
      <c r="EX270">
        <v>0</v>
      </c>
      <c r="EY270">
        <v>0</v>
      </c>
      <c r="FQ270">
        <v>0</v>
      </c>
      <c r="FR270">
        <f>ROUND(IF(AND(BH270=3,BI270=3),P270,0),2)</f>
        <v>0</v>
      </c>
      <c r="FS270">
        <v>0</v>
      </c>
      <c r="FX270">
        <v>70</v>
      </c>
      <c r="FY270">
        <v>10</v>
      </c>
      <c r="GA270" t="s">
        <v>3</v>
      </c>
      <c r="GD270">
        <v>0</v>
      </c>
      <c r="GF270">
        <v>-2044529547</v>
      </c>
      <c r="GG270">
        <v>2</v>
      </c>
      <c r="GH270">
        <v>1</v>
      </c>
      <c r="GI270">
        <v>-2</v>
      </c>
      <c r="GJ270">
        <v>0</v>
      </c>
      <c r="GK270">
        <f>ROUND(R270*(R12)/100,2)</f>
        <v>0</v>
      </c>
      <c r="GL270">
        <f>ROUND(IF(AND(BH270=3,BI270=3,FS270&lt;&gt;0),P270,0),2)</f>
        <v>0</v>
      </c>
      <c r="GM270">
        <f>ROUND(O270+X270+Y270+GK270,2)+GX270</f>
        <v>0</v>
      </c>
      <c r="GN270">
        <f>IF(OR(BI270=0,BI270=1),ROUND(O270+X270+Y270+GK270,2),0)</f>
        <v>0</v>
      </c>
      <c r="GO270">
        <f>IF(BI270=2,ROUND(O270+X270+Y270+GK270,2),0)</f>
        <v>0</v>
      </c>
      <c r="GP270">
        <f>IF(BI270=4,ROUND(O270+X270+Y270+GK270,2)+GX270,0)</f>
        <v>0</v>
      </c>
      <c r="GR270">
        <v>0</v>
      </c>
      <c r="GS270">
        <v>3</v>
      </c>
      <c r="GT270">
        <v>0</v>
      </c>
      <c r="GU270" t="s">
        <v>3</v>
      </c>
      <c r="GV270">
        <f>ROUND((GT270),6)</f>
        <v>0</v>
      </c>
      <c r="GW270">
        <v>1</v>
      </c>
      <c r="GX270">
        <f>ROUND(HC270*I270,2)</f>
        <v>0</v>
      </c>
      <c r="HA270">
        <v>0</v>
      </c>
      <c r="HB270">
        <v>0</v>
      </c>
      <c r="HC270">
        <f>GV270*GW270</f>
        <v>0</v>
      </c>
      <c r="IK270">
        <v>0</v>
      </c>
    </row>
    <row r="271" spans="1:245" x14ac:dyDescent="0.2">
      <c r="A271">
        <v>17</v>
      </c>
      <c r="B271">
        <v>1</v>
      </c>
      <c r="C271">
        <f>ROW(SmtRes!A24)</f>
        <v>24</v>
      </c>
      <c r="D271">
        <f>ROW(EtalonRes!A83)</f>
        <v>83</v>
      </c>
      <c r="E271" t="s">
        <v>196</v>
      </c>
      <c r="F271" t="s">
        <v>125</v>
      </c>
      <c r="G271" t="s">
        <v>126</v>
      </c>
      <c r="H271" t="s">
        <v>37</v>
      </c>
      <c r="I271">
        <v>0</v>
      </c>
      <c r="J271">
        <v>0</v>
      </c>
      <c r="O271">
        <f>ROUND(CP271,2)</f>
        <v>0</v>
      </c>
      <c r="P271">
        <f>ROUND(CQ271*I271,2)</f>
        <v>0</v>
      </c>
      <c r="Q271">
        <f>ROUND(CR271*I271,2)</f>
        <v>0</v>
      </c>
      <c r="R271">
        <f>ROUND(CS271*I271,2)</f>
        <v>0</v>
      </c>
      <c r="S271">
        <f>ROUND(CT271*I271,2)</f>
        <v>0</v>
      </c>
      <c r="T271">
        <f>ROUND(CU271*I271,2)</f>
        <v>0</v>
      </c>
      <c r="U271">
        <f>CV271*I271</f>
        <v>0</v>
      </c>
      <c r="V271">
        <f>CW271*I271</f>
        <v>0</v>
      </c>
      <c r="W271">
        <f>ROUND(CX271*I271,2)</f>
        <v>0</v>
      </c>
      <c r="X271">
        <f t="shared" si="189"/>
        <v>0</v>
      </c>
      <c r="Y271">
        <f t="shared" si="189"/>
        <v>0</v>
      </c>
      <c r="AA271">
        <v>40597198</v>
      </c>
      <c r="AB271">
        <f>ROUND((AC271+AD271+AF271),6)</f>
        <v>66278.38</v>
      </c>
      <c r="AC271">
        <f>ROUND((ES271),6)</f>
        <v>51150.7</v>
      </c>
      <c r="AD271">
        <f>ROUND((((ET271)-(EU271))+AE271),6)</f>
        <v>0</v>
      </c>
      <c r="AE271">
        <f t="shared" si="190"/>
        <v>0</v>
      </c>
      <c r="AF271">
        <f t="shared" si="190"/>
        <v>15127.68</v>
      </c>
      <c r="AG271">
        <f>ROUND((AP271),6)</f>
        <v>0</v>
      </c>
      <c r="AH271">
        <f t="shared" si="191"/>
        <v>80.27</v>
      </c>
      <c r="AI271">
        <f t="shared" si="191"/>
        <v>0</v>
      </c>
      <c r="AJ271">
        <f>(AS271)</f>
        <v>0</v>
      </c>
      <c r="AK271">
        <v>66278.38</v>
      </c>
      <c r="AL271">
        <v>51150.7</v>
      </c>
      <c r="AM271">
        <v>0</v>
      </c>
      <c r="AN271">
        <v>0</v>
      </c>
      <c r="AO271">
        <v>15127.68</v>
      </c>
      <c r="AP271">
        <v>0</v>
      </c>
      <c r="AQ271">
        <v>80.27</v>
      </c>
      <c r="AR271">
        <v>0</v>
      </c>
      <c r="AS271">
        <v>0</v>
      </c>
      <c r="AT271">
        <v>70</v>
      </c>
      <c r="AU271">
        <v>10</v>
      </c>
      <c r="AV271">
        <v>1</v>
      </c>
      <c r="AW271">
        <v>1</v>
      </c>
      <c r="AZ271">
        <v>1</v>
      </c>
      <c r="BA271">
        <v>1</v>
      </c>
      <c r="BB271">
        <v>1</v>
      </c>
      <c r="BC271">
        <v>1</v>
      </c>
      <c r="BD271" t="s">
        <v>3</v>
      </c>
      <c r="BE271" t="s">
        <v>3</v>
      </c>
      <c r="BF271" t="s">
        <v>3</v>
      </c>
      <c r="BG271" t="s">
        <v>3</v>
      </c>
      <c r="BH271">
        <v>0</v>
      </c>
      <c r="BI271">
        <v>4</v>
      </c>
      <c r="BJ271" t="s">
        <v>127</v>
      </c>
      <c r="BM271">
        <v>0</v>
      </c>
      <c r="BN271">
        <v>0</v>
      </c>
      <c r="BO271" t="s">
        <v>3</v>
      </c>
      <c r="BP271">
        <v>0</v>
      </c>
      <c r="BQ271">
        <v>1</v>
      </c>
      <c r="BR271">
        <v>0</v>
      </c>
      <c r="BS271">
        <v>1</v>
      </c>
      <c r="BT271">
        <v>1</v>
      </c>
      <c r="BU271">
        <v>1</v>
      </c>
      <c r="BV271">
        <v>1</v>
      </c>
      <c r="BW271">
        <v>1</v>
      </c>
      <c r="BX271">
        <v>1</v>
      </c>
      <c r="BY271" t="s">
        <v>3</v>
      </c>
      <c r="BZ271">
        <v>70</v>
      </c>
      <c r="CA271">
        <v>10</v>
      </c>
      <c r="CE271">
        <v>0</v>
      </c>
      <c r="CF271">
        <v>0</v>
      </c>
      <c r="CG271">
        <v>0</v>
      </c>
      <c r="CM271">
        <v>0</v>
      </c>
      <c r="CN271" t="s">
        <v>3</v>
      </c>
      <c r="CO271">
        <v>0</v>
      </c>
      <c r="CP271">
        <f>(P271+Q271+S271)</f>
        <v>0</v>
      </c>
      <c r="CQ271">
        <f>(AC271*BC271*AW271)</f>
        <v>51150.7</v>
      </c>
      <c r="CR271">
        <f>((((ET271)*BB271-(EU271)*BS271)+AE271*BS271)*AV271)</f>
        <v>0</v>
      </c>
      <c r="CS271">
        <f>(AE271*BS271*AV271)</f>
        <v>0</v>
      </c>
      <c r="CT271">
        <f>(AF271*BA271*AV271)</f>
        <v>15127.68</v>
      </c>
      <c r="CU271">
        <f>AG271</f>
        <v>0</v>
      </c>
      <c r="CV271">
        <f>(AH271*AV271)</f>
        <v>80.27</v>
      </c>
      <c r="CW271">
        <f t="shared" si="192"/>
        <v>0</v>
      </c>
      <c r="CX271">
        <f t="shared" si="192"/>
        <v>0</v>
      </c>
      <c r="CY271">
        <f>((S271*BZ271)/100)</f>
        <v>0</v>
      </c>
      <c r="CZ271">
        <f>((S271*CA271)/100)</f>
        <v>0</v>
      </c>
      <c r="DC271" t="s">
        <v>3</v>
      </c>
      <c r="DD271" t="s">
        <v>3</v>
      </c>
      <c r="DE271" t="s">
        <v>3</v>
      </c>
      <c r="DF271" t="s">
        <v>3</v>
      </c>
      <c r="DG271" t="s">
        <v>3</v>
      </c>
      <c r="DH271" t="s">
        <v>3</v>
      </c>
      <c r="DI271" t="s">
        <v>3</v>
      </c>
      <c r="DJ271" t="s">
        <v>3</v>
      </c>
      <c r="DK271" t="s">
        <v>3</v>
      </c>
      <c r="DL271" t="s">
        <v>3</v>
      </c>
      <c r="DM271" t="s">
        <v>3</v>
      </c>
      <c r="DN271">
        <v>0</v>
      </c>
      <c r="DO271">
        <v>0</v>
      </c>
      <c r="DP271">
        <v>1</v>
      </c>
      <c r="DQ271">
        <v>1</v>
      </c>
      <c r="DU271">
        <v>1003</v>
      </c>
      <c r="DV271" t="s">
        <v>37</v>
      </c>
      <c r="DW271" t="s">
        <v>37</v>
      </c>
      <c r="DX271">
        <v>100</v>
      </c>
      <c r="EE271">
        <v>38986828</v>
      </c>
      <c r="EF271">
        <v>1</v>
      </c>
      <c r="EG271" t="s">
        <v>23</v>
      </c>
      <c r="EH271">
        <v>0</v>
      </c>
      <c r="EI271" t="s">
        <v>3</v>
      </c>
      <c r="EJ271">
        <v>4</v>
      </c>
      <c r="EK271">
        <v>0</v>
      </c>
      <c r="EL271" t="s">
        <v>24</v>
      </c>
      <c r="EM271" t="s">
        <v>25</v>
      </c>
      <c r="EO271" t="s">
        <v>3</v>
      </c>
      <c r="EQ271">
        <v>131072</v>
      </c>
      <c r="ER271">
        <v>66278.38</v>
      </c>
      <c r="ES271">
        <v>51150.7</v>
      </c>
      <c r="ET271">
        <v>0</v>
      </c>
      <c r="EU271">
        <v>0</v>
      </c>
      <c r="EV271">
        <v>15127.68</v>
      </c>
      <c r="EW271">
        <v>80.27</v>
      </c>
      <c r="EX271">
        <v>0</v>
      </c>
      <c r="EY271">
        <v>0</v>
      </c>
      <c r="FQ271">
        <v>0</v>
      </c>
      <c r="FR271">
        <f>ROUND(IF(AND(BH271=3,BI271=3),P271,0),2)</f>
        <v>0</v>
      </c>
      <c r="FS271">
        <v>0</v>
      </c>
      <c r="FX271">
        <v>70</v>
      </c>
      <c r="FY271">
        <v>10</v>
      </c>
      <c r="GA271" t="s">
        <v>3</v>
      </c>
      <c r="GD271">
        <v>0</v>
      </c>
      <c r="GF271">
        <v>1662705162</v>
      </c>
      <c r="GG271">
        <v>2</v>
      </c>
      <c r="GH271">
        <v>1</v>
      </c>
      <c r="GI271">
        <v>-2</v>
      </c>
      <c r="GJ271">
        <v>0</v>
      </c>
      <c r="GK271">
        <f>ROUND(R271*(R12)/100,2)</f>
        <v>0</v>
      </c>
      <c r="GL271">
        <f>ROUND(IF(AND(BH271=3,BI271=3,FS271&lt;&gt;0),P271,0),2)</f>
        <v>0</v>
      </c>
      <c r="GM271">
        <f>ROUND(O271+X271+Y271+GK271,2)+GX271</f>
        <v>0</v>
      </c>
      <c r="GN271">
        <f>IF(OR(BI271=0,BI271=1),ROUND(O271+X271+Y271+GK271,2),0)</f>
        <v>0</v>
      </c>
      <c r="GO271">
        <f>IF(BI271=2,ROUND(O271+X271+Y271+GK271,2),0)</f>
        <v>0</v>
      </c>
      <c r="GP271">
        <f>IF(BI271=4,ROUND(O271+X271+Y271+GK271,2)+GX271,0)</f>
        <v>0</v>
      </c>
      <c r="GR271">
        <v>0</v>
      </c>
      <c r="GS271">
        <v>3</v>
      </c>
      <c r="GT271">
        <v>0</v>
      </c>
      <c r="GU271" t="s">
        <v>3</v>
      </c>
      <c r="GV271">
        <f>ROUND((GT271),6)</f>
        <v>0</v>
      </c>
      <c r="GW271">
        <v>1</v>
      </c>
      <c r="GX271">
        <f>ROUND(HC271*I271,2)</f>
        <v>0</v>
      </c>
      <c r="HA271">
        <v>0</v>
      </c>
      <c r="HB271">
        <v>0</v>
      </c>
      <c r="HC271">
        <f>GV271*GW271</f>
        <v>0</v>
      </c>
      <c r="IK271">
        <v>0</v>
      </c>
    </row>
    <row r="272" spans="1:245" x14ac:dyDescent="0.2">
      <c r="A272">
        <v>17</v>
      </c>
      <c r="B272">
        <v>1</v>
      </c>
      <c r="C272">
        <f>ROW(SmtRes!A26)</f>
        <v>26</v>
      </c>
      <c r="D272">
        <f>ROW(EtalonRes!A87)</f>
        <v>87</v>
      </c>
      <c r="E272" t="s">
        <v>197</v>
      </c>
      <c r="F272" t="s">
        <v>129</v>
      </c>
      <c r="G272" t="s">
        <v>130</v>
      </c>
      <c r="H272" t="s">
        <v>21</v>
      </c>
      <c r="I272">
        <v>0</v>
      </c>
      <c r="J272">
        <v>0</v>
      </c>
      <c r="O272">
        <f>ROUND(CP272,2)</f>
        <v>0</v>
      </c>
      <c r="P272">
        <f>ROUND(CQ272*I272,2)</f>
        <v>0</v>
      </c>
      <c r="Q272">
        <f>ROUND(CR272*I272,2)</f>
        <v>0</v>
      </c>
      <c r="R272">
        <f>ROUND(CS272*I272,2)</f>
        <v>0</v>
      </c>
      <c r="S272">
        <f>ROUND(CT272*I272,2)</f>
        <v>0</v>
      </c>
      <c r="T272">
        <f>ROUND(CU272*I272,2)</f>
        <v>0</v>
      </c>
      <c r="U272">
        <f>CV272*I272</f>
        <v>0</v>
      </c>
      <c r="V272">
        <f>CW272*I272</f>
        <v>0</v>
      </c>
      <c r="W272">
        <f>ROUND(CX272*I272,2)</f>
        <v>0</v>
      </c>
      <c r="X272">
        <f t="shared" si="189"/>
        <v>0</v>
      </c>
      <c r="Y272">
        <f t="shared" si="189"/>
        <v>0</v>
      </c>
      <c r="AA272">
        <v>40597198</v>
      </c>
      <c r="AB272">
        <f>ROUND((AC272+AD272+AF272),6)</f>
        <v>23878.959999999999</v>
      </c>
      <c r="AC272">
        <f>ROUND((ES272),6)</f>
        <v>20561.080000000002</v>
      </c>
      <c r="AD272">
        <f>ROUND((((ET272)-(EU272))+AE272),6)</f>
        <v>1074.95</v>
      </c>
      <c r="AE272">
        <f t="shared" si="190"/>
        <v>448.92</v>
      </c>
      <c r="AF272">
        <f t="shared" si="190"/>
        <v>2242.9299999999998</v>
      </c>
      <c r="AG272">
        <f>ROUND((AP272),6)</f>
        <v>0</v>
      </c>
      <c r="AH272">
        <f t="shared" si="191"/>
        <v>10.3</v>
      </c>
      <c r="AI272">
        <f t="shared" si="191"/>
        <v>0</v>
      </c>
      <c r="AJ272">
        <f>(AS272)</f>
        <v>0</v>
      </c>
      <c r="AK272">
        <v>23878.959999999999</v>
      </c>
      <c r="AL272">
        <v>20561.080000000002</v>
      </c>
      <c r="AM272">
        <v>1074.95</v>
      </c>
      <c r="AN272">
        <v>448.92</v>
      </c>
      <c r="AO272">
        <v>2242.9299999999998</v>
      </c>
      <c r="AP272">
        <v>0</v>
      </c>
      <c r="AQ272">
        <v>10.3</v>
      </c>
      <c r="AR272">
        <v>0</v>
      </c>
      <c r="AS272">
        <v>0</v>
      </c>
      <c r="AT272">
        <v>70</v>
      </c>
      <c r="AU272">
        <v>10</v>
      </c>
      <c r="AV272">
        <v>1</v>
      </c>
      <c r="AW272">
        <v>1</v>
      </c>
      <c r="AZ272">
        <v>1</v>
      </c>
      <c r="BA272">
        <v>1</v>
      </c>
      <c r="BB272">
        <v>1</v>
      </c>
      <c r="BC272">
        <v>1</v>
      </c>
      <c r="BD272" t="s">
        <v>3</v>
      </c>
      <c r="BE272" t="s">
        <v>3</v>
      </c>
      <c r="BF272" t="s">
        <v>3</v>
      </c>
      <c r="BG272" t="s">
        <v>3</v>
      </c>
      <c r="BH272">
        <v>0</v>
      </c>
      <c r="BI272">
        <v>4</v>
      </c>
      <c r="BJ272" t="s">
        <v>131</v>
      </c>
      <c r="BM272">
        <v>0</v>
      </c>
      <c r="BN272">
        <v>0</v>
      </c>
      <c r="BO272" t="s">
        <v>3</v>
      </c>
      <c r="BP272">
        <v>0</v>
      </c>
      <c r="BQ272">
        <v>1</v>
      </c>
      <c r="BR272">
        <v>0</v>
      </c>
      <c r="BS272">
        <v>1</v>
      </c>
      <c r="BT272">
        <v>1</v>
      </c>
      <c r="BU272">
        <v>1</v>
      </c>
      <c r="BV272">
        <v>1</v>
      </c>
      <c r="BW272">
        <v>1</v>
      </c>
      <c r="BX272">
        <v>1</v>
      </c>
      <c r="BY272" t="s">
        <v>3</v>
      </c>
      <c r="BZ272">
        <v>70</v>
      </c>
      <c r="CA272">
        <v>10</v>
      </c>
      <c r="CE272">
        <v>0</v>
      </c>
      <c r="CF272">
        <v>0</v>
      </c>
      <c r="CG272">
        <v>0</v>
      </c>
      <c r="CM272">
        <v>0</v>
      </c>
      <c r="CN272" t="s">
        <v>3</v>
      </c>
      <c r="CO272">
        <v>0</v>
      </c>
      <c r="CP272">
        <f>(P272+Q272+S272)</f>
        <v>0</v>
      </c>
      <c r="CQ272">
        <f>(AC272*BC272*AW272)</f>
        <v>20561.080000000002</v>
      </c>
      <c r="CR272">
        <f>((((ET272)*BB272-(EU272)*BS272)+AE272*BS272)*AV272)</f>
        <v>1074.95</v>
      </c>
      <c r="CS272">
        <f>(AE272*BS272*AV272)</f>
        <v>448.92</v>
      </c>
      <c r="CT272">
        <f>(AF272*BA272*AV272)</f>
        <v>2242.9299999999998</v>
      </c>
      <c r="CU272">
        <f>AG272</f>
        <v>0</v>
      </c>
      <c r="CV272">
        <f>(AH272*AV272)</f>
        <v>10.3</v>
      </c>
      <c r="CW272">
        <f t="shared" si="192"/>
        <v>0</v>
      </c>
      <c r="CX272">
        <f t="shared" si="192"/>
        <v>0</v>
      </c>
      <c r="CY272">
        <f>((S272*BZ272)/100)</f>
        <v>0</v>
      </c>
      <c r="CZ272">
        <f>((S272*CA272)/100)</f>
        <v>0</v>
      </c>
      <c r="DC272" t="s">
        <v>3</v>
      </c>
      <c r="DD272" t="s">
        <v>3</v>
      </c>
      <c r="DE272" t="s">
        <v>3</v>
      </c>
      <c r="DF272" t="s">
        <v>3</v>
      </c>
      <c r="DG272" t="s">
        <v>3</v>
      </c>
      <c r="DH272" t="s">
        <v>3</v>
      </c>
      <c r="DI272" t="s">
        <v>3</v>
      </c>
      <c r="DJ272" t="s">
        <v>3</v>
      </c>
      <c r="DK272" t="s">
        <v>3</v>
      </c>
      <c r="DL272" t="s">
        <v>3</v>
      </c>
      <c r="DM272" t="s">
        <v>3</v>
      </c>
      <c r="DN272">
        <v>0</v>
      </c>
      <c r="DO272">
        <v>0</v>
      </c>
      <c r="DP272">
        <v>1</v>
      </c>
      <c r="DQ272">
        <v>1</v>
      </c>
      <c r="DU272">
        <v>1005</v>
      </c>
      <c r="DV272" t="s">
        <v>21</v>
      </c>
      <c r="DW272" t="s">
        <v>21</v>
      </c>
      <c r="DX272">
        <v>100</v>
      </c>
      <c r="EE272">
        <v>38986828</v>
      </c>
      <c r="EF272">
        <v>1</v>
      </c>
      <c r="EG272" t="s">
        <v>23</v>
      </c>
      <c r="EH272">
        <v>0</v>
      </c>
      <c r="EI272" t="s">
        <v>3</v>
      </c>
      <c r="EJ272">
        <v>4</v>
      </c>
      <c r="EK272">
        <v>0</v>
      </c>
      <c r="EL272" t="s">
        <v>24</v>
      </c>
      <c r="EM272" t="s">
        <v>25</v>
      </c>
      <c r="EO272" t="s">
        <v>3</v>
      </c>
      <c r="EQ272">
        <v>131072</v>
      </c>
      <c r="ER272">
        <v>23878.959999999999</v>
      </c>
      <c r="ES272">
        <v>20561.080000000002</v>
      </c>
      <c r="ET272">
        <v>1074.95</v>
      </c>
      <c r="EU272">
        <v>448.92</v>
      </c>
      <c r="EV272">
        <v>2242.9299999999998</v>
      </c>
      <c r="EW272">
        <v>10.3</v>
      </c>
      <c r="EX272">
        <v>0</v>
      </c>
      <c r="EY272">
        <v>0</v>
      </c>
      <c r="FQ272">
        <v>0</v>
      </c>
      <c r="FR272">
        <f>ROUND(IF(AND(BH272=3,BI272=3),P272,0),2)</f>
        <v>0</v>
      </c>
      <c r="FS272">
        <v>0</v>
      </c>
      <c r="FX272">
        <v>70</v>
      </c>
      <c r="FY272">
        <v>10</v>
      </c>
      <c r="GA272" t="s">
        <v>3</v>
      </c>
      <c r="GD272">
        <v>0</v>
      </c>
      <c r="GF272">
        <v>675854802</v>
      </c>
      <c r="GG272">
        <v>2</v>
      </c>
      <c r="GH272">
        <v>1</v>
      </c>
      <c r="GI272">
        <v>-2</v>
      </c>
      <c r="GJ272">
        <v>0</v>
      </c>
      <c r="GK272">
        <f>ROUND(R272*(R12)/100,2)</f>
        <v>0</v>
      </c>
      <c r="GL272">
        <f>ROUND(IF(AND(BH272=3,BI272=3,FS272&lt;&gt;0),P272,0),2)</f>
        <v>0</v>
      </c>
      <c r="GM272">
        <f>ROUND(O272+X272+Y272+GK272,2)+GX272</f>
        <v>0</v>
      </c>
      <c r="GN272">
        <f>IF(OR(BI272=0,BI272=1),ROUND(O272+X272+Y272+GK272,2),0)</f>
        <v>0</v>
      </c>
      <c r="GO272">
        <f>IF(BI272=2,ROUND(O272+X272+Y272+GK272,2),0)</f>
        <v>0</v>
      </c>
      <c r="GP272">
        <f>IF(BI272=4,ROUND(O272+X272+Y272+GK272,2)+GX272,0)</f>
        <v>0</v>
      </c>
      <c r="GR272">
        <v>0</v>
      </c>
      <c r="GS272">
        <v>3</v>
      </c>
      <c r="GT272">
        <v>0</v>
      </c>
      <c r="GU272" t="s">
        <v>3</v>
      </c>
      <c r="GV272">
        <f>ROUND((GT272),6)</f>
        <v>0</v>
      </c>
      <c r="GW272">
        <v>1</v>
      </c>
      <c r="GX272">
        <f>ROUND(HC272*I272,2)</f>
        <v>0</v>
      </c>
      <c r="HA272">
        <v>0</v>
      </c>
      <c r="HB272">
        <v>0</v>
      </c>
      <c r="HC272">
        <f>GV272*GW272</f>
        <v>0</v>
      </c>
      <c r="IK272">
        <v>0</v>
      </c>
    </row>
    <row r="273" spans="1:245" x14ac:dyDescent="0.2">
      <c r="A273">
        <v>18</v>
      </c>
      <c r="B273">
        <v>1</v>
      </c>
      <c r="C273">
        <v>26</v>
      </c>
      <c r="E273" t="s">
        <v>198</v>
      </c>
      <c r="F273" t="s">
        <v>133</v>
      </c>
      <c r="G273" t="s">
        <v>134</v>
      </c>
      <c r="H273" t="s">
        <v>42</v>
      </c>
      <c r="I273">
        <f>I272*J273</f>
        <v>0</v>
      </c>
      <c r="J273">
        <v>-7.1400000000000006</v>
      </c>
      <c r="O273">
        <f>ROUND(CP273,2)</f>
        <v>0</v>
      </c>
      <c r="P273">
        <f>ROUND(CQ273*I273,2)</f>
        <v>0</v>
      </c>
      <c r="Q273">
        <f>ROUND(CR273*I273,2)</f>
        <v>0</v>
      </c>
      <c r="R273">
        <f>ROUND(CS273*I273,2)</f>
        <v>0</v>
      </c>
      <c r="S273">
        <f>ROUND(CT273*I273,2)</f>
        <v>0</v>
      </c>
      <c r="T273">
        <f>ROUND(CU273*I273,2)</f>
        <v>0</v>
      </c>
      <c r="U273">
        <f>CV273*I273</f>
        <v>0</v>
      </c>
      <c r="V273">
        <f>CW273*I273</f>
        <v>0</v>
      </c>
      <c r="W273">
        <f>ROUND(CX273*I273,2)</f>
        <v>0</v>
      </c>
      <c r="X273">
        <f t="shared" si="189"/>
        <v>0</v>
      </c>
      <c r="Y273">
        <f t="shared" si="189"/>
        <v>0</v>
      </c>
      <c r="AA273">
        <v>40597198</v>
      </c>
      <c r="AB273">
        <f>ROUND((AC273+AD273+AF273),6)</f>
        <v>2628.2</v>
      </c>
      <c r="AC273">
        <f>ROUND((ES273),6)</f>
        <v>2628.2</v>
      </c>
      <c r="AD273">
        <f>ROUND((((ET273)-(EU273))+AE273),6)</f>
        <v>0</v>
      </c>
      <c r="AE273">
        <f t="shared" si="190"/>
        <v>0</v>
      </c>
      <c r="AF273">
        <f t="shared" si="190"/>
        <v>0</v>
      </c>
      <c r="AG273">
        <f>ROUND((AP273),6)</f>
        <v>0</v>
      </c>
      <c r="AH273">
        <f t="shared" si="191"/>
        <v>0</v>
      </c>
      <c r="AI273">
        <f t="shared" si="191"/>
        <v>0</v>
      </c>
      <c r="AJ273">
        <f>(AS273)</f>
        <v>0</v>
      </c>
      <c r="AK273">
        <v>2628.2</v>
      </c>
      <c r="AL273">
        <v>2628.2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70</v>
      </c>
      <c r="AU273">
        <v>10</v>
      </c>
      <c r="AV273">
        <v>1</v>
      </c>
      <c r="AW273">
        <v>1</v>
      </c>
      <c r="AZ273">
        <v>1</v>
      </c>
      <c r="BA273">
        <v>1</v>
      </c>
      <c r="BB273">
        <v>1</v>
      </c>
      <c r="BC273">
        <v>1</v>
      </c>
      <c r="BD273" t="s">
        <v>3</v>
      </c>
      <c r="BE273" t="s">
        <v>3</v>
      </c>
      <c r="BF273" t="s">
        <v>3</v>
      </c>
      <c r="BG273" t="s">
        <v>3</v>
      </c>
      <c r="BH273">
        <v>3</v>
      </c>
      <c r="BI273">
        <v>4</v>
      </c>
      <c r="BJ273" t="s">
        <v>135</v>
      </c>
      <c r="BM273">
        <v>0</v>
      </c>
      <c r="BN273">
        <v>0</v>
      </c>
      <c r="BO273" t="s">
        <v>3</v>
      </c>
      <c r="BP273">
        <v>0</v>
      </c>
      <c r="BQ273">
        <v>1</v>
      </c>
      <c r="BR273">
        <v>1</v>
      </c>
      <c r="BS273">
        <v>1</v>
      </c>
      <c r="BT273">
        <v>1</v>
      </c>
      <c r="BU273">
        <v>1</v>
      </c>
      <c r="BV273">
        <v>1</v>
      </c>
      <c r="BW273">
        <v>1</v>
      </c>
      <c r="BX273">
        <v>1</v>
      </c>
      <c r="BY273" t="s">
        <v>3</v>
      </c>
      <c r="BZ273">
        <v>70</v>
      </c>
      <c r="CA273">
        <v>10</v>
      </c>
      <c r="CE273">
        <v>0</v>
      </c>
      <c r="CF273">
        <v>0</v>
      </c>
      <c r="CG273">
        <v>0</v>
      </c>
      <c r="CM273">
        <v>0</v>
      </c>
      <c r="CN273" t="s">
        <v>3</v>
      </c>
      <c r="CO273">
        <v>0</v>
      </c>
      <c r="CP273">
        <f>(P273+Q273+S273)</f>
        <v>0</v>
      </c>
      <c r="CQ273">
        <f>(AC273*BC273*AW273)</f>
        <v>2628.2</v>
      </c>
      <c r="CR273">
        <f>((((ET273)*BB273-(EU273)*BS273)+AE273*BS273)*AV273)</f>
        <v>0</v>
      </c>
      <c r="CS273">
        <f>(AE273*BS273*AV273)</f>
        <v>0</v>
      </c>
      <c r="CT273">
        <f>(AF273*BA273*AV273)</f>
        <v>0</v>
      </c>
      <c r="CU273">
        <f>AG273</f>
        <v>0</v>
      </c>
      <c r="CV273">
        <f>(AH273*AV273)</f>
        <v>0</v>
      </c>
      <c r="CW273">
        <f t="shared" si="192"/>
        <v>0</v>
      </c>
      <c r="CX273">
        <f t="shared" si="192"/>
        <v>0</v>
      </c>
      <c r="CY273">
        <f>((S273*BZ273)/100)</f>
        <v>0</v>
      </c>
      <c r="CZ273">
        <f>((S273*CA273)/100)</f>
        <v>0</v>
      </c>
      <c r="DC273" t="s">
        <v>3</v>
      </c>
      <c r="DD273" t="s">
        <v>3</v>
      </c>
      <c r="DE273" t="s">
        <v>3</v>
      </c>
      <c r="DF273" t="s">
        <v>3</v>
      </c>
      <c r="DG273" t="s">
        <v>3</v>
      </c>
      <c r="DH273" t="s">
        <v>3</v>
      </c>
      <c r="DI273" t="s">
        <v>3</v>
      </c>
      <c r="DJ273" t="s">
        <v>3</v>
      </c>
      <c r="DK273" t="s">
        <v>3</v>
      </c>
      <c r="DL273" t="s">
        <v>3</v>
      </c>
      <c r="DM273" t="s">
        <v>3</v>
      </c>
      <c r="DN273">
        <v>0</v>
      </c>
      <c r="DO273">
        <v>0</v>
      </c>
      <c r="DP273">
        <v>1</v>
      </c>
      <c r="DQ273">
        <v>1</v>
      </c>
      <c r="DU273">
        <v>1009</v>
      </c>
      <c r="DV273" t="s">
        <v>42</v>
      </c>
      <c r="DW273" t="s">
        <v>42</v>
      </c>
      <c r="DX273">
        <v>1000</v>
      </c>
      <c r="EE273">
        <v>38986828</v>
      </c>
      <c r="EF273">
        <v>1</v>
      </c>
      <c r="EG273" t="s">
        <v>23</v>
      </c>
      <c r="EH273">
        <v>0</v>
      </c>
      <c r="EI273" t="s">
        <v>3</v>
      </c>
      <c r="EJ273">
        <v>4</v>
      </c>
      <c r="EK273">
        <v>0</v>
      </c>
      <c r="EL273" t="s">
        <v>24</v>
      </c>
      <c r="EM273" t="s">
        <v>25</v>
      </c>
      <c r="EO273" t="s">
        <v>3</v>
      </c>
      <c r="EQ273">
        <v>32768</v>
      </c>
      <c r="ER273">
        <v>2628.2</v>
      </c>
      <c r="ES273">
        <v>2628.2</v>
      </c>
      <c r="ET273">
        <v>0</v>
      </c>
      <c r="EU273">
        <v>0</v>
      </c>
      <c r="EV273">
        <v>0</v>
      </c>
      <c r="EW273">
        <v>0</v>
      </c>
      <c r="EX273">
        <v>0</v>
      </c>
      <c r="FQ273">
        <v>0</v>
      </c>
      <c r="FR273">
        <f>ROUND(IF(AND(BH273=3,BI273=3),P273,0),2)</f>
        <v>0</v>
      </c>
      <c r="FS273">
        <v>0</v>
      </c>
      <c r="FX273">
        <v>70</v>
      </c>
      <c r="FY273">
        <v>10</v>
      </c>
      <c r="GA273" t="s">
        <v>3</v>
      </c>
      <c r="GD273">
        <v>0</v>
      </c>
      <c r="GF273">
        <v>1680765387</v>
      </c>
      <c r="GG273">
        <v>2</v>
      </c>
      <c r="GH273">
        <v>1</v>
      </c>
      <c r="GI273">
        <v>-2</v>
      </c>
      <c r="GJ273">
        <v>0</v>
      </c>
      <c r="GK273">
        <f>ROUND(R273*(R12)/100,2)</f>
        <v>0</v>
      </c>
      <c r="GL273">
        <f>ROUND(IF(AND(BH273=3,BI273=3,FS273&lt;&gt;0),P273,0),2)</f>
        <v>0</v>
      </c>
      <c r="GM273">
        <f>ROUND(O273+X273+Y273+GK273,2)+GX273</f>
        <v>0</v>
      </c>
      <c r="GN273">
        <f>IF(OR(BI273=0,BI273=1),ROUND(O273+X273+Y273+GK273,2),0)</f>
        <v>0</v>
      </c>
      <c r="GO273">
        <f>IF(BI273=2,ROUND(O273+X273+Y273+GK273,2),0)</f>
        <v>0</v>
      </c>
      <c r="GP273">
        <f>IF(BI273=4,ROUND(O273+X273+Y273+GK273,2)+GX273,0)</f>
        <v>0</v>
      </c>
      <c r="GR273">
        <v>0</v>
      </c>
      <c r="GS273">
        <v>3</v>
      </c>
      <c r="GT273">
        <v>0</v>
      </c>
      <c r="GU273" t="s">
        <v>3</v>
      </c>
      <c r="GV273">
        <f>ROUND((GT273),6)</f>
        <v>0</v>
      </c>
      <c r="GW273">
        <v>1</v>
      </c>
      <c r="GX273">
        <f>ROUND(HC273*I273,2)</f>
        <v>0</v>
      </c>
      <c r="HA273">
        <v>0</v>
      </c>
      <c r="HB273">
        <v>0</v>
      </c>
      <c r="HC273">
        <f>GV273*GW273</f>
        <v>0</v>
      </c>
      <c r="IK273">
        <v>0</v>
      </c>
    </row>
    <row r="274" spans="1:245" x14ac:dyDescent="0.2">
      <c r="A274">
        <v>18</v>
      </c>
      <c r="B274">
        <v>1</v>
      </c>
      <c r="C274">
        <v>25</v>
      </c>
      <c r="E274" t="s">
        <v>199</v>
      </c>
      <c r="F274" t="s">
        <v>137</v>
      </c>
      <c r="G274" t="s">
        <v>138</v>
      </c>
      <c r="H274" t="s">
        <v>42</v>
      </c>
      <c r="I274">
        <f>I272*J274</f>
        <v>0</v>
      </c>
      <c r="J274">
        <v>11.9</v>
      </c>
      <c r="O274">
        <f>ROUND(CP274,2)</f>
        <v>0</v>
      </c>
      <c r="P274">
        <f>ROUND(CQ274*I274,2)</f>
        <v>0</v>
      </c>
      <c r="Q274">
        <f>ROUND(CR274*I274,2)</f>
        <v>0</v>
      </c>
      <c r="R274">
        <f>ROUND(CS274*I274,2)</f>
        <v>0</v>
      </c>
      <c r="S274">
        <f>ROUND(CT274*I274,2)</f>
        <v>0</v>
      </c>
      <c r="T274">
        <f>ROUND(CU274*I274,2)</f>
        <v>0</v>
      </c>
      <c r="U274">
        <f>CV274*I274</f>
        <v>0</v>
      </c>
      <c r="V274">
        <f>CW274*I274</f>
        <v>0</v>
      </c>
      <c r="W274">
        <f>ROUND(CX274*I274,2)</f>
        <v>0</v>
      </c>
      <c r="X274">
        <f t="shared" si="189"/>
        <v>0</v>
      </c>
      <c r="Y274">
        <f t="shared" si="189"/>
        <v>0</v>
      </c>
      <c r="AA274">
        <v>40597198</v>
      </c>
      <c r="AB274">
        <f>ROUND((AC274+AD274+AF274),6)</f>
        <v>2727.65</v>
      </c>
      <c r="AC274">
        <f>ROUND((ES274),6)</f>
        <v>2727.65</v>
      </c>
      <c r="AD274">
        <f>ROUND((((ET274)-(EU274))+AE274),6)</f>
        <v>0</v>
      </c>
      <c r="AE274">
        <f t="shared" si="190"/>
        <v>0</v>
      </c>
      <c r="AF274">
        <f t="shared" si="190"/>
        <v>0</v>
      </c>
      <c r="AG274">
        <f>ROUND((AP274),6)</f>
        <v>0</v>
      </c>
      <c r="AH274">
        <f t="shared" si="191"/>
        <v>0</v>
      </c>
      <c r="AI274">
        <f t="shared" si="191"/>
        <v>0</v>
      </c>
      <c r="AJ274">
        <f>(AS274)</f>
        <v>0</v>
      </c>
      <c r="AK274">
        <v>2727.65</v>
      </c>
      <c r="AL274">
        <v>2727.65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70</v>
      </c>
      <c r="AU274">
        <v>10</v>
      </c>
      <c r="AV274">
        <v>1</v>
      </c>
      <c r="AW274">
        <v>1</v>
      </c>
      <c r="AZ274">
        <v>1</v>
      </c>
      <c r="BA274">
        <v>1</v>
      </c>
      <c r="BB274">
        <v>1</v>
      </c>
      <c r="BC274">
        <v>1</v>
      </c>
      <c r="BD274" t="s">
        <v>3</v>
      </c>
      <c r="BE274" t="s">
        <v>3</v>
      </c>
      <c r="BF274" t="s">
        <v>3</v>
      </c>
      <c r="BG274" t="s">
        <v>3</v>
      </c>
      <c r="BH274">
        <v>3</v>
      </c>
      <c r="BI274">
        <v>4</v>
      </c>
      <c r="BJ274" t="s">
        <v>139</v>
      </c>
      <c r="BM274">
        <v>0</v>
      </c>
      <c r="BN274">
        <v>0</v>
      </c>
      <c r="BO274" t="s">
        <v>3</v>
      </c>
      <c r="BP274">
        <v>0</v>
      </c>
      <c r="BQ274">
        <v>1</v>
      </c>
      <c r="BR274">
        <v>0</v>
      </c>
      <c r="BS274">
        <v>1</v>
      </c>
      <c r="BT274">
        <v>1</v>
      </c>
      <c r="BU274">
        <v>1</v>
      </c>
      <c r="BV274">
        <v>1</v>
      </c>
      <c r="BW274">
        <v>1</v>
      </c>
      <c r="BX274">
        <v>1</v>
      </c>
      <c r="BY274" t="s">
        <v>3</v>
      </c>
      <c r="BZ274">
        <v>70</v>
      </c>
      <c r="CA274">
        <v>10</v>
      </c>
      <c r="CE274">
        <v>0</v>
      </c>
      <c r="CF274">
        <v>0</v>
      </c>
      <c r="CG274">
        <v>0</v>
      </c>
      <c r="CM274">
        <v>0</v>
      </c>
      <c r="CN274" t="s">
        <v>3</v>
      </c>
      <c r="CO274">
        <v>0</v>
      </c>
      <c r="CP274">
        <f>(P274+Q274+S274)</f>
        <v>0</v>
      </c>
      <c r="CQ274">
        <f>(AC274*BC274*AW274)</f>
        <v>2727.65</v>
      </c>
      <c r="CR274">
        <f>((((ET274)*BB274-(EU274)*BS274)+AE274*BS274)*AV274)</f>
        <v>0</v>
      </c>
      <c r="CS274">
        <f>(AE274*BS274*AV274)</f>
        <v>0</v>
      </c>
      <c r="CT274">
        <f>(AF274*BA274*AV274)</f>
        <v>0</v>
      </c>
      <c r="CU274">
        <f>AG274</f>
        <v>0</v>
      </c>
      <c r="CV274">
        <f>(AH274*AV274)</f>
        <v>0</v>
      </c>
      <c r="CW274">
        <f t="shared" si="192"/>
        <v>0</v>
      </c>
      <c r="CX274">
        <f t="shared" si="192"/>
        <v>0</v>
      </c>
      <c r="CY274">
        <f>((S274*BZ274)/100)</f>
        <v>0</v>
      </c>
      <c r="CZ274">
        <f>((S274*CA274)/100)</f>
        <v>0</v>
      </c>
      <c r="DC274" t="s">
        <v>3</v>
      </c>
      <c r="DD274" t="s">
        <v>3</v>
      </c>
      <c r="DE274" t="s">
        <v>3</v>
      </c>
      <c r="DF274" t="s">
        <v>3</v>
      </c>
      <c r="DG274" t="s">
        <v>3</v>
      </c>
      <c r="DH274" t="s">
        <v>3</v>
      </c>
      <c r="DI274" t="s">
        <v>3</v>
      </c>
      <c r="DJ274" t="s">
        <v>3</v>
      </c>
      <c r="DK274" t="s">
        <v>3</v>
      </c>
      <c r="DL274" t="s">
        <v>3</v>
      </c>
      <c r="DM274" t="s">
        <v>3</v>
      </c>
      <c r="DN274">
        <v>0</v>
      </c>
      <c r="DO274">
        <v>0</v>
      </c>
      <c r="DP274">
        <v>1</v>
      </c>
      <c r="DQ274">
        <v>1</v>
      </c>
      <c r="DU274">
        <v>1009</v>
      </c>
      <c r="DV274" t="s">
        <v>42</v>
      </c>
      <c r="DW274" t="s">
        <v>42</v>
      </c>
      <c r="DX274">
        <v>1000</v>
      </c>
      <c r="EE274">
        <v>38986828</v>
      </c>
      <c r="EF274">
        <v>1</v>
      </c>
      <c r="EG274" t="s">
        <v>23</v>
      </c>
      <c r="EH274">
        <v>0</v>
      </c>
      <c r="EI274" t="s">
        <v>3</v>
      </c>
      <c r="EJ274">
        <v>4</v>
      </c>
      <c r="EK274">
        <v>0</v>
      </c>
      <c r="EL274" t="s">
        <v>24</v>
      </c>
      <c r="EM274" t="s">
        <v>25</v>
      </c>
      <c r="EO274" t="s">
        <v>3</v>
      </c>
      <c r="EQ274">
        <v>0</v>
      </c>
      <c r="ER274">
        <v>2727.65</v>
      </c>
      <c r="ES274">
        <v>2727.65</v>
      </c>
      <c r="ET274">
        <v>0</v>
      </c>
      <c r="EU274">
        <v>0</v>
      </c>
      <c r="EV274">
        <v>0</v>
      </c>
      <c r="EW274">
        <v>0</v>
      </c>
      <c r="EX274">
        <v>0</v>
      </c>
      <c r="FQ274">
        <v>0</v>
      </c>
      <c r="FR274">
        <f>ROUND(IF(AND(BH274=3,BI274=3),P274,0),2)</f>
        <v>0</v>
      </c>
      <c r="FS274">
        <v>0</v>
      </c>
      <c r="FX274">
        <v>70</v>
      </c>
      <c r="FY274">
        <v>10</v>
      </c>
      <c r="GA274" t="s">
        <v>3</v>
      </c>
      <c r="GD274">
        <v>0</v>
      </c>
      <c r="GF274">
        <v>1866054802</v>
      </c>
      <c r="GG274">
        <v>2</v>
      </c>
      <c r="GH274">
        <v>1</v>
      </c>
      <c r="GI274">
        <v>-2</v>
      </c>
      <c r="GJ274">
        <v>0</v>
      </c>
      <c r="GK274">
        <f>ROUND(R274*(R12)/100,2)</f>
        <v>0</v>
      </c>
      <c r="GL274">
        <f>ROUND(IF(AND(BH274=3,BI274=3,FS274&lt;&gt;0),P274,0),2)</f>
        <v>0</v>
      </c>
      <c r="GM274">
        <f>ROUND(O274+X274+Y274+GK274,2)+GX274</f>
        <v>0</v>
      </c>
      <c r="GN274">
        <f>IF(OR(BI274=0,BI274=1),ROUND(O274+X274+Y274+GK274,2),0)</f>
        <v>0</v>
      </c>
      <c r="GO274">
        <f>IF(BI274=2,ROUND(O274+X274+Y274+GK274,2),0)</f>
        <v>0</v>
      </c>
      <c r="GP274">
        <f>IF(BI274=4,ROUND(O274+X274+Y274+GK274,2)+GX274,0)</f>
        <v>0</v>
      </c>
      <c r="GR274">
        <v>0</v>
      </c>
      <c r="GS274">
        <v>3</v>
      </c>
      <c r="GT274">
        <v>0</v>
      </c>
      <c r="GU274" t="s">
        <v>3</v>
      </c>
      <c r="GV274">
        <f>ROUND((GT274),6)</f>
        <v>0</v>
      </c>
      <c r="GW274">
        <v>1</v>
      </c>
      <c r="GX274">
        <f>ROUND(HC274*I274,2)</f>
        <v>0</v>
      </c>
      <c r="HA274">
        <v>0</v>
      </c>
      <c r="HB274">
        <v>0</v>
      </c>
      <c r="HC274">
        <f>GV274*GW274</f>
        <v>0</v>
      </c>
      <c r="IK274">
        <v>0</v>
      </c>
    </row>
    <row r="276" spans="1:245" x14ac:dyDescent="0.2">
      <c r="A276" s="2">
        <v>51</v>
      </c>
      <c r="B276" s="2">
        <f>B266</f>
        <v>1</v>
      </c>
      <c r="C276" s="2">
        <f>A266</f>
        <v>5</v>
      </c>
      <c r="D276" s="2">
        <f>ROW(A266)</f>
        <v>266</v>
      </c>
      <c r="E276" s="2"/>
      <c r="F276" s="2" t="str">
        <f>IF(F266&lt;&gt;"",F266,"")</f>
        <v>Новый подраздел</v>
      </c>
      <c r="G276" s="2" t="str">
        <f>IF(G266&lt;&gt;"",G266,"")</f>
        <v>Устройство бортового камня</v>
      </c>
      <c r="H276" s="2">
        <v>0</v>
      </c>
      <c r="I276" s="2"/>
      <c r="J276" s="2"/>
      <c r="K276" s="2"/>
      <c r="L276" s="2"/>
      <c r="M276" s="2"/>
      <c r="N276" s="2"/>
      <c r="O276" s="2">
        <f t="shared" ref="O276:T276" si="193">ROUND(AB276,2)</f>
        <v>0</v>
      </c>
      <c r="P276" s="2">
        <f t="shared" si="193"/>
        <v>0</v>
      </c>
      <c r="Q276" s="2">
        <f t="shared" si="193"/>
        <v>0</v>
      </c>
      <c r="R276" s="2">
        <f t="shared" si="193"/>
        <v>0</v>
      </c>
      <c r="S276" s="2">
        <f t="shared" si="193"/>
        <v>0</v>
      </c>
      <c r="T276" s="2">
        <f t="shared" si="193"/>
        <v>0</v>
      </c>
      <c r="U276" s="2">
        <f>AH276</f>
        <v>0</v>
      </c>
      <c r="V276" s="2">
        <f>AI276</f>
        <v>0</v>
      </c>
      <c r="W276" s="2">
        <f>ROUND(AJ276,2)</f>
        <v>0</v>
      </c>
      <c r="X276" s="2">
        <f>ROUND(AK276,2)</f>
        <v>0</v>
      </c>
      <c r="Y276" s="2">
        <f>ROUND(AL276,2)</f>
        <v>0</v>
      </c>
      <c r="Z276" s="2"/>
      <c r="AA276" s="2"/>
      <c r="AB276" s="2">
        <f>ROUND(SUMIF(AA270:AA274,"=40597198",O270:O274),2)</f>
        <v>0</v>
      </c>
      <c r="AC276" s="2">
        <f>ROUND(SUMIF(AA270:AA274,"=40597198",P270:P274),2)</f>
        <v>0</v>
      </c>
      <c r="AD276" s="2">
        <f>ROUND(SUMIF(AA270:AA274,"=40597198",Q270:Q274),2)</f>
        <v>0</v>
      </c>
      <c r="AE276" s="2">
        <f>ROUND(SUMIF(AA270:AA274,"=40597198",R270:R274),2)</f>
        <v>0</v>
      </c>
      <c r="AF276" s="2">
        <f>ROUND(SUMIF(AA270:AA274,"=40597198",S270:S274),2)</f>
        <v>0</v>
      </c>
      <c r="AG276" s="2">
        <f>ROUND(SUMIF(AA270:AA274,"=40597198",T270:T274),2)</f>
        <v>0</v>
      </c>
      <c r="AH276" s="2">
        <f>SUMIF(AA270:AA274,"=40597198",U270:U274)</f>
        <v>0</v>
      </c>
      <c r="AI276" s="2">
        <f>SUMIF(AA270:AA274,"=40597198",V270:V274)</f>
        <v>0</v>
      </c>
      <c r="AJ276" s="2">
        <f>ROUND(SUMIF(AA270:AA274,"=40597198",W270:W274),2)</f>
        <v>0</v>
      </c>
      <c r="AK276" s="2">
        <f>ROUND(SUMIF(AA270:AA274,"=40597198",X270:X274),2)</f>
        <v>0</v>
      </c>
      <c r="AL276" s="2">
        <f>ROUND(SUMIF(AA270:AA274,"=40597198",Y270:Y274),2)</f>
        <v>0</v>
      </c>
      <c r="AM276" s="2"/>
      <c r="AN276" s="2"/>
      <c r="AO276" s="2">
        <f t="shared" ref="AO276:BC276" si="194">ROUND(BX276,2)</f>
        <v>0</v>
      </c>
      <c r="AP276" s="2">
        <f t="shared" si="194"/>
        <v>0</v>
      </c>
      <c r="AQ276" s="2">
        <f t="shared" si="194"/>
        <v>0</v>
      </c>
      <c r="AR276" s="2">
        <f t="shared" si="194"/>
        <v>0</v>
      </c>
      <c r="AS276" s="2">
        <f t="shared" si="194"/>
        <v>0</v>
      </c>
      <c r="AT276" s="2">
        <f t="shared" si="194"/>
        <v>0</v>
      </c>
      <c r="AU276" s="2">
        <f t="shared" si="194"/>
        <v>0</v>
      </c>
      <c r="AV276" s="2">
        <f t="shared" si="194"/>
        <v>0</v>
      </c>
      <c r="AW276" s="2">
        <f t="shared" si="194"/>
        <v>0</v>
      </c>
      <c r="AX276" s="2">
        <f t="shared" si="194"/>
        <v>0</v>
      </c>
      <c r="AY276" s="2">
        <f t="shared" si="194"/>
        <v>0</v>
      </c>
      <c r="AZ276" s="2">
        <f t="shared" si="194"/>
        <v>0</v>
      </c>
      <c r="BA276" s="2">
        <f t="shared" si="194"/>
        <v>0</v>
      </c>
      <c r="BB276" s="2">
        <f t="shared" si="194"/>
        <v>0</v>
      </c>
      <c r="BC276" s="2">
        <f t="shared" si="194"/>
        <v>0</v>
      </c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>
        <f>ROUND(SUMIF(AA270:AA274,"=40597198",FQ270:FQ274),2)</f>
        <v>0</v>
      </c>
      <c r="BY276" s="2">
        <f>ROUND(SUMIF(AA270:AA274,"=40597198",FR270:FR274),2)</f>
        <v>0</v>
      </c>
      <c r="BZ276" s="2">
        <f>ROUND(SUMIF(AA270:AA274,"=40597198",GL270:GL274),2)</f>
        <v>0</v>
      </c>
      <c r="CA276" s="2">
        <f>ROUND(SUMIF(AA270:AA274,"=40597198",GM270:GM274),2)</f>
        <v>0</v>
      </c>
      <c r="CB276" s="2">
        <f>ROUND(SUMIF(AA270:AA274,"=40597198",GN270:GN274),2)</f>
        <v>0</v>
      </c>
      <c r="CC276" s="2">
        <f>ROUND(SUMIF(AA270:AA274,"=40597198",GO270:GO274),2)</f>
        <v>0</v>
      </c>
      <c r="CD276" s="2">
        <f>ROUND(SUMIF(AA270:AA274,"=40597198",GP270:GP274),2)</f>
        <v>0</v>
      </c>
      <c r="CE276" s="2">
        <f>AC276-BX276</f>
        <v>0</v>
      </c>
      <c r="CF276" s="2">
        <f>AC276-BY276</f>
        <v>0</v>
      </c>
      <c r="CG276" s="2">
        <f>BX276-BZ276</f>
        <v>0</v>
      </c>
      <c r="CH276" s="2">
        <f>AC276-BX276-BY276+BZ276</f>
        <v>0</v>
      </c>
      <c r="CI276" s="2">
        <f>BY276-BZ276</f>
        <v>0</v>
      </c>
      <c r="CJ276" s="2">
        <f>ROUND(SUMIF(AA270:AA274,"=40597198",GX270:GX274),2)</f>
        <v>0</v>
      </c>
      <c r="CK276" s="2">
        <f>ROUND(SUMIF(AA270:AA274,"=40597198",GY270:GY274),2)</f>
        <v>0</v>
      </c>
      <c r="CL276" s="2">
        <f>ROUND(SUMIF(AA270:AA274,"=40597198",GZ270:GZ274),2)</f>
        <v>0</v>
      </c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>
        <v>0</v>
      </c>
    </row>
    <row r="278" spans="1:245" x14ac:dyDescent="0.2">
      <c r="A278" s="4">
        <v>50</v>
      </c>
      <c r="B278" s="4">
        <v>0</v>
      </c>
      <c r="C278" s="4">
        <v>0</v>
      </c>
      <c r="D278" s="4">
        <v>1</v>
      </c>
      <c r="E278" s="4">
        <v>201</v>
      </c>
      <c r="F278" s="4">
        <f>ROUND(Source!O276,O278)</f>
        <v>0</v>
      </c>
      <c r="G278" s="4" t="s">
        <v>66</v>
      </c>
      <c r="H278" s="4" t="s">
        <v>67</v>
      </c>
      <c r="I278" s="4"/>
      <c r="J278" s="4"/>
      <c r="K278" s="4">
        <v>201</v>
      </c>
      <c r="L278" s="4">
        <v>1</v>
      </c>
      <c r="M278" s="4">
        <v>3</v>
      </c>
      <c r="N278" s="4" t="s">
        <v>3</v>
      </c>
      <c r="O278" s="4">
        <v>2</v>
      </c>
      <c r="P278" s="4"/>
      <c r="Q278" s="4"/>
      <c r="R278" s="4"/>
      <c r="S278" s="4"/>
      <c r="T278" s="4"/>
      <c r="U278" s="4"/>
      <c r="V278" s="4"/>
      <c r="W278" s="4"/>
    </row>
    <row r="279" spans="1:245" x14ac:dyDescent="0.2">
      <c r="A279" s="4">
        <v>50</v>
      </c>
      <c r="B279" s="4">
        <v>0</v>
      </c>
      <c r="C279" s="4">
        <v>0</v>
      </c>
      <c r="D279" s="4">
        <v>1</v>
      </c>
      <c r="E279" s="4">
        <v>202</v>
      </c>
      <c r="F279" s="4">
        <f>ROUND(Source!P276,O279)</f>
        <v>0</v>
      </c>
      <c r="G279" s="4" t="s">
        <v>68</v>
      </c>
      <c r="H279" s="4" t="s">
        <v>69</v>
      </c>
      <c r="I279" s="4"/>
      <c r="J279" s="4"/>
      <c r="K279" s="4">
        <v>202</v>
      </c>
      <c r="L279" s="4">
        <v>2</v>
      </c>
      <c r="M279" s="4">
        <v>3</v>
      </c>
      <c r="N279" s="4" t="s">
        <v>3</v>
      </c>
      <c r="O279" s="4">
        <v>2</v>
      </c>
      <c r="P279" s="4"/>
      <c r="Q279" s="4"/>
      <c r="R279" s="4"/>
      <c r="S279" s="4"/>
      <c r="T279" s="4"/>
      <c r="U279" s="4"/>
      <c r="V279" s="4"/>
      <c r="W279" s="4"/>
    </row>
    <row r="280" spans="1:245" x14ac:dyDescent="0.2">
      <c r="A280" s="4">
        <v>50</v>
      </c>
      <c r="B280" s="4">
        <v>0</v>
      </c>
      <c r="C280" s="4">
        <v>0</v>
      </c>
      <c r="D280" s="4">
        <v>1</v>
      </c>
      <c r="E280" s="4">
        <v>222</v>
      </c>
      <c r="F280" s="4">
        <f>ROUND(Source!AO276,O280)</f>
        <v>0</v>
      </c>
      <c r="G280" s="4" t="s">
        <v>70</v>
      </c>
      <c r="H280" s="4" t="s">
        <v>71</v>
      </c>
      <c r="I280" s="4"/>
      <c r="J280" s="4"/>
      <c r="K280" s="4">
        <v>222</v>
      </c>
      <c r="L280" s="4">
        <v>3</v>
      </c>
      <c r="M280" s="4">
        <v>3</v>
      </c>
      <c r="N280" s="4" t="s">
        <v>3</v>
      </c>
      <c r="O280" s="4">
        <v>2</v>
      </c>
      <c r="P280" s="4"/>
      <c r="Q280" s="4"/>
      <c r="R280" s="4"/>
      <c r="S280" s="4"/>
      <c r="T280" s="4"/>
      <c r="U280" s="4"/>
      <c r="V280" s="4"/>
      <c r="W280" s="4"/>
    </row>
    <row r="281" spans="1:245" x14ac:dyDescent="0.2">
      <c r="A281" s="4">
        <v>50</v>
      </c>
      <c r="B281" s="4">
        <v>0</v>
      </c>
      <c r="C281" s="4">
        <v>0</v>
      </c>
      <c r="D281" s="4">
        <v>1</v>
      </c>
      <c r="E281" s="4">
        <v>225</v>
      </c>
      <c r="F281" s="4">
        <f>ROUND(Source!AV276,O281)</f>
        <v>0</v>
      </c>
      <c r="G281" s="4" t="s">
        <v>72</v>
      </c>
      <c r="H281" s="4" t="s">
        <v>73</v>
      </c>
      <c r="I281" s="4"/>
      <c r="J281" s="4"/>
      <c r="K281" s="4">
        <v>225</v>
      </c>
      <c r="L281" s="4">
        <v>4</v>
      </c>
      <c r="M281" s="4">
        <v>3</v>
      </c>
      <c r="N281" s="4" t="s">
        <v>3</v>
      </c>
      <c r="O281" s="4">
        <v>2</v>
      </c>
      <c r="P281" s="4"/>
      <c r="Q281" s="4"/>
      <c r="R281" s="4"/>
      <c r="S281" s="4"/>
      <c r="T281" s="4"/>
      <c r="U281" s="4"/>
      <c r="V281" s="4"/>
      <c r="W281" s="4"/>
    </row>
    <row r="282" spans="1:245" x14ac:dyDescent="0.2">
      <c r="A282" s="4">
        <v>50</v>
      </c>
      <c r="B282" s="4">
        <v>0</v>
      </c>
      <c r="C282" s="4">
        <v>0</v>
      </c>
      <c r="D282" s="4">
        <v>1</v>
      </c>
      <c r="E282" s="4">
        <v>226</v>
      </c>
      <c r="F282" s="4">
        <f>ROUND(Source!AW276,O282)</f>
        <v>0</v>
      </c>
      <c r="G282" s="4" t="s">
        <v>74</v>
      </c>
      <c r="H282" s="4" t="s">
        <v>75</v>
      </c>
      <c r="I282" s="4"/>
      <c r="J282" s="4"/>
      <c r="K282" s="4">
        <v>226</v>
      </c>
      <c r="L282" s="4">
        <v>5</v>
      </c>
      <c r="M282" s="4">
        <v>3</v>
      </c>
      <c r="N282" s="4" t="s">
        <v>3</v>
      </c>
      <c r="O282" s="4">
        <v>2</v>
      </c>
      <c r="P282" s="4"/>
      <c r="Q282" s="4"/>
      <c r="R282" s="4"/>
      <c r="S282" s="4"/>
      <c r="T282" s="4"/>
      <c r="U282" s="4"/>
      <c r="V282" s="4"/>
      <c r="W282" s="4"/>
    </row>
    <row r="283" spans="1:245" x14ac:dyDescent="0.2">
      <c r="A283" s="4">
        <v>50</v>
      </c>
      <c r="B283" s="4">
        <v>0</v>
      </c>
      <c r="C283" s="4">
        <v>0</v>
      </c>
      <c r="D283" s="4">
        <v>1</v>
      </c>
      <c r="E283" s="4">
        <v>227</v>
      </c>
      <c r="F283" s="4">
        <f>ROUND(Source!AX276,O283)</f>
        <v>0</v>
      </c>
      <c r="G283" s="4" t="s">
        <v>76</v>
      </c>
      <c r="H283" s="4" t="s">
        <v>77</v>
      </c>
      <c r="I283" s="4"/>
      <c r="J283" s="4"/>
      <c r="K283" s="4">
        <v>227</v>
      </c>
      <c r="L283" s="4">
        <v>6</v>
      </c>
      <c r="M283" s="4">
        <v>3</v>
      </c>
      <c r="N283" s="4" t="s">
        <v>3</v>
      </c>
      <c r="O283" s="4">
        <v>2</v>
      </c>
      <c r="P283" s="4"/>
      <c r="Q283" s="4"/>
      <c r="R283" s="4"/>
      <c r="S283" s="4"/>
      <c r="T283" s="4"/>
      <c r="U283" s="4"/>
      <c r="V283" s="4"/>
      <c r="W283" s="4"/>
    </row>
    <row r="284" spans="1:245" x14ac:dyDescent="0.2">
      <c r="A284" s="4">
        <v>50</v>
      </c>
      <c r="B284" s="4">
        <v>0</v>
      </c>
      <c r="C284" s="4">
        <v>0</v>
      </c>
      <c r="D284" s="4">
        <v>1</v>
      </c>
      <c r="E284" s="4">
        <v>228</v>
      </c>
      <c r="F284" s="4">
        <f>ROUND(Source!AY276,O284)</f>
        <v>0</v>
      </c>
      <c r="G284" s="4" t="s">
        <v>78</v>
      </c>
      <c r="H284" s="4" t="s">
        <v>79</v>
      </c>
      <c r="I284" s="4"/>
      <c r="J284" s="4"/>
      <c r="K284" s="4">
        <v>228</v>
      </c>
      <c r="L284" s="4">
        <v>7</v>
      </c>
      <c r="M284" s="4">
        <v>3</v>
      </c>
      <c r="N284" s="4" t="s">
        <v>3</v>
      </c>
      <c r="O284" s="4">
        <v>2</v>
      </c>
      <c r="P284" s="4"/>
      <c r="Q284" s="4"/>
      <c r="R284" s="4"/>
      <c r="S284" s="4"/>
      <c r="T284" s="4"/>
      <c r="U284" s="4"/>
      <c r="V284" s="4"/>
      <c r="W284" s="4"/>
    </row>
    <row r="285" spans="1:245" x14ac:dyDescent="0.2">
      <c r="A285" s="4">
        <v>50</v>
      </c>
      <c r="B285" s="4">
        <v>0</v>
      </c>
      <c r="C285" s="4">
        <v>0</v>
      </c>
      <c r="D285" s="4">
        <v>1</v>
      </c>
      <c r="E285" s="4">
        <v>216</v>
      </c>
      <c r="F285" s="4">
        <f>ROUND(Source!AP276,O285)</f>
        <v>0</v>
      </c>
      <c r="G285" s="4" t="s">
        <v>80</v>
      </c>
      <c r="H285" s="4" t="s">
        <v>81</v>
      </c>
      <c r="I285" s="4"/>
      <c r="J285" s="4"/>
      <c r="K285" s="4">
        <v>216</v>
      </c>
      <c r="L285" s="4">
        <v>8</v>
      </c>
      <c r="M285" s="4">
        <v>3</v>
      </c>
      <c r="N285" s="4" t="s">
        <v>3</v>
      </c>
      <c r="O285" s="4">
        <v>2</v>
      </c>
      <c r="P285" s="4"/>
      <c r="Q285" s="4"/>
      <c r="R285" s="4"/>
      <c r="S285" s="4"/>
      <c r="T285" s="4"/>
      <c r="U285" s="4"/>
      <c r="V285" s="4"/>
      <c r="W285" s="4"/>
    </row>
    <row r="286" spans="1:245" x14ac:dyDescent="0.2">
      <c r="A286" s="4">
        <v>50</v>
      </c>
      <c r="B286" s="4">
        <v>0</v>
      </c>
      <c r="C286" s="4">
        <v>0</v>
      </c>
      <c r="D286" s="4">
        <v>1</v>
      </c>
      <c r="E286" s="4">
        <v>223</v>
      </c>
      <c r="F286" s="4">
        <f>ROUND(Source!AQ276,O286)</f>
        <v>0</v>
      </c>
      <c r="G286" s="4" t="s">
        <v>82</v>
      </c>
      <c r="H286" s="4" t="s">
        <v>83</v>
      </c>
      <c r="I286" s="4"/>
      <c r="J286" s="4"/>
      <c r="K286" s="4">
        <v>223</v>
      </c>
      <c r="L286" s="4">
        <v>9</v>
      </c>
      <c r="M286" s="4">
        <v>3</v>
      </c>
      <c r="N286" s="4" t="s">
        <v>3</v>
      </c>
      <c r="O286" s="4">
        <v>2</v>
      </c>
      <c r="P286" s="4"/>
      <c r="Q286" s="4"/>
      <c r="R286" s="4"/>
      <c r="S286" s="4"/>
      <c r="T286" s="4"/>
      <c r="U286" s="4"/>
      <c r="V286" s="4"/>
      <c r="W286" s="4"/>
    </row>
    <row r="287" spans="1:245" x14ac:dyDescent="0.2">
      <c r="A287" s="4">
        <v>50</v>
      </c>
      <c r="B287" s="4">
        <v>0</v>
      </c>
      <c r="C287" s="4">
        <v>0</v>
      </c>
      <c r="D287" s="4">
        <v>1</v>
      </c>
      <c r="E287" s="4">
        <v>229</v>
      </c>
      <c r="F287" s="4">
        <f>ROUND(Source!AZ276,O287)</f>
        <v>0</v>
      </c>
      <c r="G287" s="4" t="s">
        <v>84</v>
      </c>
      <c r="H287" s="4" t="s">
        <v>85</v>
      </c>
      <c r="I287" s="4"/>
      <c r="J287" s="4"/>
      <c r="K287" s="4">
        <v>229</v>
      </c>
      <c r="L287" s="4">
        <v>10</v>
      </c>
      <c r="M287" s="4">
        <v>3</v>
      </c>
      <c r="N287" s="4" t="s">
        <v>3</v>
      </c>
      <c r="O287" s="4">
        <v>2</v>
      </c>
      <c r="P287" s="4"/>
      <c r="Q287" s="4"/>
      <c r="R287" s="4"/>
      <c r="S287" s="4"/>
      <c r="T287" s="4"/>
      <c r="U287" s="4"/>
      <c r="V287" s="4"/>
      <c r="W287" s="4"/>
    </row>
    <row r="288" spans="1:245" x14ac:dyDescent="0.2">
      <c r="A288" s="4">
        <v>50</v>
      </c>
      <c r="B288" s="4">
        <v>0</v>
      </c>
      <c r="C288" s="4">
        <v>0</v>
      </c>
      <c r="D288" s="4">
        <v>1</v>
      </c>
      <c r="E288" s="4">
        <v>203</v>
      </c>
      <c r="F288" s="4">
        <f>ROUND(Source!Q276,O288)</f>
        <v>0</v>
      </c>
      <c r="G288" s="4" t="s">
        <v>86</v>
      </c>
      <c r="H288" s="4" t="s">
        <v>87</v>
      </c>
      <c r="I288" s="4"/>
      <c r="J288" s="4"/>
      <c r="K288" s="4">
        <v>203</v>
      </c>
      <c r="L288" s="4">
        <v>11</v>
      </c>
      <c r="M288" s="4">
        <v>3</v>
      </c>
      <c r="N288" s="4" t="s">
        <v>3</v>
      </c>
      <c r="O288" s="4">
        <v>2</v>
      </c>
      <c r="P288" s="4"/>
      <c r="Q288" s="4"/>
      <c r="R288" s="4"/>
      <c r="S288" s="4"/>
      <c r="T288" s="4"/>
      <c r="U288" s="4"/>
      <c r="V288" s="4"/>
      <c r="W288" s="4"/>
    </row>
    <row r="289" spans="1:23" x14ac:dyDescent="0.2">
      <c r="A289" s="4">
        <v>50</v>
      </c>
      <c r="B289" s="4">
        <v>0</v>
      </c>
      <c r="C289" s="4">
        <v>0</v>
      </c>
      <c r="D289" s="4">
        <v>1</v>
      </c>
      <c r="E289" s="4">
        <v>231</v>
      </c>
      <c r="F289" s="4">
        <f>ROUND(Source!BB276,O289)</f>
        <v>0</v>
      </c>
      <c r="G289" s="4" t="s">
        <v>88</v>
      </c>
      <c r="H289" s="4" t="s">
        <v>89</v>
      </c>
      <c r="I289" s="4"/>
      <c r="J289" s="4"/>
      <c r="K289" s="4">
        <v>231</v>
      </c>
      <c r="L289" s="4">
        <v>12</v>
      </c>
      <c r="M289" s="4">
        <v>3</v>
      </c>
      <c r="N289" s="4" t="s">
        <v>3</v>
      </c>
      <c r="O289" s="4">
        <v>2</v>
      </c>
      <c r="P289" s="4"/>
      <c r="Q289" s="4"/>
      <c r="R289" s="4"/>
      <c r="S289" s="4"/>
      <c r="T289" s="4"/>
      <c r="U289" s="4"/>
      <c r="V289" s="4"/>
      <c r="W289" s="4"/>
    </row>
    <row r="290" spans="1:23" x14ac:dyDescent="0.2">
      <c r="A290" s="4">
        <v>50</v>
      </c>
      <c r="B290" s="4">
        <v>0</v>
      </c>
      <c r="C290" s="4">
        <v>0</v>
      </c>
      <c r="D290" s="4">
        <v>1</v>
      </c>
      <c r="E290" s="4">
        <v>204</v>
      </c>
      <c r="F290" s="4">
        <f>ROUND(Source!R276,O290)</f>
        <v>0</v>
      </c>
      <c r="G290" s="4" t="s">
        <v>90</v>
      </c>
      <c r="H290" s="4" t="s">
        <v>91</v>
      </c>
      <c r="I290" s="4"/>
      <c r="J290" s="4"/>
      <c r="K290" s="4">
        <v>204</v>
      </c>
      <c r="L290" s="4">
        <v>13</v>
      </c>
      <c r="M290" s="4">
        <v>3</v>
      </c>
      <c r="N290" s="4" t="s">
        <v>3</v>
      </c>
      <c r="O290" s="4">
        <v>2</v>
      </c>
      <c r="P290" s="4"/>
      <c r="Q290" s="4"/>
      <c r="R290" s="4"/>
      <c r="S290" s="4"/>
      <c r="T290" s="4"/>
      <c r="U290" s="4"/>
      <c r="V290" s="4"/>
      <c r="W290" s="4"/>
    </row>
    <row r="291" spans="1:23" x14ac:dyDescent="0.2">
      <c r="A291" s="4">
        <v>50</v>
      </c>
      <c r="B291" s="4">
        <v>0</v>
      </c>
      <c r="C291" s="4">
        <v>0</v>
      </c>
      <c r="D291" s="4">
        <v>1</v>
      </c>
      <c r="E291" s="4">
        <v>205</v>
      </c>
      <c r="F291" s="4">
        <f>ROUND(Source!S276,O291)</f>
        <v>0</v>
      </c>
      <c r="G291" s="4" t="s">
        <v>92</v>
      </c>
      <c r="H291" s="4" t="s">
        <v>93</v>
      </c>
      <c r="I291" s="4"/>
      <c r="J291" s="4"/>
      <c r="K291" s="4">
        <v>205</v>
      </c>
      <c r="L291" s="4">
        <v>14</v>
      </c>
      <c r="M291" s="4">
        <v>3</v>
      </c>
      <c r="N291" s="4" t="s">
        <v>3</v>
      </c>
      <c r="O291" s="4">
        <v>2</v>
      </c>
      <c r="P291" s="4"/>
      <c r="Q291" s="4"/>
      <c r="R291" s="4"/>
      <c r="S291" s="4"/>
      <c r="T291" s="4"/>
      <c r="U291" s="4"/>
      <c r="V291" s="4"/>
      <c r="W291" s="4"/>
    </row>
    <row r="292" spans="1:23" x14ac:dyDescent="0.2">
      <c r="A292" s="4">
        <v>50</v>
      </c>
      <c r="B292" s="4">
        <v>0</v>
      </c>
      <c r="C292" s="4">
        <v>0</v>
      </c>
      <c r="D292" s="4">
        <v>1</v>
      </c>
      <c r="E292" s="4">
        <v>232</v>
      </c>
      <c r="F292" s="4">
        <f>ROUND(Source!BC276,O292)</f>
        <v>0</v>
      </c>
      <c r="G292" s="4" t="s">
        <v>94</v>
      </c>
      <c r="H292" s="4" t="s">
        <v>95</v>
      </c>
      <c r="I292" s="4"/>
      <c r="J292" s="4"/>
      <c r="K292" s="4">
        <v>232</v>
      </c>
      <c r="L292" s="4">
        <v>15</v>
      </c>
      <c r="M292" s="4">
        <v>3</v>
      </c>
      <c r="N292" s="4" t="s">
        <v>3</v>
      </c>
      <c r="O292" s="4">
        <v>2</v>
      </c>
      <c r="P292" s="4"/>
      <c r="Q292" s="4"/>
      <c r="R292" s="4"/>
      <c r="S292" s="4"/>
      <c r="T292" s="4"/>
      <c r="U292" s="4"/>
      <c r="V292" s="4"/>
      <c r="W292" s="4"/>
    </row>
    <row r="293" spans="1:23" x14ac:dyDescent="0.2">
      <c r="A293" s="4">
        <v>50</v>
      </c>
      <c r="B293" s="4">
        <v>0</v>
      </c>
      <c r="C293" s="4">
        <v>0</v>
      </c>
      <c r="D293" s="4">
        <v>1</v>
      </c>
      <c r="E293" s="4">
        <v>214</v>
      </c>
      <c r="F293" s="4">
        <f>ROUND(Source!AS276,O293)</f>
        <v>0</v>
      </c>
      <c r="G293" s="4" t="s">
        <v>96</v>
      </c>
      <c r="H293" s="4" t="s">
        <v>97</v>
      </c>
      <c r="I293" s="4"/>
      <c r="J293" s="4"/>
      <c r="K293" s="4">
        <v>214</v>
      </c>
      <c r="L293" s="4">
        <v>16</v>
      </c>
      <c r="M293" s="4">
        <v>3</v>
      </c>
      <c r="N293" s="4" t="s">
        <v>3</v>
      </c>
      <c r="O293" s="4">
        <v>2</v>
      </c>
      <c r="P293" s="4"/>
      <c r="Q293" s="4"/>
      <c r="R293" s="4"/>
      <c r="S293" s="4"/>
      <c r="T293" s="4"/>
      <c r="U293" s="4"/>
      <c r="V293" s="4"/>
      <c r="W293" s="4"/>
    </row>
    <row r="294" spans="1:23" x14ac:dyDescent="0.2">
      <c r="A294" s="4">
        <v>50</v>
      </c>
      <c r="B294" s="4">
        <v>0</v>
      </c>
      <c r="C294" s="4">
        <v>0</v>
      </c>
      <c r="D294" s="4">
        <v>1</v>
      </c>
      <c r="E294" s="4">
        <v>215</v>
      </c>
      <c r="F294" s="4">
        <f>ROUND(Source!AT276,O294)</f>
        <v>0</v>
      </c>
      <c r="G294" s="4" t="s">
        <v>98</v>
      </c>
      <c r="H294" s="4" t="s">
        <v>99</v>
      </c>
      <c r="I294" s="4"/>
      <c r="J294" s="4"/>
      <c r="K294" s="4">
        <v>215</v>
      </c>
      <c r="L294" s="4">
        <v>17</v>
      </c>
      <c r="M294" s="4">
        <v>3</v>
      </c>
      <c r="N294" s="4" t="s">
        <v>3</v>
      </c>
      <c r="O294" s="4">
        <v>2</v>
      </c>
      <c r="P294" s="4"/>
      <c r="Q294" s="4"/>
      <c r="R294" s="4"/>
      <c r="S294" s="4"/>
      <c r="T294" s="4"/>
      <c r="U294" s="4"/>
      <c r="V294" s="4"/>
      <c r="W294" s="4"/>
    </row>
    <row r="295" spans="1:23" x14ac:dyDescent="0.2">
      <c r="A295" s="4">
        <v>50</v>
      </c>
      <c r="B295" s="4">
        <v>0</v>
      </c>
      <c r="C295" s="4">
        <v>0</v>
      </c>
      <c r="D295" s="4">
        <v>1</v>
      </c>
      <c r="E295" s="4">
        <v>217</v>
      </c>
      <c r="F295" s="4">
        <f>ROUND(Source!AU276,O295)</f>
        <v>0</v>
      </c>
      <c r="G295" s="4" t="s">
        <v>100</v>
      </c>
      <c r="H295" s="4" t="s">
        <v>101</v>
      </c>
      <c r="I295" s="4"/>
      <c r="J295" s="4"/>
      <c r="K295" s="4">
        <v>217</v>
      </c>
      <c r="L295" s="4">
        <v>18</v>
      </c>
      <c r="M295" s="4">
        <v>3</v>
      </c>
      <c r="N295" s="4" t="s">
        <v>3</v>
      </c>
      <c r="O295" s="4">
        <v>2</v>
      </c>
      <c r="P295" s="4"/>
      <c r="Q295" s="4"/>
      <c r="R295" s="4"/>
      <c r="S295" s="4"/>
      <c r="T295" s="4"/>
      <c r="U295" s="4"/>
      <c r="V295" s="4"/>
      <c r="W295" s="4"/>
    </row>
    <row r="296" spans="1:23" x14ac:dyDescent="0.2">
      <c r="A296" s="4">
        <v>50</v>
      </c>
      <c r="B296" s="4">
        <v>0</v>
      </c>
      <c r="C296" s="4">
        <v>0</v>
      </c>
      <c r="D296" s="4">
        <v>1</v>
      </c>
      <c r="E296" s="4">
        <v>230</v>
      </c>
      <c r="F296" s="4">
        <f>ROUND(Source!BA276,O296)</f>
        <v>0</v>
      </c>
      <c r="G296" s="4" t="s">
        <v>102</v>
      </c>
      <c r="H296" s="4" t="s">
        <v>103</v>
      </c>
      <c r="I296" s="4"/>
      <c r="J296" s="4"/>
      <c r="K296" s="4">
        <v>230</v>
      </c>
      <c r="L296" s="4">
        <v>19</v>
      </c>
      <c r="M296" s="4">
        <v>3</v>
      </c>
      <c r="N296" s="4" t="s">
        <v>3</v>
      </c>
      <c r="O296" s="4">
        <v>2</v>
      </c>
      <c r="P296" s="4"/>
      <c r="Q296" s="4"/>
      <c r="R296" s="4"/>
      <c r="S296" s="4"/>
      <c r="T296" s="4"/>
      <c r="U296" s="4"/>
      <c r="V296" s="4"/>
      <c r="W296" s="4"/>
    </row>
    <row r="297" spans="1:23" x14ac:dyDescent="0.2">
      <c r="A297" s="4">
        <v>50</v>
      </c>
      <c r="B297" s="4">
        <v>0</v>
      </c>
      <c r="C297" s="4">
        <v>0</v>
      </c>
      <c r="D297" s="4">
        <v>1</v>
      </c>
      <c r="E297" s="4">
        <v>206</v>
      </c>
      <c r="F297" s="4">
        <f>ROUND(Source!T276,O297)</f>
        <v>0</v>
      </c>
      <c r="G297" s="4" t="s">
        <v>104</v>
      </c>
      <c r="H297" s="4" t="s">
        <v>105</v>
      </c>
      <c r="I297" s="4"/>
      <c r="J297" s="4"/>
      <c r="K297" s="4">
        <v>206</v>
      </c>
      <c r="L297" s="4">
        <v>20</v>
      </c>
      <c r="M297" s="4">
        <v>3</v>
      </c>
      <c r="N297" s="4" t="s">
        <v>3</v>
      </c>
      <c r="O297" s="4">
        <v>2</v>
      </c>
      <c r="P297" s="4"/>
      <c r="Q297" s="4"/>
      <c r="R297" s="4"/>
      <c r="S297" s="4"/>
      <c r="T297" s="4"/>
      <c r="U297" s="4"/>
      <c r="V297" s="4"/>
      <c r="W297" s="4"/>
    </row>
    <row r="298" spans="1:23" x14ac:dyDescent="0.2">
      <c r="A298" s="4">
        <v>50</v>
      </c>
      <c r="B298" s="4">
        <v>0</v>
      </c>
      <c r="C298" s="4">
        <v>0</v>
      </c>
      <c r="D298" s="4">
        <v>1</v>
      </c>
      <c r="E298" s="4">
        <v>207</v>
      </c>
      <c r="F298" s="4">
        <f>Source!U276</f>
        <v>0</v>
      </c>
      <c r="G298" s="4" t="s">
        <v>106</v>
      </c>
      <c r="H298" s="4" t="s">
        <v>107</v>
      </c>
      <c r="I298" s="4"/>
      <c r="J298" s="4"/>
      <c r="K298" s="4">
        <v>207</v>
      </c>
      <c r="L298" s="4">
        <v>21</v>
      </c>
      <c r="M298" s="4">
        <v>3</v>
      </c>
      <c r="N298" s="4" t="s">
        <v>3</v>
      </c>
      <c r="O298" s="4">
        <v>-1</v>
      </c>
      <c r="P298" s="4"/>
      <c r="Q298" s="4"/>
      <c r="R298" s="4"/>
      <c r="S298" s="4"/>
      <c r="T298" s="4"/>
      <c r="U298" s="4"/>
      <c r="V298" s="4"/>
      <c r="W298" s="4"/>
    </row>
    <row r="299" spans="1:23" x14ac:dyDescent="0.2">
      <c r="A299" s="4">
        <v>50</v>
      </c>
      <c r="B299" s="4">
        <v>0</v>
      </c>
      <c r="C299" s="4">
        <v>0</v>
      </c>
      <c r="D299" s="4">
        <v>1</v>
      </c>
      <c r="E299" s="4">
        <v>208</v>
      </c>
      <c r="F299" s="4">
        <f>Source!V276</f>
        <v>0</v>
      </c>
      <c r="G299" s="4" t="s">
        <v>108</v>
      </c>
      <c r="H299" s="4" t="s">
        <v>109</v>
      </c>
      <c r="I299" s="4"/>
      <c r="J299" s="4"/>
      <c r="K299" s="4">
        <v>208</v>
      </c>
      <c r="L299" s="4">
        <v>22</v>
      </c>
      <c r="M299" s="4">
        <v>3</v>
      </c>
      <c r="N299" s="4" t="s">
        <v>3</v>
      </c>
      <c r="O299" s="4">
        <v>-1</v>
      </c>
      <c r="P299" s="4"/>
      <c r="Q299" s="4"/>
      <c r="R299" s="4"/>
      <c r="S299" s="4"/>
      <c r="T299" s="4"/>
      <c r="U299" s="4"/>
      <c r="V299" s="4"/>
      <c r="W299" s="4"/>
    </row>
    <row r="300" spans="1:23" x14ac:dyDescent="0.2">
      <c r="A300" s="4">
        <v>50</v>
      </c>
      <c r="B300" s="4">
        <v>0</v>
      </c>
      <c r="C300" s="4">
        <v>0</v>
      </c>
      <c r="D300" s="4">
        <v>1</v>
      </c>
      <c r="E300" s="4">
        <v>209</v>
      </c>
      <c r="F300" s="4">
        <f>ROUND(Source!W276,O300)</f>
        <v>0</v>
      </c>
      <c r="G300" s="4" t="s">
        <v>110</v>
      </c>
      <c r="H300" s="4" t="s">
        <v>111</v>
      </c>
      <c r="I300" s="4"/>
      <c r="J300" s="4"/>
      <c r="K300" s="4">
        <v>209</v>
      </c>
      <c r="L300" s="4">
        <v>23</v>
      </c>
      <c r="M300" s="4">
        <v>3</v>
      </c>
      <c r="N300" s="4" t="s">
        <v>3</v>
      </c>
      <c r="O300" s="4">
        <v>2</v>
      </c>
      <c r="P300" s="4"/>
      <c r="Q300" s="4"/>
      <c r="R300" s="4"/>
      <c r="S300" s="4"/>
      <c r="T300" s="4"/>
      <c r="U300" s="4"/>
      <c r="V300" s="4"/>
      <c r="W300" s="4"/>
    </row>
    <row r="301" spans="1:23" x14ac:dyDescent="0.2">
      <c r="A301" s="4">
        <v>50</v>
      </c>
      <c r="B301" s="4">
        <v>0</v>
      </c>
      <c r="C301" s="4">
        <v>0</v>
      </c>
      <c r="D301" s="4">
        <v>1</v>
      </c>
      <c r="E301" s="4">
        <v>210</v>
      </c>
      <c r="F301" s="4">
        <f>ROUND(Source!X276,O301)</f>
        <v>0</v>
      </c>
      <c r="G301" s="4" t="s">
        <v>112</v>
      </c>
      <c r="H301" s="4" t="s">
        <v>113</v>
      </c>
      <c r="I301" s="4"/>
      <c r="J301" s="4"/>
      <c r="K301" s="4">
        <v>210</v>
      </c>
      <c r="L301" s="4">
        <v>24</v>
      </c>
      <c r="M301" s="4">
        <v>3</v>
      </c>
      <c r="N301" s="4" t="s">
        <v>3</v>
      </c>
      <c r="O301" s="4">
        <v>2</v>
      </c>
      <c r="P301" s="4"/>
      <c r="Q301" s="4"/>
      <c r="R301" s="4"/>
      <c r="S301" s="4"/>
      <c r="T301" s="4"/>
      <c r="U301" s="4"/>
      <c r="V301" s="4"/>
      <c r="W301" s="4"/>
    </row>
    <row r="302" spans="1:23" x14ac:dyDescent="0.2">
      <c r="A302" s="4">
        <v>50</v>
      </c>
      <c r="B302" s="4">
        <v>0</v>
      </c>
      <c r="C302" s="4">
        <v>0</v>
      </c>
      <c r="D302" s="4">
        <v>1</v>
      </c>
      <c r="E302" s="4">
        <v>211</v>
      </c>
      <c r="F302" s="4">
        <f>ROUND(Source!Y276,O302)</f>
        <v>0</v>
      </c>
      <c r="G302" s="4" t="s">
        <v>114</v>
      </c>
      <c r="H302" s="4" t="s">
        <v>115</v>
      </c>
      <c r="I302" s="4"/>
      <c r="J302" s="4"/>
      <c r="K302" s="4">
        <v>211</v>
      </c>
      <c r="L302" s="4">
        <v>25</v>
      </c>
      <c r="M302" s="4">
        <v>3</v>
      </c>
      <c r="N302" s="4" t="s">
        <v>3</v>
      </c>
      <c r="O302" s="4">
        <v>2</v>
      </c>
      <c r="P302" s="4"/>
      <c r="Q302" s="4"/>
      <c r="R302" s="4"/>
      <c r="S302" s="4"/>
      <c r="T302" s="4"/>
      <c r="U302" s="4"/>
      <c r="V302" s="4"/>
      <c r="W302" s="4"/>
    </row>
    <row r="303" spans="1:23" x14ac:dyDescent="0.2">
      <c r="A303" s="4">
        <v>50</v>
      </c>
      <c r="B303" s="4">
        <v>0</v>
      </c>
      <c r="C303" s="4">
        <v>0</v>
      </c>
      <c r="D303" s="4">
        <v>1</v>
      </c>
      <c r="E303" s="4">
        <v>224</v>
      </c>
      <c r="F303" s="4">
        <f>ROUND(Source!AR276,O303)</f>
        <v>0</v>
      </c>
      <c r="G303" s="4" t="s">
        <v>116</v>
      </c>
      <c r="H303" s="4" t="s">
        <v>117</v>
      </c>
      <c r="I303" s="4"/>
      <c r="J303" s="4"/>
      <c r="K303" s="4">
        <v>224</v>
      </c>
      <c r="L303" s="4">
        <v>26</v>
      </c>
      <c r="M303" s="4">
        <v>3</v>
      </c>
      <c r="N303" s="4" t="s">
        <v>3</v>
      </c>
      <c r="O303" s="4">
        <v>2</v>
      </c>
      <c r="P303" s="4"/>
      <c r="Q303" s="4"/>
      <c r="R303" s="4"/>
      <c r="S303" s="4"/>
      <c r="T303" s="4"/>
      <c r="U303" s="4"/>
      <c r="V303" s="4"/>
      <c r="W303" s="4"/>
    </row>
    <row r="305" spans="1:245" x14ac:dyDescent="0.2">
      <c r="A305" s="1">
        <v>5</v>
      </c>
      <c r="B305" s="1">
        <v>1</v>
      </c>
      <c r="C305" s="1"/>
      <c r="D305" s="1">
        <f>ROW(A313)</f>
        <v>313</v>
      </c>
      <c r="E305" s="1"/>
      <c r="F305" s="1" t="s">
        <v>118</v>
      </c>
      <c r="G305" s="1" t="s">
        <v>200</v>
      </c>
      <c r="H305" s="1" t="s">
        <v>3</v>
      </c>
      <c r="I305" s="1">
        <v>0</v>
      </c>
      <c r="J305" s="1"/>
      <c r="K305" s="1">
        <v>0</v>
      </c>
      <c r="L305" s="1"/>
      <c r="M305" s="1"/>
      <c r="N305" s="1"/>
      <c r="O305" s="1"/>
      <c r="P305" s="1"/>
      <c r="Q305" s="1"/>
      <c r="R305" s="1"/>
      <c r="S305" s="1"/>
      <c r="T305" s="1"/>
      <c r="U305" s="1" t="s">
        <v>3</v>
      </c>
      <c r="V305" s="1">
        <v>0</v>
      </c>
      <c r="W305" s="1"/>
      <c r="X305" s="1"/>
      <c r="Y305" s="1"/>
      <c r="Z305" s="1"/>
      <c r="AA305" s="1"/>
      <c r="AB305" s="1" t="s">
        <v>3</v>
      </c>
      <c r="AC305" s="1" t="s">
        <v>3</v>
      </c>
      <c r="AD305" s="1" t="s">
        <v>3</v>
      </c>
      <c r="AE305" s="1" t="s">
        <v>3</v>
      </c>
      <c r="AF305" s="1" t="s">
        <v>3</v>
      </c>
      <c r="AG305" s="1" t="s">
        <v>3</v>
      </c>
      <c r="AH305" s="1"/>
      <c r="AI305" s="1"/>
      <c r="AJ305" s="1"/>
      <c r="AK305" s="1"/>
      <c r="AL305" s="1"/>
      <c r="AM305" s="1"/>
      <c r="AN305" s="1"/>
      <c r="AO305" s="1"/>
      <c r="AP305" s="1" t="s">
        <v>3</v>
      </c>
      <c r="AQ305" s="1" t="s">
        <v>3</v>
      </c>
      <c r="AR305" s="1" t="s">
        <v>3</v>
      </c>
      <c r="AS305" s="1"/>
      <c r="AT305" s="1"/>
      <c r="AU305" s="1"/>
      <c r="AV305" s="1"/>
      <c r="AW305" s="1"/>
      <c r="AX305" s="1"/>
      <c r="AY305" s="1"/>
      <c r="AZ305" s="1" t="s">
        <v>3</v>
      </c>
      <c r="BA305" s="1"/>
      <c r="BB305" s="1" t="s">
        <v>3</v>
      </c>
      <c r="BC305" s="1" t="s">
        <v>3</v>
      </c>
      <c r="BD305" s="1" t="s">
        <v>3</v>
      </c>
      <c r="BE305" s="1" t="s">
        <v>3</v>
      </c>
      <c r="BF305" s="1" t="s">
        <v>3</v>
      </c>
      <c r="BG305" s="1" t="s">
        <v>3</v>
      </c>
      <c r="BH305" s="1" t="s">
        <v>3</v>
      </c>
      <c r="BI305" s="1" t="s">
        <v>3</v>
      </c>
      <c r="BJ305" s="1" t="s">
        <v>3</v>
      </c>
      <c r="BK305" s="1" t="s">
        <v>3</v>
      </c>
      <c r="BL305" s="1" t="s">
        <v>3</v>
      </c>
      <c r="BM305" s="1" t="s">
        <v>3</v>
      </c>
      <c r="BN305" s="1" t="s">
        <v>3</v>
      </c>
      <c r="BO305" s="1" t="s">
        <v>3</v>
      </c>
      <c r="BP305" s="1" t="s">
        <v>3</v>
      </c>
      <c r="BQ305" s="1"/>
      <c r="BR305" s="1"/>
      <c r="BS305" s="1"/>
      <c r="BT305" s="1"/>
      <c r="BU305" s="1"/>
      <c r="BV305" s="1"/>
      <c r="BW305" s="1"/>
      <c r="BX305" s="1">
        <v>0</v>
      </c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>
        <v>0</v>
      </c>
    </row>
    <row r="307" spans="1:245" x14ac:dyDescent="0.2">
      <c r="A307" s="2">
        <v>52</v>
      </c>
      <c r="B307" s="2">
        <f t="shared" ref="B307:G307" si="195">B313</f>
        <v>1</v>
      </c>
      <c r="C307" s="2">
        <f t="shared" si="195"/>
        <v>5</v>
      </c>
      <c r="D307" s="2">
        <f t="shared" si="195"/>
        <v>305</v>
      </c>
      <c r="E307" s="2">
        <f t="shared" si="195"/>
        <v>0</v>
      </c>
      <c r="F307" s="2" t="str">
        <f t="shared" si="195"/>
        <v>Новый подраздел</v>
      </c>
      <c r="G307" s="2" t="str">
        <f t="shared" si="195"/>
        <v>Устройство тротуара</v>
      </c>
      <c r="H307" s="2"/>
      <c r="I307" s="2"/>
      <c r="J307" s="2"/>
      <c r="K307" s="2"/>
      <c r="L307" s="2"/>
      <c r="M307" s="2"/>
      <c r="N307" s="2"/>
      <c r="O307" s="2">
        <f t="shared" ref="O307:AT307" si="196">O313</f>
        <v>0</v>
      </c>
      <c r="P307" s="2">
        <f t="shared" si="196"/>
        <v>0</v>
      </c>
      <c r="Q307" s="2">
        <f t="shared" si="196"/>
        <v>0</v>
      </c>
      <c r="R307" s="2">
        <f t="shared" si="196"/>
        <v>0</v>
      </c>
      <c r="S307" s="2">
        <f t="shared" si="196"/>
        <v>0</v>
      </c>
      <c r="T307" s="2">
        <f t="shared" si="196"/>
        <v>0</v>
      </c>
      <c r="U307" s="2">
        <f t="shared" si="196"/>
        <v>0</v>
      </c>
      <c r="V307" s="2">
        <f t="shared" si="196"/>
        <v>0</v>
      </c>
      <c r="W307" s="2">
        <f t="shared" si="196"/>
        <v>0</v>
      </c>
      <c r="X307" s="2">
        <f t="shared" si="196"/>
        <v>0</v>
      </c>
      <c r="Y307" s="2">
        <f t="shared" si="196"/>
        <v>0</v>
      </c>
      <c r="Z307" s="2">
        <f t="shared" si="196"/>
        <v>0</v>
      </c>
      <c r="AA307" s="2">
        <f t="shared" si="196"/>
        <v>0</v>
      </c>
      <c r="AB307" s="2">
        <f t="shared" si="196"/>
        <v>0</v>
      </c>
      <c r="AC307" s="2">
        <f t="shared" si="196"/>
        <v>0</v>
      </c>
      <c r="AD307" s="2">
        <f t="shared" si="196"/>
        <v>0</v>
      </c>
      <c r="AE307" s="2">
        <f t="shared" si="196"/>
        <v>0</v>
      </c>
      <c r="AF307" s="2">
        <f t="shared" si="196"/>
        <v>0</v>
      </c>
      <c r="AG307" s="2">
        <f t="shared" si="196"/>
        <v>0</v>
      </c>
      <c r="AH307" s="2">
        <f t="shared" si="196"/>
        <v>0</v>
      </c>
      <c r="AI307" s="2">
        <f t="shared" si="196"/>
        <v>0</v>
      </c>
      <c r="AJ307" s="2">
        <f t="shared" si="196"/>
        <v>0</v>
      </c>
      <c r="AK307" s="2">
        <f t="shared" si="196"/>
        <v>0</v>
      </c>
      <c r="AL307" s="2">
        <f t="shared" si="196"/>
        <v>0</v>
      </c>
      <c r="AM307" s="2">
        <f t="shared" si="196"/>
        <v>0</v>
      </c>
      <c r="AN307" s="2">
        <f t="shared" si="196"/>
        <v>0</v>
      </c>
      <c r="AO307" s="2">
        <f t="shared" si="196"/>
        <v>0</v>
      </c>
      <c r="AP307" s="2">
        <f t="shared" si="196"/>
        <v>0</v>
      </c>
      <c r="AQ307" s="2">
        <f t="shared" si="196"/>
        <v>0</v>
      </c>
      <c r="AR307" s="2">
        <f t="shared" si="196"/>
        <v>0</v>
      </c>
      <c r="AS307" s="2">
        <f t="shared" si="196"/>
        <v>0</v>
      </c>
      <c r="AT307" s="2">
        <f t="shared" si="196"/>
        <v>0</v>
      </c>
      <c r="AU307" s="2">
        <f t="shared" ref="AU307:BZ307" si="197">AU313</f>
        <v>0</v>
      </c>
      <c r="AV307" s="2">
        <f t="shared" si="197"/>
        <v>0</v>
      </c>
      <c r="AW307" s="2">
        <f t="shared" si="197"/>
        <v>0</v>
      </c>
      <c r="AX307" s="2">
        <f t="shared" si="197"/>
        <v>0</v>
      </c>
      <c r="AY307" s="2">
        <f t="shared" si="197"/>
        <v>0</v>
      </c>
      <c r="AZ307" s="2">
        <f t="shared" si="197"/>
        <v>0</v>
      </c>
      <c r="BA307" s="2">
        <f t="shared" si="197"/>
        <v>0</v>
      </c>
      <c r="BB307" s="2">
        <f t="shared" si="197"/>
        <v>0</v>
      </c>
      <c r="BC307" s="2">
        <f t="shared" si="197"/>
        <v>0</v>
      </c>
      <c r="BD307" s="2">
        <f t="shared" si="197"/>
        <v>0</v>
      </c>
      <c r="BE307" s="2">
        <f t="shared" si="197"/>
        <v>0</v>
      </c>
      <c r="BF307" s="2">
        <f t="shared" si="197"/>
        <v>0</v>
      </c>
      <c r="BG307" s="2">
        <f t="shared" si="197"/>
        <v>0</v>
      </c>
      <c r="BH307" s="2">
        <f t="shared" si="197"/>
        <v>0</v>
      </c>
      <c r="BI307" s="2">
        <f t="shared" si="197"/>
        <v>0</v>
      </c>
      <c r="BJ307" s="2">
        <f t="shared" si="197"/>
        <v>0</v>
      </c>
      <c r="BK307" s="2">
        <f t="shared" si="197"/>
        <v>0</v>
      </c>
      <c r="BL307" s="2">
        <f t="shared" si="197"/>
        <v>0</v>
      </c>
      <c r="BM307" s="2">
        <f t="shared" si="197"/>
        <v>0</v>
      </c>
      <c r="BN307" s="2">
        <f t="shared" si="197"/>
        <v>0</v>
      </c>
      <c r="BO307" s="2">
        <f t="shared" si="197"/>
        <v>0</v>
      </c>
      <c r="BP307" s="2">
        <f t="shared" si="197"/>
        <v>0</v>
      </c>
      <c r="BQ307" s="2">
        <f t="shared" si="197"/>
        <v>0</v>
      </c>
      <c r="BR307" s="2">
        <f t="shared" si="197"/>
        <v>0</v>
      </c>
      <c r="BS307" s="2">
        <f t="shared" si="197"/>
        <v>0</v>
      </c>
      <c r="BT307" s="2">
        <f t="shared" si="197"/>
        <v>0</v>
      </c>
      <c r="BU307" s="2">
        <f t="shared" si="197"/>
        <v>0</v>
      </c>
      <c r="BV307" s="2">
        <f t="shared" si="197"/>
        <v>0</v>
      </c>
      <c r="BW307" s="2">
        <f t="shared" si="197"/>
        <v>0</v>
      </c>
      <c r="BX307" s="2">
        <f t="shared" si="197"/>
        <v>0</v>
      </c>
      <c r="BY307" s="2">
        <f t="shared" si="197"/>
        <v>0</v>
      </c>
      <c r="BZ307" s="2">
        <f t="shared" si="197"/>
        <v>0</v>
      </c>
      <c r="CA307" s="2">
        <f t="shared" ref="CA307:DF307" si="198">CA313</f>
        <v>0</v>
      </c>
      <c r="CB307" s="2">
        <f t="shared" si="198"/>
        <v>0</v>
      </c>
      <c r="CC307" s="2">
        <f t="shared" si="198"/>
        <v>0</v>
      </c>
      <c r="CD307" s="2">
        <f t="shared" si="198"/>
        <v>0</v>
      </c>
      <c r="CE307" s="2">
        <f t="shared" si="198"/>
        <v>0</v>
      </c>
      <c r="CF307" s="2">
        <f t="shared" si="198"/>
        <v>0</v>
      </c>
      <c r="CG307" s="2">
        <f t="shared" si="198"/>
        <v>0</v>
      </c>
      <c r="CH307" s="2">
        <f t="shared" si="198"/>
        <v>0</v>
      </c>
      <c r="CI307" s="2">
        <f t="shared" si="198"/>
        <v>0</v>
      </c>
      <c r="CJ307" s="2">
        <f t="shared" si="198"/>
        <v>0</v>
      </c>
      <c r="CK307" s="2">
        <f t="shared" si="198"/>
        <v>0</v>
      </c>
      <c r="CL307" s="2">
        <f t="shared" si="198"/>
        <v>0</v>
      </c>
      <c r="CM307" s="2">
        <f t="shared" si="198"/>
        <v>0</v>
      </c>
      <c r="CN307" s="2">
        <f t="shared" si="198"/>
        <v>0</v>
      </c>
      <c r="CO307" s="2">
        <f t="shared" si="198"/>
        <v>0</v>
      </c>
      <c r="CP307" s="2">
        <f t="shared" si="198"/>
        <v>0</v>
      </c>
      <c r="CQ307" s="2">
        <f t="shared" si="198"/>
        <v>0</v>
      </c>
      <c r="CR307" s="2">
        <f t="shared" si="198"/>
        <v>0</v>
      </c>
      <c r="CS307" s="2">
        <f t="shared" si="198"/>
        <v>0</v>
      </c>
      <c r="CT307" s="2">
        <f t="shared" si="198"/>
        <v>0</v>
      </c>
      <c r="CU307" s="2">
        <f t="shared" si="198"/>
        <v>0</v>
      </c>
      <c r="CV307" s="2">
        <f t="shared" si="198"/>
        <v>0</v>
      </c>
      <c r="CW307" s="2">
        <f t="shared" si="198"/>
        <v>0</v>
      </c>
      <c r="CX307" s="2">
        <f t="shared" si="198"/>
        <v>0</v>
      </c>
      <c r="CY307" s="2">
        <f t="shared" si="198"/>
        <v>0</v>
      </c>
      <c r="CZ307" s="2">
        <f t="shared" si="198"/>
        <v>0</v>
      </c>
      <c r="DA307" s="2">
        <f t="shared" si="198"/>
        <v>0</v>
      </c>
      <c r="DB307" s="2">
        <f t="shared" si="198"/>
        <v>0</v>
      </c>
      <c r="DC307" s="2">
        <f t="shared" si="198"/>
        <v>0</v>
      </c>
      <c r="DD307" s="2">
        <f t="shared" si="198"/>
        <v>0</v>
      </c>
      <c r="DE307" s="2">
        <f t="shared" si="198"/>
        <v>0</v>
      </c>
      <c r="DF307" s="2">
        <f t="shared" si="198"/>
        <v>0</v>
      </c>
      <c r="DG307" s="3">
        <f t="shared" ref="DG307:EL307" si="199">DG313</f>
        <v>0</v>
      </c>
      <c r="DH307" s="3">
        <f t="shared" si="199"/>
        <v>0</v>
      </c>
      <c r="DI307" s="3">
        <f t="shared" si="199"/>
        <v>0</v>
      </c>
      <c r="DJ307" s="3">
        <f t="shared" si="199"/>
        <v>0</v>
      </c>
      <c r="DK307" s="3">
        <f t="shared" si="199"/>
        <v>0</v>
      </c>
      <c r="DL307" s="3">
        <f t="shared" si="199"/>
        <v>0</v>
      </c>
      <c r="DM307" s="3">
        <f t="shared" si="199"/>
        <v>0</v>
      </c>
      <c r="DN307" s="3">
        <f t="shared" si="199"/>
        <v>0</v>
      </c>
      <c r="DO307" s="3">
        <f t="shared" si="199"/>
        <v>0</v>
      </c>
      <c r="DP307" s="3">
        <f t="shared" si="199"/>
        <v>0</v>
      </c>
      <c r="DQ307" s="3">
        <f t="shared" si="199"/>
        <v>0</v>
      </c>
      <c r="DR307" s="3">
        <f t="shared" si="199"/>
        <v>0</v>
      </c>
      <c r="DS307" s="3">
        <f t="shared" si="199"/>
        <v>0</v>
      </c>
      <c r="DT307" s="3">
        <f t="shared" si="199"/>
        <v>0</v>
      </c>
      <c r="DU307" s="3">
        <f t="shared" si="199"/>
        <v>0</v>
      </c>
      <c r="DV307" s="3">
        <f t="shared" si="199"/>
        <v>0</v>
      </c>
      <c r="DW307" s="3">
        <f t="shared" si="199"/>
        <v>0</v>
      </c>
      <c r="DX307" s="3">
        <f t="shared" si="199"/>
        <v>0</v>
      </c>
      <c r="DY307" s="3">
        <f t="shared" si="199"/>
        <v>0</v>
      </c>
      <c r="DZ307" s="3">
        <f t="shared" si="199"/>
        <v>0</v>
      </c>
      <c r="EA307" s="3">
        <f t="shared" si="199"/>
        <v>0</v>
      </c>
      <c r="EB307" s="3">
        <f t="shared" si="199"/>
        <v>0</v>
      </c>
      <c r="EC307" s="3">
        <f t="shared" si="199"/>
        <v>0</v>
      </c>
      <c r="ED307" s="3">
        <f t="shared" si="199"/>
        <v>0</v>
      </c>
      <c r="EE307" s="3">
        <f t="shared" si="199"/>
        <v>0</v>
      </c>
      <c r="EF307" s="3">
        <f t="shared" si="199"/>
        <v>0</v>
      </c>
      <c r="EG307" s="3">
        <f t="shared" si="199"/>
        <v>0</v>
      </c>
      <c r="EH307" s="3">
        <f t="shared" si="199"/>
        <v>0</v>
      </c>
      <c r="EI307" s="3">
        <f t="shared" si="199"/>
        <v>0</v>
      </c>
      <c r="EJ307" s="3">
        <f t="shared" si="199"/>
        <v>0</v>
      </c>
      <c r="EK307" s="3">
        <f t="shared" si="199"/>
        <v>0</v>
      </c>
      <c r="EL307" s="3">
        <f t="shared" si="199"/>
        <v>0</v>
      </c>
      <c r="EM307" s="3">
        <f t="shared" ref="EM307:FR307" si="200">EM313</f>
        <v>0</v>
      </c>
      <c r="EN307" s="3">
        <f t="shared" si="200"/>
        <v>0</v>
      </c>
      <c r="EO307" s="3">
        <f t="shared" si="200"/>
        <v>0</v>
      </c>
      <c r="EP307" s="3">
        <f t="shared" si="200"/>
        <v>0</v>
      </c>
      <c r="EQ307" s="3">
        <f t="shared" si="200"/>
        <v>0</v>
      </c>
      <c r="ER307" s="3">
        <f t="shared" si="200"/>
        <v>0</v>
      </c>
      <c r="ES307" s="3">
        <f t="shared" si="200"/>
        <v>0</v>
      </c>
      <c r="ET307" s="3">
        <f t="shared" si="200"/>
        <v>0</v>
      </c>
      <c r="EU307" s="3">
        <f t="shared" si="200"/>
        <v>0</v>
      </c>
      <c r="EV307" s="3">
        <f t="shared" si="200"/>
        <v>0</v>
      </c>
      <c r="EW307" s="3">
        <f t="shared" si="200"/>
        <v>0</v>
      </c>
      <c r="EX307" s="3">
        <f t="shared" si="200"/>
        <v>0</v>
      </c>
      <c r="EY307" s="3">
        <f t="shared" si="200"/>
        <v>0</v>
      </c>
      <c r="EZ307" s="3">
        <f t="shared" si="200"/>
        <v>0</v>
      </c>
      <c r="FA307" s="3">
        <f t="shared" si="200"/>
        <v>0</v>
      </c>
      <c r="FB307" s="3">
        <f t="shared" si="200"/>
        <v>0</v>
      </c>
      <c r="FC307" s="3">
        <f t="shared" si="200"/>
        <v>0</v>
      </c>
      <c r="FD307" s="3">
        <f t="shared" si="200"/>
        <v>0</v>
      </c>
      <c r="FE307" s="3">
        <f t="shared" si="200"/>
        <v>0</v>
      </c>
      <c r="FF307" s="3">
        <f t="shared" si="200"/>
        <v>0</v>
      </c>
      <c r="FG307" s="3">
        <f t="shared" si="200"/>
        <v>0</v>
      </c>
      <c r="FH307" s="3">
        <f t="shared" si="200"/>
        <v>0</v>
      </c>
      <c r="FI307" s="3">
        <f t="shared" si="200"/>
        <v>0</v>
      </c>
      <c r="FJ307" s="3">
        <f t="shared" si="200"/>
        <v>0</v>
      </c>
      <c r="FK307" s="3">
        <f t="shared" si="200"/>
        <v>0</v>
      </c>
      <c r="FL307" s="3">
        <f t="shared" si="200"/>
        <v>0</v>
      </c>
      <c r="FM307" s="3">
        <f t="shared" si="200"/>
        <v>0</v>
      </c>
      <c r="FN307" s="3">
        <f t="shared" si="200"/>
        <v>0</v>
      </c>
      <c r="FO307" s="3">
        <f t="shared" si="200"/>
        <v>0</v>
      </c>
      <c r="FP307" s="3">
        <f t="shared" si="200"/>
        <v>0</v>
      </c>
      <c r="FQ307" s="3">
        <f t="shared" si="200"/>
        <v>0</v>
      </c>
      <c r="FR307" s="3">
        <f t="shared" si="200"/>
        <v>0</v>
      </c>
      <c r="FS307" s="3">
        <f t="shared" ref="FS307:GX307" si="201">FS313</f>
        <v>0</v>
      </c>
      <c r="FT307" s="3">
        <f t="shared" si="201"/>
        <v>0</v>
      </c>
      <c r="FU307" s="3">
        <f t="shared" si="201"/>
        <v>0</v>
      </c>
      <c r="FV307" s="3">
        <f t="shared" si="201"/>
        <v>0</v>
      </c>
      <c r="FW307" s="3">
        <f t="shared" si="201"/>
        <v>0</v>
      </c>
      <c r="FX307" s="3">
        <f t="shared" si="201"/>
        <v>0</v>
      </c>
      <c r="FY307" s="3">
        <f t="shared" si="201"/>
        <v>0</v>
      </c>
      <c r="FZ307" s="3">
        <f t="shared" si="201"/>
        <v>0</v>
      </c>
      <c r="GA307" s="3">
        <f t="shared" si="201"/>
        <v>0</v>
      </c>
      <c r="GB307" s="3">
        <f t="shared" si="201"/>
        <v>0</v>
      </c>
      <c r="GC307" s="3">
        <f t="shared" si="201"/>
        <v>0</v>
      </c>
      <c r="GD307" s="3">
        <f t="shared" si="201"/>
        <v>0</v>
      </c>
      <c r="GE307" s="3">
        <f t="shared" si="201"/>
        <v>0</v>
      </c>
      <c r="GF307" s="3">
        <f t="shared" si="201"/>
        <v>0</v>
      </c>
      <c r="GG307" s="3">
        <f t="shared" si="201"/>
        <v>0</v>
      </c>
      <c r="GH307" s="3">
        <f t="shared" si="201"/>
        <v>0</v>
      </c>
      <c r="GI307" s="3">
        <f t="shared" si="201"/>
        <v>0</v>
      </c>
      <c r="GJ307" s="3">
        <f t="shared" si="201"/>
        <v>0</v>
      </c>
      <c r="GK307" s="3">
        <f t="shared" si="201"/>
        <v>0</v>
      </c>
      <c r="GL307" s="3">
        <f t="shared" si="201"/>
        <v>0</v>
      </c>
      <c r="GM307" s="3">
        <f t="shared" si="201"/>
        <v>0</v>
      </c>
      <c r="GN307" s="3">
        <f t="shared" si="201"/>
        <v>0</v>
      </c>
      <c r="GO307" s="3">
        <f t="shared" si="201"/>
        <v>0</v>
      </c>
      <c r="GP307" s="3">
        <f t="shared" si="201"/>
        <v>0</v>
      </c>
      <c r="GQ307" s="3">
        <f t="shared" si="201"/>
        <v>0</v>
      </c>
      <c r="GR307" s="3">
        <f t="shared" si="201"/>
        <v>0</v>
      </c>
      <c r="GS307" s="3">
        <f t="shared" si="201"/>
        <v>0</v>
      </c>
      <c r="GT307" s="3">
        <f t="shared" si="201"/>
        <v>0</v>
      </c>
      <c r="GU307" s="3">
        <f t="shared" si="201"/>
        <v>0</v>
      </c>
      <c r="GV307" s="3">
        <f t="shared" si="201"/>
        <v>0</v>
      </c>
      <c r="GW307" s="3">
        <f t="shared" si="201"/>
        <v>0</v>
      </c>
      <c r="GX307" s="3">
        <f t="shared" si="201"/>
        <v>0</v>
      </c>
    </row>
    <row r="309" spans="1:245" x14ac:dyDescent="0.2">
      <c r="A309">
        <v>17</v>
      </c>
      <c r="B309">
        <v>1</v>
      </c>
      <c r="C309">
        <f>ROW(SmtRes!A28)</f>
        <v>28</v>
      </c>
      <c r="D309">
        <f>ROW(EtalonRes!A91)</f>
        <v>91</v>
      </c>
      <c r="E309" t="s">
        <v>201</v>
      </c>
      <c r="F309" t="s">
        <v>129</v>
      </c>
      <c r="G309" t="s">
        <v>130</v>
      </c>
      <c r="H309" t="s">
        <v>21</v>
      </c>
      <c r="I309">
        <v>0</v>
      </c>
      <c r="J309">
        <v>0</v>
      </c>
      <c r="O309">
        <f>ROUND(CP309,2)</f>
        <v>0</v>
      </c>
      <c r="P309">
        <f>ROUND(CQ309*I309,2)</f>
        <v>0</v>
      </c>
      <c r="Q309">
        <f>ROUND(CR309*I309,2)</f>
        <v>0</v>
      </c>
      <c r="R309">
        <f>ROUND(CS309*I309,2)</f>
        <v>0</v>
      </c>
      <c r="S309">
        <f>ROUND(CT309*I309,2)</f>
        <v>0</v>
      </c>
      <c r="T309">
        <f>ROUND(CU309*I309,2)</f>
        <v>0</v>
      </c>
      <c r="U309">
        <f>CV309*I309</f>
        <v>0</v>
      </c>
      <c r="V309">
        <f>CW309*I309</f>
        <v>0</v>
      </c>
      <c r="W309">
        <f>ROUND(CX309*I309,2)</f>
        <v>0</v>
      </c>
      <c r="X309">
        <f t="shared" ref="X309:Y311" si="202">ROUND(CY309,2)</f>
        <v>0</v>
      </c>
      <c r="Y309">
        <f t="shared" si="202"/>
        <v>0</v>
      </c>
      <c r="AA309">
        <v>40597198</v>
      </c>
      <c r="AB309">
        <f>ROUND((AC309+AD309+AF309),6)</f>
        <v>23878.959999999999</v>
      </c>
      <c r="AC309">
        <f>ROUND((ES309),6)</f>
        <v>20561.080000000002</v>
      </c>
      <c r="AD309">
        <f>ROUND((((ET309)-(EU309))+AE309),6)</f>
        <v>1074.95</v>
      </c>
      <c r="AE309">
        <f t="shared" ref="AE309:AF311" si="203">ROUND((EU309),6)</f>
        <v>448.92</v>
      </c>
      <c r="AF309">
        <f t="shared" si="203"/>
        <v>2242.9299999999998</v>
      </c>
      <c r="AG309">
        <f>ROUND((AP309),6)</f>
        <v>0</v>
      </c>
      <c r="AH309">
        <f t="shared" ref="AH309:AI311" si="204">(EW309)</f>
        <v>10.3</v>
      </c>
      <c r="AI309">
        <f t="shared" si="204"/>
        <v>0</v>
      </c>
      <c r="AJ309">
        <f>(AS309)</f>
        <v>0</v>
      </c>
      <c r="AK309">
        <v>23878.959999999999</v>
      </c>
      <c r="AL309">
        <v>20561.080000000002</v>
      </c>
      <c r="AM309">
        <v>1074.95</v>
      </c>
      <c r="AN309">
        <v>448.92</v>
      </c>
      <c r="AO309">
        <v>2242.9299999999998</v>
      </c>
      <c r="AP309">
        <v>0</v>
      </c>
      <c r="AQ309">
        <v>10.3</v>
      </c>
      <c r="AR309">
        <v>0</v>
      </c>
      <c r="AS309">
        <v>0</v>
      </c>
      <c r="AT309">
        <v>70</v>
      </c>
      <c r="AU309">
        <v>10</v>
      </c>
      <c r="AV309">
        <v>1</v>
      </c>
      <c r="AW309">
        <v>1</v>
      </c>
      <c r="AZ309">
        <v>1</v>
      </c>
      <c r="BA309">
        <v>1</v>
      </c>
      <c r="BB309">
        <v>1</v>
      </c>
      <c r="BC309">
        <v>1</v>
      </c>
      <c r="BD309" t="s">
        <v>3</v>
      </c>
      <c r="BE309" t="s">
        <v>3</v>
      </c>
      <c r="BF309" t="s">
        <v>3</v>
      </c>
      <c r="BG309" t="s">
        <v>3</v>
      </c>
      <c r="BH309">
        <v>0</v>
      </c>
      <c r="BI309">
        <v>4</v>
      </c>
      <c r="BJ309" t="s">
        <v>131</v>
      </c>
      <c r="BM309">
        <v>0</v>
      </c>
      <c r="BN309">
        <v>0</v>
      </c>
      <c r="BO309" t="s">
        <v>3</v>
      </c>
      <c r="BP309">
        <v>0</v>
      </c>
      <c r="BQ309">
        <v>1</v>
      </c>
      <c r="BR309">
        <v>0</v>
      </c>
      <c r="BS309">
        <v>1</v>
      </c>
      <c r="BT309">
        <v>1</v>
      </c>
      <c r="BU309">
        <v>1</v>
      </c>
      <c r="BV309">
        <v>1</v>
      </c>
      <c r="BW309">
        <v>1</v>
      </c>
      <c r="BX309">
        <v>1</v>
      </c>
      <c r="BY309" t="s">
        <v>3</v>
      </c>
      <c r="BZ309">
        <v>70</v>
      </c>
      <c r="CA309">
        <v>10</v>
      </c>
      <c r="CE309">
        <v>0</v>
      </c>
      <c r="CF309">
        <v>0</v>
      </c>
      <c r="CG309">
        <v>0</v>
      </c>
      <c r="CM309">
        <v>0</v>
      </c>
      <c r="CN309" t="s">
        <v>3</v>
      </c>
      <c r="CO309">
        <v>0</v>
      </c>
      <c r="CP309">
        <f>(P309+Q309+S309)</f>
        <v>0</v>
      </c>
      <c r="CQ309">
        <f>(AC309*BC309*AW309)</f>
        <v>20561.080000000002</v>
      </c>
      <c r="CR309">
        <f>((((ET309)*BB309-(EU309)*BS309)+AE309*BS309)*AV309)</f>
        <v>1074.95</v>
      </c>
      <c r="CS309">
        <f>(AE309*BS309*AV309)</f>
        <v>448.92</v>
      </c>
      <c r="CT309">
        <f>(AF309*BA309*AV309)</f>
        <v>2242.9299999999998</v>
      </c>
      <c r="CU309">
        <f>AG309</f>
        <v>0</v>
      </c>
      <c r="CV309">
        <f>(AH309*AV309)</f>
        <v>10.3</v>
      </c>
      <c r="CW309">
        <f t="shared" ref="CW309:CX311" si="205">AI309</f>
        <v>0</v>
      </c>
      <c r="CX309">
        <f t="shared" si="205"/>
        <v>0</v>
      </c>
      <c r="CY309">
        <f>((S309*BZ309)/100)</f>
        <v>0</v>
      </c>
      <c r="CZ309">
        <f>((S309*CA309)/100)</f>
        <v>0</v>
      </c>
      <c r="DC309" t="s">
        <v>3</v>
      </c>
      <c r="DD309" t="s">
        <v>3</v>
      </c>
      <c r="DE309" t="s">
        <v>3</v>
      </c>
      <c r="DF309" t="s">
        <v>3</v>
      </c>
      <c r="DG309" t="s">
        <v>3</v>
      </c>
      <c r="DH309" t="s">
        <v>3</v>
      </c>
      <c r="DI309" t="s">
        <v>3</v>
      </c>
      <c r="DJ309" t="s">
        <v>3</v>
      </c>
      <c r="DK309" t="s">
        <v>3</v>
      </c>
      <c r="DL309" t="s">
        <v>3</v>
      </c>
      <c r="DM309" t="s">
        <v>3</v>
      </c>
      <c r="DN309">
        <v>0</v>
      </c>
      <c r="DO309">
        <v>0</v>
      </c>
      <c r="DP309">
        <v>1</v>
      </c>
      <c r="DQ309">
        <v>1</v>
      </c>
      <c r="DU309">
        <v>1005</v>
      </c>
      <c r="DV309" t="s">
        <v>21</v>
      </c>
      <c r="DW309" t="s">
        <v>21</v>
      </c>
      <c r="DX309">
        <v>100</v>
      </c>
      <c r="EE309">
        <v>38986828</v>
      </c>
      <c r="EF309">
        <v>1</v>
      </c>
      <c r="EG309" t="s">
        <v>23</v>
      </c>
      <c r="EH309">
        <v>0</v>
      </c>
      <c r="EI309" t="s">
        <v>3</v>
      </c>
      <c r="EJ309">
        <v>4</v>
      </c>
      <c r="EK309">
        <v>0</v>
      </c>
      <c r="EL309" t="s">
        <v>24</v>
      </c>
      <c r="EM309" t="s">
        <v>25</v>
      </c>
      <c r="EO309" t="s">
        <v>3</v>
      </c>
      <c r="EQ309">
        <v>131072</v>
      </c>
      <c r="ER309">
        <v>23878.959999999999</v>
      </c>
      <c r="ES309">
        <v>20561.080000000002</v>
      </c>
      <c r="ET309">
        <v>1074.95</v>
      </c>
      <c r="EU309">
        <v>448.92</v>
      </c>
      <c r="EV309">
        <v>2242.9299999999998</v>
      </c>
      <c r="EW309">
        <v>10.3</v>
      </c>
      <c r="EX309">
        <v>0</v>
      </c>
      <c r="EY309">
        <v>0</v>
      </c>
      <c r="FQ309">
        <v>0</v>
      </c>
      <c r="FR309">
        <f>ROUND(IF(AND(BH309=3,BI309=3),P309,0),2)</f>
        <v>0</v>
      </c>
      <c r="FS309">
        <v>0</v>
      </c>
      <c r="FX309">
        <v>70</v>
      </c>
      <c r="FY309">
        <v>10</v>
      </c>
      <c r="GA309" t="s">
        <v>3</v>
      </c>
      <c r="GD309">
        <v>0</v>
      </c>
      <c r="GF309">
        <v>675854802</v>
      </c>
      <c r="GG309">
        <v>2</v>
      </c>
      <c r="GH309">
        <v>1</v>
      </c>
      <c r="GI309">
        <v>-2</v>
      </c>
      <c r="GJ309">
        <v>0</v>
      </c>
      <c r="GK309">
        <f>ROUND(R309*(R12)/100,2)</f>
        <v>0</v>
      </c>
      <c r="GL309">
        <f>ROUND(IF(AND(BH309=3,BI309=3,FS309&lt;&gt;0),P309,0),2)</f>
        <v>0</v>
      </c>
      <c r="GM309">
        <f>ROUND(O309+X309+Y309+GK309,2)+GX309</f>
        <v>0</v>
      </c>
      <c r="GN309">
        <f>IF(OR(BI309=0,BI309=1),ROUND(O309+X309+Y309+GK309,2),0)</f>
        <v>0</v>
      </c>
      <c r="GO309">
        <f>IF(BI309=2,ROUND(O309+X309+Y309+GK309,2),0)</f>
        <v>0</v>
      </c>
      <c r="GP309">
        <f>IF(BI309=4,ROUND(O309+X309+Y309+GK309,2)+GX309,0)</f>
        <v>0</v>
      </c>
      <c r="GR309">
        <v>0</v>
      </c>
      <c r="GS309">
        <v>3</v>
      </c>
      <c r="GT309">
        <v>0</v>
      </c>
      <c r="GU309" t="s">
        <v>3</v>
      </c>
      <c r="GV309">
        <f>ROUND((GT309),6)</f>
        <v>0</v>
      </c>
      <c r="GW309">
        <v>1</v>
      </c>
      <c r="GX309">
        <f>ROUND(HC309*I309,2)</f>
        <v>0</v>
      </c>
      <c r="HA309">
        <v>0</v>
      </c>
      <c r="HB309">
        <v>0</v>
      </c>
      <c r="HC309">
        <f>GV309*GW309</f>
        <v>0</v>
      </c>
      <c r="IK309">
        <v>0</v>
      </c>
    </row>
    <row r="310" spans="1:245" x14ac:dyDescent="0.2">
      <c r="A310">
        <v>18</v>
      </c>
      <c r="B310">
        <v>1</v>
      </c>
      <c r="C310">
        <v>27</v>
      </c>
      <c r="E310" t="s">
        <v>202</v>
      </c>
      <c r="F310" t="s">
        <v>133</v>
      </c>
      <c r="G310" t="s">
        <v>134</v>
      </c>
      <c r="H310" t="s">
        <v>42</v>
      </c>
      <c r="I310">
        <f>I309*J310</f>
        <v>0</v>
      </c>
      <c r="J310">
        <v>-7.14</v>
      </c>
      <c r="O310">
        <f>ROUND(CP310,2)</f>
        <v>0</v>
      </c>
      <c r="P310">
        <f>ROUND(CQ310*I310,2)</f>
        <v>0</v>
      </c>
      <c r="Q310">
        <f>ROUND(CR310*I310,2)</f>
        <v>0</v>
      </c>
      <c r="R310">
        <f>ROUND(CS310*I310,2)</f>
        <v>0</v>
      </c>
      <c r="S310">
        <f>ROUND(CT310*I310,2)</f>
        <v>0</v>
      </c>
      <c r="T310">
        <f>ROUND(CU310*I310,2)</f>
        <v>0</v>
      </c>
      <c r="U310">
        <f>CV310*I310</f>
        <v>0</v>
      </c>
      <c r="V310">
        <f>CW310*I310</f>
        <v>0</v>
      </c>
      <c r="W310">
        <f>ROUND(CX310*I310,2)</f>
        <v>0</v>
      </c>
      <c r="X310">
        <f t="shared" si="202"/>
        <v>0</v>
      </c>
      <c r="Y310">
        <f t="shared" si="202"/>
        <v>0</v>
      </c>
      <c r="AA310">
        <v>40597198</v>
      </c>
      <c r="AB310">
        <f>ROUND((AC310+AD310+AF310),6)</f>
        <v>2628.2</v>
      </c>
      <c r="AC310">
        <f>ROUND((ES310),6)</f>
        <v>2628.2</v>
      </c>
      <c r="AD310">
        <f>ROUND((((ET310)-(EU310))+AE310),6)</f>
        <v>0</v>
      </c>
      <c r="AE310">
        <f t="shared" si="203"/>
        <v>0</v>
      </c>
      <c r="AF310">
        <f t="shared" si="203"/>
        <v>0</v>
      </c>
      <c r="AG310">
        <f>ROUND((AP310),6)</f>
        <v>0</v>
      </c>
      <c r="AH310">
        <f t="shared" si="204"/>
        <v>0</v>
      </c>
      <c r="AI310">
        <f t="shared" si="204"/>
        <v>0</v>
      </c>
      <c r="AJ310">
        <f>(AS310)</f>
        <v>0</v>
      </c>
      <c r="AK310">
        <v>2628.2</v>
      </c>
      <c r="AL310">
        <v>2628.2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70</v>
      </c>
      <c r="AU310">
        <v>10</v>
      </c>
      <c r="AV310">
        <v>1</v>
      </c>
      <c r="AW310">
        <v>1</v>
      </c>
      <c r="AZ310">
        <v>1</v>
      </c>
      <c r="BA310">
        <v>1</v>
      </c>
      <c r="BB310">
        <v>1</v>
      </c>
      <c r="BC310">
        <v>1</v>
      </c>
      <c r="BD310" t="s">
        <v>3</v>
      </c>
      <c r="BE310" t="s">
        <v>3</v>
      </c>
      <c r="BF310" t="s">
        <v>3</v>
      </c>
      <c r="BG310" t="s">
        <v>3</v>
      </c>
      <c r="BH310">
        <v>3</v>
      </c>
      <c r="BI310">
        <v>4</v>
      </c>
      <c r="BJ310" t="s">
        <v>135</v>
      </c>
      <c r="BM310">
        <v>0</v>
      </c>
      <c r="BN310">
        <v>0</v>
      </c>
      <c r="BO310" t="s">
        <v>3</v>
      </c>
      <c r="BP310">
        <v>0</v>
      </c>
      <c r="BQ310">
        <v>1</v>
      </c>
      <c r="BR310">
        <v>1</v>
      </c>
      <c r="BS310">
        <v>1</v>
      </c>
      <c r="BT310">
        <v>1</v>
      </c>
      <c r="BU310">
        <v>1</v>
      </c>
      <c r="BV310">
        <v>1</v>
      </c>
      <c r="BW310">
        <v>1</v>
      </c>
      <c r="BX310">
        <v>1</v>
      </c>
      <c r="BY310" t="s">
        <v>3</v>
      </c>
      <c r="BZ310">
        <v>70</v>
      </c>
      <c r="CA310">
        <v>10</v>
      </c>
      <c r="CE310">
        <v>0</v>
      </c>
      <c r="CF310">
        <v>0</v>
      </c>
      <c r="CG310">
        <v>0</v>
      </c>
      <c r="CM310">
        <v>0</v>
      </c>
      <c r="CN310" t="s">
        <v>3</v>
      </c>
      <c r="CO310">
        <v>0</v>
      </c>
      <c r="CP310">
        <f>(P310+Q310+S310)</f>
        <v>0</v>
      </c>
      <c r="CQ310">
        <f>(AC310*BC310*AW310)</f>
        <v>2628.2</v>
      </c>
      <c r="CR310">
        <f>((((ET310)*BB310-(EU310)*BS310)+AE310*BS310)*AV310)</f>
        <v>0</v>
      </c>
      <c r="CS310">
        <f>(AE310*BS310*AV310)</f>
        <v>0</v>
      </c>
      <c r="CT310">
        <f>(AF310*BA310*AV310)</f>
        <v>0</v>
      </c>
      <c r="CU310">
        <f>AG310</f>
        <v>0</v>
      </c>
      <c r="CV310">
        <f>(AH310*AV310)</f>
        <v>0</v>
      </c>
      <c r="CW310">
        <f t="shared" si="205"/>
        <v>0</v>
      </c>
      <c r="CX310">
        <f t="shared" si="205"/>
        <v>0</v>
      </c>
      <c r="CY310">
        <f>((S310*BZ310)/100)</f>
        <v>0</v>
      </c>
      <c r="CZ310">
        <f>((S310*CA310)/100)</f>
        <v>0</v>
      </c>
      <c r="DC310" t="s">
        <v>3</v>
      </c>
      <c r="DD310" t="s">
        <v>3</v>
      </c>
      <c r="DE310" t="s">
        <v>3</v>
      </c>
      <c r="DF310" t="s">
        <v>3</v>
      </c>
      <c r="DG310" t="s">
        <v>3</v>
      </c>
      <c r="DH310" t="s">
        <v>3</v>
      </c>
      <c r="DI310" t="s">
        <v>3</v>
      </c>
      <c r="DJ310" t="s">
        <v>3</v>
      </c>
      <c r="DK310" t="s">
        <v>3</v>
      </c>
      <c r="DL310" t="s">
        <v>3</v>
      </c>
      <c r="DM310" t="s">
        <v>3</v>
      </c>
      <c r="DN310">
        <v>0</v>
      </c>
      <c r="DO310">
        <v>0</v>
      </c>
      <c r="DP310">
        <v>1</v>
      </c>
      <c r="DQ310">
        <v>1</v>
      </c>
      <c r="DU310">
        <v>1009</v>
      </c>
      <c r="DV310" t="s">
        <v>42</v>
      </c>
      <c r="DW310" t="s">
        <v>42</v>
      </c>
      <c r="DX310">
        <v>1000</v>
      </c>
      <c r="EE310">
        <v>38986828</v>
      </c>
      <c r="EF310">
        <v>1</v>
      </c>
      <c r="EG310" t="s">
        <v>23</v>
      </c>
      <c r="EH310">
        <v>0</v>
      </c>
      <c r="EI310" t="s">
        <v>3</v>
      </c>
      <c r="EJ310">
        <v>4</v>
      </c>
      <c r="EK310">
        <v>0</v>
      </c>
      <c r="EL310" t="s">
        <v>24</v>
      </c>
      <c r="EM310" t="s">
        <v>25</v>
      </c>
      <c r="EO310" t="s">
        <v>3</v>
      </c>
      <c r="EQ310">
        <v>32768</v>
      </c>
      <c r="ER310">
        <v>2628.2</v>
      </c>
      <c r="ES310">
        <v>2628.2</v>
      </c>
      <c r="ET310">
        <v>0</v>
      </c>
      <c r="EU310">
        <v>0</v>
      </c>
      <c r="EV310">
        <v>0</v>
      </c>
      <c r="EW310">
        <v>0</v>
      </c>
      <c r="EX310">
        <v>0</v>
      </c>
      <c r="FQ310">
        <v>0</v>
      </c>
      <c r="FR310">
        <f>ROUND(IF(AND(BH310=3,BI310=3),P310,0),2)</f>
        <v>0</v>
      </c>
      <c r="FS310">
        <v>0</v>
      </c>
      <c r="FX310">
        <v>70</v>
      </c>
      <c r="FY310">
        <v>10</v>
      </c>
      <c r="GA310" t="s">
        <v>3</v>
      </c>
      <c r="GD310">
        <v>0</v>
      </c>
      <c r="GF310">
        <v>1680765387</v>
      </c>
      <c r="GG310">
        <v>2</v>
      </c>
      <c r="GH310">
        <v>1</v>
      </c>
      <c r="GI310">
        <v>-2</v>
      </c>
      <c r="GJ310">
        <v>0</v>
      </c>
      <c r="GK310">
        <f>ROUND(R310*(R12)/100,2)</f>
        <v>0</v>
      </c>
      <c r="GL310">
        <f>ROUND(IF(AND(BH310=3,BI310=3,FS310&lt;&gt;0),P310,0),2)</f>
        <v>0</v>
      </c>
      <c r="GM310">
        <f>ROUND(O310+X310+Y310+GK310,2)+GX310</f>
        <v>0</v>
      </c>
      <c r="GN310">
        <f>IF(OR(BI310=0,BI310=1),ROUND(O310+X310+Y310+GK310,2),0)</f>
        <v>0</v>
      </c>
      <c r="GO310">
        <f>IF(BI310=2,ROUND(O310+X310+Y310+GK310,2),0)</f>
        <v>0</v>
      </c>
      <c r="GP310">
        <f>IF(BI310=4,ROUND(O310+X310+Y310+GK310,2)+GX310,0)</f>
        <v>0</v>
      </c>
      <c r="GR310">
        <v>0</v>
      </c>
      <c r="GS310">
        <v>3</v>
      </c>
      <c r="GT310">
        <v>0</v>
      </c>
      <c r="GU310" t="s">
        <v>3</v>
      </c>
      <c r="GV310">
        <f>ROUND((GT310),6)</f>
        <v>0</v>
      </c>
      <c r="GW310">
        <v>1</v>
      </c>
      <c r="GX310">
        <f>ROUND(HC310*I310,2)</f>
        <v>0</v>
      </c>
      <c r="HA310">
        <v>0</v>
      </c>
      <c r="HB310">
        <v>0</v>
      </c>
      <c r="HC310">
        <f>GV310*GW310</f>
        <v>0</v>
      </c>
      <c r="IK310">
        <v>0</v>
      </c>
    </row>
    <row r="311" spans="1:245" x14ac:dyDescent="0.2">
      <c r="A311">
        <v>18</v>
      </c>
      <c r="B311">
        <v>1</v>
      </c>
      <c r="C311">
        <v>28</v>
      </c>
      <c r="E311" t="s">
        <v>203</v>
      </c>
      <c r="F311" t="s">
        <v>133</v>
      </c>
      <c r="G311" t="s">
        <v>134</v>
      </c>
      <c r="H311" t="s">
        <v>42</v>
      </c>
      <c r="I311">
        <f>I309*J311</f>
        <v>0</v>
      </c>
      <c r="J311">
        <v>11.9</v>
      </c>
      <c r="O311">
        <f>ROUND(CP311,2)</f>
        <v>0</v>
      </c>
      <c r="P311">
        <f>ROUND(CQ311*I311,2)</f>
        <v>0</v>
      </c>
      <c r="Q311">
        <f>ROUND(CR311*I311,2)</f>
        <v>0</v>
      </c>
      <c r="R311">
        <f>ROUND(CS311*I311,2)</f>
        <v>0</v>
      </c>
      <c r="S311">
        <f>ROUND(CT311*I311,2)</f>
        <v>0</v>
      </c>
      <c r="T311">
        <f>ROUND(CU311*I311,2)</f>
        <v>0</v>
      </c>
      <c r="U311">
        <f>CV311*I311</f>
        <v>0</v>
      </c>
      <c r="V311">
        <f>CW311*I311</f>
        <v>0</v>
      </c>
      <c r="W311">
        <f>ROUND(CX311*I311,2)</f>
        <v>0</v>
      </c>
      <c r="X311">
        <f t="shared" si="202"/>
        <v>0</v>
      </c>
      <c r="Y311">
        <f t="shared" si="202"/>
        <v>0</v>
      </c>
      <c r="AA311">
        <v>40597198</v>
      </c>
      <c r="AB311">
        <f>ROUND((AC311+AD311+AF311),6)</f>
        <v>2628.2</v>
      </c>
      <c r="AC311">
        <f>ROUND((ES311),6)</f>
        <v>2628.2</v>
      </c>
      <c r="AD311">
        <f>ROUND((((ET311)-(EU311))+AE311),6)</f>
        <v>0</v>
      </c>
      <c r="AE311">
        <f t="shared" si="203"/>
        <v>0</v>
      </c>
      <c r="AF311">
        <f t="shared" si="203"/>
        <v>0</v>
      </c>
      <c r="AG311">
        <f>ROUND((AP311),6)</f>
        <v>0</v>
      </c>
      <c r="AH311">
        <f t="shared" si="204"/>
        <v>0</v>
      </c>
      <c r="AI311">
        <f t="shared" si="204"/>
        <v>0</v>
      </c>
      <c r="AJ311">
        <f>(AS311)</f>
        <v>0</v>
      </c>
      <c r="AK311">
        <v>2628.2</v>
      </c>
      <c r="AL311">
        <v>2628.2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70</v>
      </c>
      <c r="AU311">
        <v>10</v>
      </c>
      <c r="AV311">
        <v>1</v>
      </c>
      <c r="AW311">
        <v>1</v>
      </c>
      <c r="AZ311">
        <v>1</v>
      </c>
      <c r="BA311">
        <v>1</v>
      </c>
      <c r="BB311">
        <v>1</v>
      </c>
      <c r="BC311">
        <v>1</v>
      </c>
      <c r="BD311" t="s">
        <v>3</v>
      </c>
      <c r="BE311" t="s">
        <v>3</v>
      </c>
      <c r="BF311" t="s">
        <v>3</v>
      </c>
      <c r="BG311" t="s">
        <v>3</v>
      </c>
      <c r="BH311">
        <v>3</v>
      </c>
      <c r="BI311">
        <v>4</v>
      </c>
      <c r="BJ311" t="s">
        <v>135</v>
      </c>
      <c r="BM311">
        <v>0</v>
      </c>
      <c r="BN311">
        <v>0</v>
      </c>
      <c r="BO311" t="s">
        <v>3</v>
      </c>
      <c r="BP311">
        <v>0</v>
      </c>
      <c r="BQ311">
        <v>1</v>
      </c>
      <c r="BR311">
        <v>0</v>
      </c>
      <c r="BS311">
        <v>1</v>
      </c>
      <c r="BT311">
        <v>1</v>
      </c>
      <c r="BU311">
        <v>1</v>
      </c>
      <c r="BV311">
        <v>1</v>
      </c>
      <c r="BW311">
        <v>1</v>
      </c>
      <c r="BX311">
        <v>1</v>
      </c>
      <c r="BY311" t="s">
        <v>3</v>
      </c>
      <c r="BZ311">
        <v>70</v>
      </c>
      <c r="CA311">
        <v>10</v>
      </c>
      <c r="CE311">
        <v>0</v>
      </c>
      <c r="CF311">
        <v>0</v>
      </c>
      <c r="CG311">
        <v>0</v>
      </c>
      <c r="CM311">
        <v>0</v>
      </c>
      <c r="CN311" t="s">
        <v>3</v>
      </c>
      <c r="CO311">
        <v>0</v>
      </c>
      <c r="CP311">
        <f>(P311+Q311+S311)</f>
        <v>0</v>
      </c>
      <c r="CQ311">
        <f>(AC311*BC311*AW311)</f>
        <v>2628.2</v>
      </c>
      <c r="CR311">
        <f>((((ET311)*BB311-(EU311)*BS311)+AE311*BS311)*AV311)</f>
        <v>0</v>
      </c>
      <c r="CS311">
        <f>(AE311*BS311*AV311)</f>
        <v>0</v>
      </c>
      <c r="CT311">
        <f>(AF311*BA311*AV311)</f>
        <v>0</v>
      </c>
      <c r="CU311">
        <f>AG311</f>
        <v>0</v>
      </c>
      <c r="CV311">
        <f>(AH311*AV311)</f>
        <v>0</v>
      </c>
      <c r="CW311">
        <f t="shared" si="205"/>
        <v>0</v>
      </c>
      <c r="CX311">
        <f t="shared" si="205"/>
        <v>0</v>
      </c>
      <c r="CY311">
        <f>((S311*BZ311)/100)</f>
        <v>0</v>
      </c>
      <c r="CZ311">
        <f>((S311*CA311)/100)</f>
        <v>0</v>
      </c>
      <c r="DC311" t="s">
        <v>3</v>
      </c>
      <c r="DD311" t="s">
        <v>3</v>
      </c>
      <c r="DE311" t="s">
        <v>3</v>
      </c>
      <c r="DF311" t="s">
        <v>3</v>
      </c>
      <c r="DG311" t="s">
        <v>3</v>
      </c>
      <c r="DH311" t="s">
        <v>3</v>
      </c>
      <c r="DI311" t="s">
        <v>3</v>
      </c>
      <c r="DJ311" t="s">
        <v>3</v>
      </c>
      <c r="DK311" t="s">
        <v>3</v>
      </c>
      <c r="DL311" t="s">
        <v>3</v>
      </c>
      <c r="DM311" t="s">
        <v>3</v>
      </c>
      <c r="DN311">
        <v>0</v>
      </c>
      <c r="DO311">
        <v>0</v>
      </c>
      <c r="DP311">
        <v>1</v>
      </c>
      <c r="DQ311">
        <v>1</v>
      </c>
      <c r="DU311">
        <v>1009</v>
      </c>
      <c r="DV311" t="s">
        <v>42</v>
      </c>
      <c r="DW311" t="s">
        <v>42</v>
      </c>
      <c r="DX311">
        <v>1000</v>
      </c>
      <c r="EE311">
        <v>38986828</v>
      </c>
      <c r="EF311">
        <v>1</v>
      </c>
      <c r="EG311" t="s">
        <v>23</v>
      </c>
      <c r="EH311">
        <v>0</v>
      </c>
      <c r="EI311" t="s">
        <v>3</v>
      </c>
      <c r="EJ311">
        <v>4</v>
      </c>
      <c r="EK311">
        <v>0</v>
      </c>
      <c r="EL311" t="s">
        <v>24</v>
      </c>
      <c r="EM311" t="s">
        <v>25</v>
      </c>
      <c r="EO311" t="s">
        <v>3</v>
      </c>
      <c r="EQ311">
        <v>0</v>
      </c>
      <c r="ER311">
        <v>2628.2</v>
      </c>
      <c r="ES311">
        <v>2628.2</v>
      </c>
      <c r="ET311">
        <v>0</v>
      </c>
      <c r="EU311">
        <v>0</v>
      </c>
      <c r="EV311">
        <v>0</v>
      </c>
      <c r="EW311">
        <v>0</v>
      </c>
      <c r="EX311">
        <v>0</v>
      </c>
      <c r="FQ311">
        <v>0</v>
      </c>
      <c r="FR311">
        <f>ROUND(IF(AND(BH311=3,BI311=3),P311,0),2)</f>
        <v>0</v>
      </c>
      <c r="FS311">
        <v>0</v>
      </c>
      <c r="FX311">
        <v>70</v>
      </c>
      <c r="FY311">
        <v>10</v>
      </c>
      <c r="GA311" t="s">
        <v>3</v>
      </c>
      <c r="GD311">
        <v>0</v>
      </c>
      <c r="GF311">
        <v>1680765387</v>
      </c>
      <c r="GG311">
        <v>2</v>
      </c>
      <c r="GH311">
        <v>1</v>
      </c>
      <c r="GI311">
        <v>-2</v>
      </c>
      <c r="GJ311">
        <v>0</v>
      </c>
      <c r="GK311">
        <f>ROUND(R311*(R12)/100,2)</f>
        <v>0</v>
      </c>
      <c r="GL311">
        <f>ROUND(IF(AND(BH311=3,BI311=3,FS311&lt;&gt;0),P311,0),2)</f>
        <v>0</v>
      </c>
      <c r="GM311">
        <f>ROUND(O311+X311+Y311+GK311,2)+GX311</f>
        <v>0</v>
      </c>
      <c r="GN311">
        <f>IF(OR(BI311=0,BI311=1),ROUND(O311+X311+Y311+GK311,2),0)</f>
        <v>0</v>
      </c>
      <c r="GO311">
        <f>IF(BI311=2,ROUND(O311+X311+Y311+GK311,2),0)</f>
        <v>0</v>
      </c>
      <c r="GP311">
        <f>IF(BI311=4,ROUND(O311+X311+Y311+GK311,2)+GX311,0)</f>
        <v>0</v>
      </c>
      <c r="GR311">
        <v>0</v>
      </c>
      <c r="GS311">
        <v>3</v>
      </c>
      <c r="GT311">
        <v>0</v>
      </c>
      <c r="GU311" t="s">
        <v>3</v>
      </c>
      <c r="GV311">
        <f>ROUND((GT311),6)</f>
        <v>0</v>
      </c>
      <c r="GW311">
        <v>1</v>
      </c>
      <c r="GX311">
        <f>ROUND(HC311*I311,2)</f>
        <v>0</v>
      </c>
      <c r="HA311">
        <v>0</v>
      </c>
      <c r="HB311">
        <v>0</v>
      </c>
      <c r="HC311">
        <f>GV311*GW311</f>
        <v>0</v>
      </c>
      <c r="IK311">
        <v>0</v>
      </c>
    </row>
    <row r="313" spans="1:245" x14ac:dyDescent="0.2">
      <c r="A313" s="2">
        <v>51</v>
      </c>
      <c r="B313" s="2">
        <f>B305</f>
        <v>1</v>
      </c>
      <c r="C313" s="2">
        <f>A305</f>
        <v>5</v>
      </c>
      <c r="D313" s="2">
        <f>ROW(A305)</f>
        <v>305</v>
      </c>
      <c r="E313" s="2"/>
      <c r="F313" s="2" t="str">
        <f>IF(F305&lt;&gt;"",F305,"")</f>
        <v>Новый подраздел</v>
      </c>
      <c r="G313" s="2" t="str">
        <f>IF(G305&lt;&gt;"",G305,"")</f>
        <v>Устройство тротуара</v>
      </c>
      <c r="H313" s="2">
        <v>0</v>
      </c>
      <c r="I313" s="2"/>
      <c r="J313" s="2"/>
      <c r="K313" s="2"/>
      <c r="L313" s="2"/>
      <c r="M313" s="2"/>
      <c r="N313" s="2"/>
      <c r="O313" s="2">
        <f t="shared" ref="O313:T313" si="206">ROUND(AB313,2)</f>
        <v>0</v>
      </c>
      <c r="P313" s="2">
        <f t="shared" si="206"/>
        <v>0</v>
      </c>
      <c r="Q313" s="2">
        <f t="shared" si="206"/>
        <v>0</v>
      </c>
      <c r="R313" s="2">
        <f t="shared" si="206"/>
        <v>0</v>
      </c>
      <c r="S313" s="2">
        <f t="shared" si="206"/>
        <v>0</v>
      </c>
      <c r="T313" s="2">
        <f t="shared" si="206"/>
        <v>0</v>
      </c>
      <c r="U313" s="2">
        <f>AH313</f>
        <v>0</v>
      </c>
      <c r="V313" s="2">
        <f>AI313</f>
        <v>0</v>
      </c>
      <c r="W313" s="2">
        <f>ROUND(AJ313,2)</f>
        <v>0</v>
      </c>
      <c r="X313" s="2">
        <f>ROUND(AK313,2)</f>
        <v>0</v>
      </c>
      <c r="Y313" s="2">
        <f>ROUND(AL313,2)</f>
        <v>0</v>
      </c>
      <c r="Z313" s="2"/>
      <c r="AA313" s="2"/>
      <c r="AB313" s="2">
        <f>ROUND(SUMIF(AA309:AA311,"=40597198",O309:O311),2)</f>
        <v>0</v>
      </c>
      <c r="AC313" s="2">
        <f>ROUND(SUMIF(AA309:AA311,"=40597198",P309:P311),2)</f>
        <v>0</v>
      </c>
      <c r="AD313" s="2">
        <f>ROUND(SUMIF(AA309:AA311,"=40597198",Q309:Q311),2)</f>
        <v>0</v>
      </c>
      <c r="AE313" s="2">
        <f>ROUND(SUMIF(AA309:AA311,"=40597198",R309:R311),2)</f>
        <v>0</v>
      </c>
      <c r="AF313" s="2">
        <f>ROUND(SUMIF(AA309:AA311,"=40597198",S309:S311),2)</f>
        <v>0</v>
      </c>
      <c r="AG313" s="2">
        <f>ROUND(SUMIF(AA309:AA311,"=40597198",T309:T311),2)</f>
        <v>0</v>
      </c>
      <c r="AH313" s="2">
        <f>SUMIF(AA309:AA311,"=40597198",U309:U311)</f>
        <v>0</v>
      </c>
      <c r="AI313" s="2">
        <f>SUMIF(AA309:AA311,"=40597198",V309:V311)</f>
        <v>0</v>
      </c>
      <c r="AJ313" s="2">
        <f>ROUND(SUMIF(AA309:AA311,"=40597198",W309:W311),2)</f>
        <v>0</v>
      </c>
      <c r="AK313" s="2">
        <f>ROUND(SUMIF(AA309:AA311,"=40597198",X309:X311),2)</f>
        <v>0</v>
      </c>
      <c r="AL313" s="2">
        <f>ROUND(SUMIF(AA309:AA311,"=40597198",Y309:Y311),2)</f>
        <v>0</v>
      </c>
      <c r="AM313" s="2"/>
      <c r="AN313" s="2"/>
      <c r="AO313" s="2">
        <f t="shared" ref="AO313:BC313" si="207">ROUND(BX313,2)</f>
        <v>0</v>
      </c>
      <c r="AP313" s="2">
        <f t="shared" si="207"/>
        <v>0</v>
      </c>
      <c r="AQ313" s="2">
        <f t="shared" si="207"/>
        <v>0</v>
      </c>
      <c r="AR313" s="2">
        <f t="shared" si="207"/>
        <v>0</v>
      </c>
      <c r="AS313" s="2">
        <f t="shared" si="207"/>
        <v>0</v>
      </c>
      <c r="AT313" s="2">
        <f t="shared" si="207"/>
        <v>0</v>
      </c>
      <c r="AU313" s="2">
        <f t="shared" si="207"/>
        <v>0</v>
      </c>
      <c r="AV313" s="2">
        <f t="shared" si="207"/>
        <v>0</v>
      </c>
      <c r="AW313" s="2">
        <f t="shared" si="207"/>
        <v>0</v>
      </c>
      <c r="AX313" s="2">
        <f t="shared" si="207"/>
        <v>0</v>
      </c>
      <c r="AY313" s="2">
        <f t="shared" si="207"/>
        <v>0</v>
      </c>
      <c r="AZ313" s="2">
        <f t="shared" si="207"/>
        <v>0</v>
      </c>
      <c r="BA313" s="2">
        <f t="shared" si="207"/>
        <v>0</v>
      </c>
      <c r="BB313" s="2">
        <f t="shared" si="207"/>
        <v>0</v>
      </c>
      <c r="BC313" s="2">
        <f t="shared" si="207"/>
        <v>0</v>
      </c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>
        <f>ROUND(SUMIF(AA309:AA311,"=40597198",FQ309:FQ311),2)</f>
        <v>0</v>
      </c>
      <c r="BY313" s="2">
        <f>ROUND(SUMIF(AA309:AA311,"=40597198",FR309:FR311),2)</f>
        <v>0</v>
      </c>
      <c r="BZ313" s="2">
        <f>ROUND(SUMIF(AA309:AA311,"=40597198",GL309:GL311),2)</f>
        <v>0</v>
      </c>
      <c r="CA313" s="2">
        <f>ROUND(SUMIF(AA309:AA311,"=40597198",GM309:GM311),2)</f>
        <v>0</v>
      </c>
      <c r="CB313" s="2">
        <f>ROUND(SUMIF(AA309:AA311,"=40597198",GN309:GN311),2)</f>
        <v>0</v>
      </c>
      <c r="CC313" s="2">
        <f>ROUND(SUMIF(AA309:AA311,"=40597198",GO309:GO311),2)</f>
        <v>0</v>
      </c>
      <c r="CD313" s="2">
        <f>ROUND(SUMIF(AA309:AA311,"=40597198",GP309:GP311),2)</f>
        <v>0</v>
      </c>
      <c r="CE313" s="2">
        <f>AC313-BX313</f>
        <v>0</v>
      </c>
      <c r="CF313" s="2">
        <f>AC313-BY313</f>
        <v>0</v>
      </c>
      <c r="CG313" s="2">
        <f>BX313-BZ313</f>
        <v>0</v>
      </c>
      <c r="CH313" s="2">
        <f>AC313-BX313-BY313+BZ313</f>
        <v>0</v>
      </c>
      <c r="CI313" s="2">
        <f>BY313-BZ313</f>
        <v>0</v>
      </c>
      <c r="CJ313" s="2">
        <f>ROUND(SUMIF(AA309:AA311,"=40597198",GX309:GX311),2)</f>
        <v>0</v>
      </c>
      <c r="CK313" s="2">
        <f>ROUND(SUMIF(AA309:AA311,"=40597198",GY309:GY311),2)</f>
        <v>0</v>
      </c>
      <c r="CL313" s="2">
        <f>ROUND(SUMIF(AA309:AA311,"=40597198",GZ309:GZ311),2)</f>
        <v>0</v>
      </c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>
        <v>0</v>
      </c>
    </row>
    <row r="315" spans="1:245" x14ac:dyDescent="0.2">
      <c r="A315" s="4">
        <v>50</v>
      </c>
      <c r="B315" s="4">
        <v>0</v>
      </c>
      <c r="C315" s="4">
        <v>0</v>
      </c>
      <c r="D315" s="4">
        <v>1</v>
      </c>
      <c r="E315" s="4">
        <v>201</v>
      </c>
      <c r="F315" s="4">
        <f>ROUND(Source!O313,O315)</f>
        <v>0</v>
      </c>
      <c r="G315" s="4" t="s">
        <v>66</v>
      </c>
      <c r="H315" s="4" t="s">
        <v>67</v>
      </c>
      <c r="I315" s="4"/>
      <c r="J315" s="4"/>
      <c r="K315" s="4">
        <v>201</v>
      </c>
      <c r="L315" s="4">
        <v>1</v>
      </c>
      <c r="M315" s="4">
        <v>3</v>
      </c>
      <c r="N315" s="4" t="s">
        <v>3</v>
      </c>
      <c r="O315" s="4">
        <v>2</v>
      </c>
      <c r="P315" s="4"/>
      <c r="Q315" s="4"/>
      <c r="R315" s="4"/>
      <c r="S315" s="4"/>
      <c r="T315" s="4"/>
      <c r="U315" s="4"/>
      <c r="V315" s="4"/>
      <c r="W315" s="4"/>
    </row>
    <row r="316" spans="1:245" x14ac:dyDescent="0.2">
      <c r="A316" s="4">
        <v>50</v>
      </c>
      <c r="B316" s="4">
        <v>0</v>
      </c>
      <c r="C316" s="4">
        <v>0</v>
      </c>
      <c r="D316" s="4">
        <v>1</v>
      </c>
      <c r="E316" s="4">
        <v>202</v>
      </c>
      <c r="F316" s="4">
        <f>ROUND(Source!P313,O316)</f>
        <v>0</v>
      </c>
      <c r="G316" s="4" t="s">
        <v>68</v>
      </c>
      <c r="H316" s="4" t="s">
        <v>69</v>
      </c>
      <c r="I316" s="4"/>
      <c r="J316" s="4"/>
      <c r="K316" s="4">
        <v>202</v>
      </c>
      <c r="L316" s="4">
        <v>2</v>
      </c>
      <c r="M316" s="4">
        <v>3</v>
      </c>
      <c r="N316" s="4" t="s">
        <v>3</v>
      </c>
      <c r="O316" s="4">
        <v>2</v>
      </c>
      <c r="P316" s="4"/>
      <c r="Q316" s="4"/>
      <c r="R316" s="4"/>
      <c r="S316" s="4"/>
      <c r="T316" s="4"/>
      <c r="U316" s="4"/>
      <c r="V316" s="4"/>
      <c r="W316" s="4"/>
    </row>
    <row r="317" spans="1:245" x14ac:dyDescent="0.2">
      <c r="A317" s="4">
        <v>50</v>
      </c>
      <c r="B317" s="4">
        <v>0</v>
      </c>
      <c r="C317" s="4">
        <v>0</v>
      </c>
      <c r="D317" s="4">
        <v>1</v>
      </c>
      <c r="E317" s="4">
        <v>222</v>
      </c>
      <c r="F317" s="4">
        <f>ROUND(Source!AO313,O317)</f>
        <v>0</v>
      </c>
      <c r="G317" s="4" t="s">
        <v>70</v>
      </c>
      <c r="H317" s="4" t="s">
        <v>71</v>
      </c>
      <c r="I317" s="4"/>
      <c r="J317" s="4"/>
      <c r="K317" s="4">
        <v>222</v>
      </c>
      <c r="L317" s="4">
        <v>3</v>
      </c>
      <c r="M317" s="4">
        <v>3</v>
      </c>
      <c r="N317" s="4" t="s">
        <v>3</v>
      </c>
      <c r="O317" s="4">
        <v>2</v>
      </c>
      <c r="P317" s="4"/>
      <c r="Q317" s="4"/>
      <c r="R317" s="4"/>
      <c r="S317" s="4"/>
      <c r="T317" s="4"/>
      <c r="U317" s="4"/>
      <c r="V317" s="4"/>
      <c r="W317" s="4"/>
    </row>
    <row r="318" spans="1:245" x14ac:dyDescent="0.2">
      <c r="A318" s="4">
        <v>50</v>
      </c>
      <c r="B318" s="4">
        <v>0</v>
      </c>
      <c r="C318" s="4">
        <v>0</v>
      </c>
      <c r="D318" s="4">
        <v>1</v>
      </c>
      <c r="E318" s="4">
        <v>225</v>
      </c>
      <c r="F318" s="4">
        <f>ROUND(Source!AV313,O318)</f>
        <v>0</v>
      </c>
      <c r="G318" s="4" t="s">
        <v>72</v>
      </c>
      <c r="H318" s="4" t="s">
        <v>73</v>
      </c>
      <c r="I318" s="4"/>
      <c r="J318" s="4"/>
      <c r="K318" s="4">
        <v>225</v>
      </c>
      <c r="L318" s="4">
        <v>4</v>
      </c>
      <c r="M318" s="4">
        <v>3</v>
      </c>
      <c r="N318" s="4" t="s">
        <v>3</v>
      </c>
      <c r="O318" s="4">
        <v>2</v>
      </c>
      <c r="P318" s="4"/>
      <c r="Q318" s="4"/>
      <c r="R318" s="4"/>
      <c r="S318" s="4"/>
      <c r="T318" s="4"/>
      <c r="U318" s="4"/>
      <c r="V318" s="4"/>
      <c r="W318" s="4"/>
    </row>
    <row r="319" spans="1:245" x14ac:dyDescent="0.2">
      <c r="A319" s="4">
        <v>50</v>
      </c>
      <c r="B319" s="4">
        <v>0</v>
      </c>
      <c r="C319" s="4">
        <v>0</v>
      </c>
      <c r="D319" s="4">
        <v>1</v>
      </c>
      <c r="E319" s="4">
        <v>226</v>
      </c>
      <c r="F319" s="4">
        <f>ROUND(Source!AW313,O319)</f>
        <v>0</v>
      </c>
      <c r="G319" s="4" t="s">
        <v>74</v>
      </c>
      <c r="H319" s="4" t="s">
        <v>75</v>
      </c>
      <c r="I319" s="4"/>
      <c r="J319" s="4"/>
      <c r="K319" s="4">
        <v>226</v>
      </c>
      <c r="L319" s="4">
        <v>5</v>
      </c>
      <c r="M319" s="4">
        <v>3</v>
      </c>
      <c r="N319" s="4" t="s">
        <v>3</v>
      </c>
      <c r="O319" s="4">
        <v>2</v>
      </c>
      <c r="P319" s="4"/>
      <c r="Q319" s="4"/>
      <c r="R319" s="4"/>
      <c r="S319" s="4"/>
      <c r="T319" s="4"/>
      <c r="U319" s="4"/>
      <c r="V319" s="4"/>
      <c r="W319" s="4"/>
    </row>
    <row r="320" spans="1:245" x14ac:dyDescent="0.2">
      <c r="A320" s="4">
        <v>50</v>
      </c>
      <c r="B320" s="4">
        <v>0</v>
      </c>
      <c r="C320" s="4">
        <v>0</v>
      </c>
      <c r="D320" s="4">
        <v>1</v>
      </c>
      <c r="E320" s="4">
        <v>227</v>
      </c>
      <c r="F320" s="4">
        <f>ROUND(Source!AX313,O320)</f>
        <v>0</v>
      </c>
      <c r="G320" s="4" t="s">
        <v>76</v>
      </c>
      <c r="H320" s="4" t="s">
        <v>77</v>
      </c>
      <c r="I320" s="4"/>
      <c r="J320" s="4"/>
      <c r="K320" s="4">
        <v>227</v>
      </c>
      <c r="L320" s="4">
        <v>6</v>
      </c>
      <c r="M320" s="4">
        <v>3</v>
      </c>
      <c r="N320" s="4" t="s">
        <v>3</v>
      </c>
      <c r="O320" s="4">
        <v>2</v>
      </c>
      <c r="P320" s="4"/>
      <c r="Q320" s="4"/>
      <c r="R320" s="4"/>
      <c r="S320" s="4"/>
      <c r="T320" s="4"/>
      <c r="U320" s="4"/>
      <c r="V320" s="4"/>
      <c r="W320" s="4"/>
    </row>
    <row r="321" spans="1:23" x14ac:dyDescent="0.2">
      <c r="A321" s="4">
        <v>50</v>
      </c>
      <c r="B321" s="4">
        <v>0</v>
      </c>
      <c r="C321" s="4">
        <v>0</v>
      </c>
      <c r="D321" s="4">
        <v>1</v>
      </c>
      <c r="E321" s="4">
        <v>228</v>
      </c>
      <c r="F321" s="4">
        <f>ROUND(Source!AY313,O321)</f>
        <v>0</v>
      </c>
      <c r="G321" s="4" t="s">
        <v>78</v>
      </c>
      <c r="H321" s="4" t="s">
        <v>79</v>
      </c>
      <c r="I321" s="4"/>
      <c r="J321" s="4"/>
      <c r="K321" s="4">
        <v>228</v>
      </c>
      <c r="L321" s="4">
        <v>7</v>
      </c>
      <c r="M321" s="4">
        <v>3</v>
      </c>
      <c r="N321" s="4" t="s">
        <v>3</v>
      </c>
      <c r="O321" s="4">
        <v>2</v>
      </c>
      <c r="P321" s="4"/>
      <c r="Q321" s="4"/>
      <c r="R321" s="4"/>
      <c r="S321" s="4"/>
      <c r="T321" s="4"/>
      <c r="U321" s="4"/>
      <c r="V321" s="4"/>
      <c r="W321" s="4"/>
    </row>
    <row r="322" spans="1:23" x14ac:dyDescent="0.2">
      <c r="A322" s="4">
        <v>50</v>
      </c>
      <c r="B322" s="4">
        <v>0</v>
      </c>
      <c r="C322" s="4">
        <v>0</v>
      </c>
      <c r="D322" s="4">
        <v>1</v>
      </c>
      <c r="E322" s="4">
        <v>216</v>
      </c>
      <c r="F322" s="4">
        <f>ROUND(Source!AP313,O322)</f>
        <v>0</v>
      </c>
      <c r="G322" s="4" t="s">
        <v>80</v>
      </c>
      <c r="H322" s="4" t="s">
        <v>81</v>
      </c>
      <c r="I322" s="4"/>
      <c r="J322" s="4"/>
      <c r="K322" s="4">
        <v>216</v>
      </c>
      <c r="L322" s="4">
        <v>8</v>
      </c>
      <c r="M322" s="4">
        <v>3</v>
      </c>
      <c r="N322" s="4" t="s">
        <v>3</v>
      </c>
      <c r="O322" s="4">
        <v>2</v>
      </c>
      <c r="P322" s="4"/>
      <c r="Q322" s="4"/>
      <c r="R322" s="4"/>
      <c r="S322" s="4"/>
      <c r="T322" s="4"/>
      <c r="U322" s="4"/>
      <c r="V322" s="4"/>
      <c r="W322" s="4"/>
    </row>
    <row r="323" spans="1:23" x14ac:dyDescent="0.2">
      <c r="A323" s="4">
        <v>50</v>
      </c>
      <c r="B323" s="4">
        <v>0</v>
      </c>
      <c r="C323" s="4">
        <v>0</v>
      </c>
      <c r="D323" s="4">
        <v>1</v>
      </c>
      <c r="E323" s="4">
        <v>223</v>
      </c>
      <c r="F323" s="4">
        <f>ROUND(Source!AQ313,O323)</f>
        <v>0</v>
      </c>
      <c r="G323" s="4" t="s">
        <v>82</v>
      </c>
      <c r="H323" s="4" t="s">
        <v>83</v>
      </c>
      <c r="I323" s="4"/>
      <c r="J323" s="4"/>
      <c r="K323" s="4">
        <v>223</v>
      </c>
      <c r="L323" s="4">
        <v>9</v>
      </c>
      <c r="M323" s="4">
        <v>3</v>
      </c>
      <c r="N323" s="4" t="s">
        <v>3</v>
      </c>
      <c r="O323" s="4">
        <v>2</v>
      </c>
      <c r="P323" s="4"/>
      <c r="Q323" s="4"/>
      <c r="R323" s="4"/>
      <c r="S323" s="4"/>
      <c r="T323" s="4"/>
      <c r="U323" s="4"/>
      <c r="V323" s="4"/>
      <c r="W323" s="4"/>
    </row>
    <row r="324" spans="1:23" x14ac:dyDescent="0.2">
      <c r="A324" s="4">
        <v>50</v>
      </c>
      <c r="B324" s="4">
        <v>0</v>
      </c>
      <c r="C324" s="4">
        <v>0</v>
      </c>
      <c r="D324" s="4">
        <v>1</v>
      </c>
      <c r="E324" s="4">
        <v>229</v>
      </c>
      <c r="F324" s="4">
        <f>ROUND(Source!AZ313,O324)</f>
        <v>0</v>
      </c>
      <c r="G324" s="4" t="s">
        <v>84</v>
      </c>
      <c r="H324" s="4" t="s">
        <v>85</v>
      </c>
      <c r="I324" s="4"/>
      <c r="J324" s="4"/>
      <c r="K324" s="4">
        <v>229</v>
      </c>
      <c r="L324" s="4">
        <v>10</v>
      </c>
      <c r="M324" s="4">
        <v>3</v>
      </c>
      <c r="N324" s="4" t="s">
        <v>3</v>
      </c>
      <c r="O324" s="4">
        <v>2</v>
      </c>
      <c r="P324" s="4"/>
      <c r="Q324" s="4"/>
      <c r="R324" s="4"/>
      <c r="S324" s="4"/>
      <c r="T324" s="4"/>
      <c r="U324" s="4"/>
      <c r="V324" s="4"/>
      <c r="W324" s="4"/>
    </row>
    <row r="325" spans="1:23" x14ac:dyDescent="0.2">
      <c r="A325" s="4">
        <v>50</v>
      </c>
      <c r="B325" s="4">
        <v>0</v>
      </c>
      <c r="C325" s="4">
        <v>0</v>
      </c>
      <c r="D325" s="4">
        <v>1</v>
      </c>
      <c r="E325" s="4">
        <v>203</v>
      </c>
      <c r="F325" s="4">
        <f>ROUND(Source!Q313,O325)</f>
        <v>0</v>
      </c>
      <c r="G325" s="4" t="s">
        <v>86</v>
      </c>
      <c r="H325" s="4" t="s">
        <v>87</v>
      </c>
      <c r="I325" s="4"/>
      <c r="J325" s="4"/>
      <c r="K325" s="4">
        <v>203</v>
      </c>
      <c r="L325" s="4">
        <v>11</v>
      </c>
      <c r="M325" s="4">
        <v>3</v>
      </c>
      <c r="N325" s="4" t="s">
        <v>3</v>
      </c>
      <c r="O325" s="4">
        <v>2</v>
      </c>
      <c r="P325" s="4"/>
      <c r="Q325" s="4"/>
      <c r="R325" s="4"/>
      <c r="S325" s="4"/>
      <c r="T325" s="4"/>
      <c r="U325" s="4"/>
      <c r="V325" s="4"/>
      <c r="W325" s="4"/>
    </row>
    <row r="326" spans="1:23" x14ac:dyDescent="0.2">
      <c r="A326" s="4">
        <v>50</v>
      </c>
      <c r="B326" s="4">
        <v>0</v>
      </c>
      <c r="C326" s="4">
        <v>0</v>
      </c>
      <c r="D326" s="4">
        <v>1</v>
      </c>
      <c r="E326" s="4">
        <v>231</v>
      </c>
      <c r="F326" s="4">
        <f>ROUND(Source!BB313,O326)</f>
        <v>0</v>
      </c>
      <c r="G326" s="4" t="s">
        <v>88</v>
      </c>
      <c r="H326" s="4" t="s">
        <v>89</v>
      </c>
      <c r="I326" s="4"/>
      <c r="J326" s="4"/>
      <c r="K326" s="4">
        <v>231</v>
      </c>
      <c r="L326" s="4">
        <v>12</v>
      </c>
      <c r="M326" s="4">
        <v>3</v>
      </c>
      <c r="N326" s="4" t="s">
        <v>3</v>
      </c>
      <c r="O326" s="4">
        <v>2</v>
      </c>
      <c r="P326" s="4"/>
      <c r="Q326" s="4"/>
      <c r="R326" s="4"/>
      <c r="S326" s="4"/>
      <c r="T326" s="4"/>
      <c r="U326" s="4"/>
      <c r="V326" s="4"/>
      <c r="W326" s="4"/>
    </row>
    <row r="327" spans="1:23" x14ac:dyDescent="0.2">
      <c r="A327" s="4">
        <v>50</v>
      </c>
      <c r="B327" s="4">
        <v>0</v>
      </c>
      <c r="C327" s="4">
        <v>0</v>
      </c>
      <c r="D327" s="4">
        <v>1</v>
      </c>
      <c r="E327" s="4">
        <v>204</v>
      </c>
      <c r="F327" s="4">
        <f>ROUND(Source!R313,O327)</f>
        <v>0</v>
      </c>
      <c r="G327" s="4" t="s">
        <v>90</v>
      </c>
      <c r="H327" s="4" t="s">
        <v>91</v>
      </c>
      <c r="I327" s="4"/>
      <c r="J327" s="4"/>
      <c r="K327" s="4">
        <v>204</v>
      </c>
      <c r="L327" s="4">
        <v>13</v>
      </c>
      <c r="M327" s="4">
        <v>3</v>
      </c>
      <c r="N327" s="4" t="s">
        <v>3</v>
      </c>
      <c r="O327" s="4">
        <v>2</v>
      </c>
      <c r="P327" s="4"/>
      <c r="Q327" s="4"/>
      <c r="R327" s="4"/>
      <c r="S327" s="4"/>
      <c r="T327" s="4"/>
      <c r="U327" s="4"/>
      <c r="V327" s="4"/>
      <c r="W327" s="4"/>
    </row>
    <row r="328" spans="1:23" x14ac:dyDescent="0.2">
      <c r="A328" s="4">
        <v>50</v>
      </c>
      <c r="B328" s="4">
        <v>0</v>
      </c>
      <c r="C328" s="4">
        <v>0</v>
      </c>
      <c r="D328" s="4">
        <v>1</v>
      </c>
      <c r="E328" s="4">
        <v>205</v>
      </c>
      <c r="F328" s="4">
        <f>ROUND(Source!S313,O328)</f>
        <v>0</v>
      </c>
      <c r="G328" s="4" t="s">
        <v>92</v>
      </c>
      <c r="H328" s="4" t="s">
        <v>93</v>
      </c>
      <c r="I328" s="4"/>
      <c r="J328" s="4"/>
      <c r="K328" s="4">
        <v>205</v>
      </c>
      <c r="L328" s="4">
        <v>14</v>
      </c>
      <c r="M328" s="4">
        <v>3</v>
      </c>
      <c r="N328" s="4" t="s">
        <v>3</v>
      </c>
      <c r="O328" s="4">
        <v>2</v>
      </c>
      <c r="P328" s="4"/>
      <c r="Q328" s="4"/>
      <c r="R328" s="4"/>
      <c r="S328" s="4"/>
      <c r="T328" s="4"/>
      <c r="U328" s="4"/>
      <c r="V328" s="4"/>
      <c r="W328" s="4"/>
    </row>
    <row r="329" spans="1:23" x14ac:dyDescent="0.2">
      <c r="A329" s="4">
        <v>50</v>
      </c>
      <c r="B329" s="4">
        <v>0</v>
      </c>
      <c r="C329" s="4">
        <v>0</v>
      </c>
      <c r="D329" s="4">
        <v>1</v>
      </c>
      <c r="E329" s="4">
        <v>232</v>
      </c>
      <c r="F329" s="4">
        <f>ROUND(Source!BC313,O329)</f>
        <v>0</v>
      </c>
      <c r="G329" s="4" t="s">
        <v>94</v>
      </c>
      <c r="H329" s="4" t="s">
        <v>95</v>
      </c>
      <c r="I329" s="4"/>
      <c r="J329" s="4"/>
      <c r="K329" s="4">
        <v>232</v>
      </c>
      <c r="L329" s="4">
        <v>15</v>
      </c>
      <c r="M329" s="4">
        <v>3</v>
      </c>
      <c r="N329" s="4" t="s">
        <v>3</v>
      </c>
      <c r="O329" s="4">
        <v>2</v>
      </c>
      <c r="P329" s="4"/>
      <c r="Q329" s="4"/>
      <c r="R329" s="4"/>
      <c r="S329" s="4"/>
      <c r="T329" s="4"/>
      <c r="U329" s="4"/>
      <c r="V329" s="4"/>
      <c r="W329" s="4"/>
    </row>
    <row r="330" spans="1:23" x14ac:dyDescent="0.2">
      <c r="A330" s="4">
        <v>50</v>
      </c>
      <c r="B330" s="4">
        <v>0</v>
      </c>
      <c r="C330" s="4">
        <v>0</v>
      </c>
      <c r="D330" s="4">
        <v>1</v>
      </c>
      <c r="E330" s="4">
        <v>214</v>
      </c>
      <c r="F330" s="4">
        <f>ROUND(Source!AS313,O330)</f>
        <v>0</v>
      </c>
      <c r="G330" s="4" t="s">
        <v>96</v>
      </c>
      <c r="H330" s="4" t="s">
        <v>97</v>
      </c>
      <c r="I330" s="4"/>
      <c r="J330" s="4"/>
      <c r="K330" s="4">
        <v>214</v>
      </c>
      <c r="L330" s="4">
        <v>16</v>
      </c>
      <c r="M330" s="4">
        <v>3</v>
      </c>
      <c r="N330" s="4" t="s">
        <v>3</v>
      </c>
      <c r="O330" s="4">
        <v>2</v>
      </c>
      <c r="P330" s="4"/>
      <c r="Q330" s="4"/>
      <c r="R330" s="4"/>
      <c r="S330" s="4"/>
      <c r="T330" s="4"/>
      <c r="U330" s="4"/>
      <c r="V330" s="4"/>
      <c r="W330" s="4"/>
    </row>
    <row r="331" spans="1:23" x14ac:dyDescent="0.2">
      <c r="A331" s="4">
        <v>50</v>
      </c>
      <c r="B331" s="4">
        <v>0</v>
      </c>
      <c r="C331" s="4">
        <v>0</v>
      </c>
      <c r="D331" s="4">
        <v>1</v>
      </c>
      <c r="E331" s="4">
        <v>215</v>
      </c>
      <c r="F331" s="4">
        <f>ROUND(Source!AT313,O331)</f>
        <v>0</v>
      </c>
      <c r="G331" s="4" t="s">
        <v>98</v>
      </c>
      <c r="H331" s="4" t="s">
        <v>99</v>
      </c>
      <c r="I331" s="4"/>
      <c r="J331" s="4"/>
      <c r="K331" s="4">
        <v>215</v>
      </c>
      <c r="L331" s="4">
        <v>17</v>
      </c>
      <c r="M331" s="4">
        <v>3</v>
      </c>
      <c r="N331" s="4" t="s">
        <v>3</v>
      </c>
      <c r="O331" s="4">
        <v>2</v>
      </c>
      <c r="P331" s="4"/>
      <c r="Q331" s="4"/>
      <c r="R331" s="4"/>
      <c r="S331" s="4"/>
      <c r="T331" s="4"/>
      <c r="U331" s="4"/>
      <c r="V331" s="4"/>
      <c r="W331" s="4"/>
    </row>
    <row r="332" spans="1:23" x14ac:dyDescent="0.2">
      <c r="A332" s="4">
        <v>50</v>
      </c>
      <c r="B332" s="4">
        <v>0</v>
      </c>
      <c r="C332" s="4">
        <v>0</v>
      </c>
      <c r="D332" s="4">
        <v>1</v>
      </c>
      <c r="E332" s="4">
        <v>217</v>
      </c>
      <c r="F332" s="4">
        <f>ROUND(Source!AU313,O332)</f>
        <v>0</v>
      </c>
      <c r="G332" s="4" t="s">
        <v>100</v>
      </c>
      <c r="H332" s="4" t="s">
        <v>101</v>
      </c>
      <c r="I332" s="4"/>
      <c r="J332" s="4"/>
      <c r="K332" s="4">
        <v>217</v>
      </c>
      <c r="L332" s="4">
        <v>18</v>
      </c>
      <c r="M332" s="4">
        <v>3</v>
      </c>
      <c r="N332" s="4" t="s">
        <v>3</v>
      </c>
      <c r="O332" s="4">
        <v>2</v>
      </c>
      <c r="P332" s="4"/>
      <c r="Q332" s="4"/>
      <c r="R332" s="4"/>
      <c r="S332" s="4"/>
      <c r="T332" s="4"/>
      <c r="U332" s="4"/>
      <c r="V332" s="4"/>
      <c r="W332" s="4"/>
    </row>
    <row r="333" spans="1:23" x14ac:dyDescent="0.2">
      <c r="A333" s="4">
        <v>50</v>
      </c>
      <c r="B333" s="4">
        <v>0</v>
      </c>
      <c r="C333" s="4">
        <v>0</v>
      </c>
      <c r="D333" s="4">
        <v>1</v>
      </c>
      <c r="E333" s="4">
        <v>230</v>
      </c>
      <c r="F333" s="4">
        <f>ROUND(Source!BA313,O333)</f>
        <v>0</v>
      </c>
      <c r="G333" s="4" t="s">
        <v>102</v>
      </c>
      <c r="H333" s="4" t="s">
        <v>103</v>
      </c>
      <c r="I333" s="4"/>
      <c r="J333" s="4"/>
      <c r="K333" s="4">
        <v>230</v>
      </c>
      <c r="L333" s="4">
        <v>19</v>
      </c>
      <c r="M333" s="4">
        <v>3</v>
      </c>
      <c r="N333" s="4" t="s">
        <v>3</v>
      </c>
      <c r="O333" s="4">
        <v>2</v>
      </c>
      <c r="P333" s="4"/>
      <c r="Q333" s="4"/>
      <c r="R333" s="4"/>
      <c r="S333" s="4"/>
      <c r="T333" s="4"/>
      <c r="U333" s="4"/>
      <c r="V333" s="4"/>
      <c r="W333" s="4"/>
    </row>
    <row r="334" spans="1:23" x14ac:dyDescent="0.2">
      <c r="A334" s="4">
        <v>50</v>
      </c>
      <c r="B334" s="4">
        <v>0</v>
      </c>
      <c r="C334" s="4">
        <v>0</v>
      </c>
      <c r="D334" s="4">
        <v>1</v>
      </c>
      <c r="E334" s="4">
        <v>206</v>
      </c>
      <c r="F334" s="4">
        <f>ROUND(Source!T313,O334)</f>
        <v>0</v>
      </c>
      <c r="G334" s="4" t="s">
        <v>104</v>
      </c>
      <c r="H334" s="4" t="s">
        <v>105</v>
      </c>
      <c r="I334" s="4"/>
      <c r="J334" s="4"/>
      <c r="K334" s="4">
        <v>206</v>
      </c>
      <c r="L334" s="4">
        <v>20</v>
      </c>
      <c r="M334" s="4">
        <v>3</v>
      </c>
      <c r="N334" s="4" t="s">
        <v>3</v>
      </c>
      <c r="O334" s="4">
        <v>2</v>
      </c>
      <c r="P334" s="4"/>
      <c r="Q334" s="4"/>
      <c r="R334" s="4"/>
      <c r="S334" s="4"/>
      <c r="T334" s="4"/>
      <c r="U334" s="4"/>
      <c r="V334" s="4"/>
      <c r="W334" s="4"/>
    </row>
    <row r="335" spans="1:23" x14ac:dyDescent="0.2">
      <c r="A335" s="4">
        <v>50</v>
      </c>
      <c r="B335" s="4">
        <v>0</v>
      </c>
      <c r="C335" s="4">
        <v>0</v>
      </c>
      <c r="D335" s="4">
        <v>1</v>
      </c>
      <c r="E335" s="4">
        <v>207</v>
      </c>
      <c r="F335" s="4">
        <f>Source!U313</f>
        <v>0</v>
      </c>
      <c r="G335" s="4" t="s">
        <v>106</v>
      </c>
      <c r="H335" s="4" t="s">
        <v>107</v>
      </c>
      <c r="I335" s="4"/>
      <c r="J335" s="4"/>
      <c r="K335" s="4">
        <v>207</v>
      </c>
      <c r="L335" s="4">
        <v>21</v>
      </c>
      <c r="M335" s="4">
        <v>3</v>
      </c>
      <c r="N335" s="4" t="s">
        <v>3</v>
      </c>
      <c r="O335" s="4">
        <v>-1</v>
      </c>
      <c r="P335" s="4"/>
      <c r="Q335" s="4"/>
      <c r="R335" s="4"/>
      <c r="S335" s="4"/>
      <c r="T335" s="4"/>
      <c r="U335" s="4"/>
      <c r="V335" s="4"/>
      <c r="W335" s="4"/>
    </row>
    <row r="336" spans="1:23" x14ac:dyDescent="0.2">
      <c r="A336" s="4">
        <v>50</v>
      </c>
      <c r="B336" s="4">
        <v>0</v>
      </c>
      <c r="C336" s="4">
        <v>0</v>
      </c>
      <c r="D336" s="4">
        <v>1</v>
      </c>
      <c r="E336" s="4">
        <v>208</v>
      </c>
      <c r="F336" s="4">
        <f>Source!V313</f>
        <v>0</v>
      </c>
      <c r="G336" s="4" t="s">
        <v>108</v>
      </c>
      <c r="H336" s="4" t="s">
        <v>109</v>
      </c>
      <c r="I336" s="4"/>
      <c r="J336" s="4"/>
      <c r="K336" s="4">
        <v>208</v>
      </c>
      <c r="L336" s="4">
        <v>22</v>
      </c>
      <c r="M336" s="4">
        <v>3</v>
      </c>
      <c r="N336" s="4" t="s">
        <v>3</v>
      </c>
      <c r="O336" s="4">
        <v>-1</v>
      </c>
      <c r="P336" s="4"/>
      <c r="Q336" s="4"/>
      <c r="R336" s="4"/>
      <c r="S336" s="4"/>
      <c r="T336" s="4"/>
      <c r="U336" s="4"/>
      <c r="V336" s="4"/>
      <c r="W336" s="4"/>
    </row>
    <row r="337" spans="1:245" x14ac:dyDescent="0.2">
      <c r="A337" s="4">
        <v>50</v>
      </c>
      <c r="B337" s="4">
        <v>0</v>
      </c>
      <c r="C337" s="4">
        <v>0</v>
      </c>
      <c r="D337" s="4">
        <v>1</v>
      </c>
      <c r="E337" s="4">
        <v>209</v>
      </c>
      <c r="F337" s="4">
        <f>ROUND(Source!W313,O337)</f>
        <v>0</v>
      </c>
      <c r="G337" s="4" t="s">
        <v>110</v>
      </c>
      <c r="H337" s="4" t="s">
        <v>111</v>
      </c>
      <c r="I337" s="4"/>
      <c r="J337" s="4"/>
      <c r="K337" s="4">
        <v>209</v>
      </c>
      <c r="L337" s="4">
        <v>23</v>
      </c>
      <c r="M337" s="4">
        <v>3</v>
      </c>
      <c r="N337" s="4" t="s">
        <v>3</v>
      </c>
      <c r="O337" s="4">
        <v>2</v>
      </c>
      <c r="P337" s="4"/>
      <c r="Q337" s="4"/>
      <c r="R337" s="4"/>
      <c r="S337" s="4"/>
      <c r="T337" s="4"/>
      <c r="U337" s="4"/>
      <c r="V337" s="4"/>
      <c r="W337" s="4"/>
    </row>
    <row r="338" spans="1:245" x14ac:dyDescent="0.2">
      <c r="A338" s="4">
        <v>50</v>
      </c>
      <c r="B338" s="4">
        <v>0</v>
      </c>
      <c r="C338" s="4">
        <v>0</v>
      </c>
      <c r="D338" s="4">
        <v>1</v>
      </c>
      <c r="E338" s="4">
        <v>210</v>
      </c>
      <c r="F338" s="4">
        <f>ROUND(Source!X313,O338)</f>
        <v>0</v>
      </c>
      <c r="G338" s="4" t="s">
        <v>112</v>
      </c>
      <c r="H338" s="4" t="s">
        <v>113</v>
      </c>
      <c r="I338" s="4"/>
      <c r="J338" s="4"/>
      <c r="K338" s="4">
        <v>210</v>
      </c>
      <c r="L338" s="4">
        <v>24</v>
      </c>
      <c r="M338" s="4">
        <v>3</v>
      </c>
      <c r="N338" s="4" t="s">
        <v>3</v>
      </c>
      <c r="O338" s="4">
        <v>2</v>
      </c>
      <c r="P338" s="4"/>
      <c r="Q338" s="4"/>
      <c r="R338" s="4"/>
      <c r="S338" s="4"/>
      <c r="T338" s="4"/>
      <c r="U338" s="4"/>
      <c r="V338" s="4"/>
      <c r="W338" s="4"/>
    </row>
    <row r="339" spans="1:245" x14ac:dyDescent="0.2">
      <c r="A339" s="4">
        <v>50</v>
      </c>
      <c r="B339" s="4">
        <v>0</v>
      </c>
      <c r="C339" s="4">
        <v>0</v>
      </c>
      <c r="D339" s="4">
        <v>1</v>
      </c>
      <c r="E339" s="4">
        <v>211</v>
      </c>
      <c r="F339" s="4">
        <f>ROUND(Source!Y313,O339)</f>
        <v>0</v>
      </c>
      <c r="G339" s="4" t="s">
        <v>114</v>
      </c>
      <c r="H339" s="4" t="s">
        <v>115</v>
      </c>
      <c r="I339" s="4"/>
      <c r="J339" s="4"/>
      <c r="K339" s="4">
        <v>211</v>
      </c>
      <c r="L339" s="4">
        <v>25</v>
      </c>
      <c r="M339" s="4">
        <v>3</v>
      </c>
      <c r="N339" s="4" t="s">
        <v>3</v>
      </c>
      <c r="O339" s="4">
        <v>2</v>
      </c>
      <c r="P339" s="4"/>
      <c r="Q339" s="4"/>
      <c r="R339" s="4"/>
      <c r="S339" s="4"/>
      <c r="T339" s="4"/>
      <c r="U339" s="4"/>
      <c r="V339" s="4"/>
      <c r="W339" s="4"/>
    </row>
    <row r="340" spans="1:245" x14ac:dyDescent="0.2">
      <c r="A340" s="4">
        <v>50</v>
      </c>
      <c r="B340" s="4">
        <v>0</v>
      </c>
      <c r="C340" s="4">
        <v>0</v>
      </c>
      <c r="D340" s="4">
        <v>1</v>
      </c>
      <c r="E340" s="4">
        <v>224</v>
      </c>
      <c r="F340" s="4">
        <f>ROUND(Source!AR313,O340)</f>
        <v>0</v>
      </c>
      <c r="G340" s="4" t="s">
        <v>116</v>
      </c>
      <c r="H340" s="4" t="s">
        <v>117</v>
      </c>
      <c r="I340" s="4"/>
      <c r="J340" s="4"/>
      <c r="K340" s="4">
        <v>224</v>
      </c>
      <c r="L340" s="4">
        <v>26</v>
      </c>
      <c r="M340" s="4">
        <v>3</v>
      </c>
      <c r="N340" s="4" t="s">
        <v>3</v>
      </c>
      <c r="O340" s="4">
        <v>2</v>
      </c>
      <c r="P340" s="4"/>
      <c r="Q340" s="4"/>
      <c r="R340" s="4"/>
      <c r="S340" s="4"/>
      <c r="T340" s="4"/>
      <c r="U340" s="4"/>
      <c r="V340" s="4"/>
      <c r="W340" s="4"/>
    </row>
    <row r="342" spans="1:245" x14ac:dyDescent="0.2">
      <c r="A342" s="1">
        <v>5</v>
      </c>
      <c r="B342" s="1">
        <v>1</v>
      </c>
      <c r="C342" s="1"/>
      <c r="D342" s="1">
        <f>ROW(A348)</f>
        <v>348</v>
      </c>
      <c r="E342" s="1"/>
      <c r="F342" s="1" t="s">
        <v>118</v>
      </c>
      <c r="G342" s="1" t="s">
        <v>153</v>
      </c>
      <c r="H342" s="1" t="s">
        <v>3</v>
      </c>
      <c r="I342" s="1">
        <v>0</v>
      </c>
      <c r="J342" s="1"/>
      <c r="K342" s="1">
        <v>0</v>
      </c>
      <c r="L342" s="1"/>
      <c r="M342" s="1"/>
      <c r="N342" s="1"/>
      <c r="O342" s="1"/>
      <c r="P342" s="1"/>
      <c r="Q342" s="1"/>
      <c r="R342" s="1"/>
      <c r="S342" s="1"/>
      <c r="T342" s="1"/>
      <c r="U342" s="1" t="s">
        <v>3</v>
      </c>
      <c r="V342" s="1">
        <v>0</v>
      </c>
      <c r="W342" s="1"/>
      <c r="X342" s="1"/>
      <c r="Y342" s="1"/>
      <c r="Z342" s="1"/>
      <c r="AA342" s="1"/>
      <c r="AB342" s="1" t="s">
        <v>3</v>
      </c>
      <c r="AC342" s="1" t="s">
        <v>3</v>
      </c>
      <c r="AD342" s="1" t="s">
        <v>3</v>
      </c>
      <c r="AE342" s="1" t="s">
        <v>3</v>
      </c>
      <c r="AF342" s="1" t="s">
        <v>3</v>
      </c>
      <c r="AG342" s="1" t="s">
        <v>3</v>
      </c>
      <c r="AH342" s="1"/>
      <c r="AI342" s="1"/>
      <c r="AJ342" s="1"/>
      <c r="AK342" s="1"/>
      <c r="AL342" s="1"/>
      <c r="AM342" s="1"/>
      <c r="AN342" s="1"/>
      <c r="AO342" s="1"/>
      <c r="AP342" s="1" t="s">
        <v>3</v>
      </c>
      <c r="AQ342" s="1" t="s">
        <v>3</v>
      </c>
      <c r="AR342" s="1" t="s">
        <v>3</v>
      </c>
      <c r="AS342" s="1"/>
      <c r="AT342" s="1"/>
      <c r="AU342" s="1"/>
      <c r="AV342" s="1"/>
      <c r="AW342" s="1"/>
      <c r="AX342" s="1"/>
      <c r="AY342" s="1"/>
      <c r="AZ342" s="1" t="s">
        <v>3</v>
      </c>
      <c r="BA342" s="1"/>
      <c r="BB342" s="1" t="s">
        <v>3</v>
      </c>
      <c r="BC342" s="1" t="s">
        <v>3</v>
      </c>
      <c r="BD342" s="1" t="s">
        <v>3</v>
      </c>
      <c r="BE342" s="1" t="s">
        <v>3</v>
      </c>
      <c r="BF342" s="1" t="s">
        <v>3</v>
      </c>
      <c r="BG342" s="1" t="s">
        <v>3</v>
      </c>
      <c r="BH342" s="1" t="s">
        <v>3</v>
      </c>
      <c r="BI342" s="1" t="s">
        <v>3</v>
      </c>
      <c r="BJ342" s="1" t="s">
        <v>3</v>
      </c>
      <c r="BK342" s="1" t="s">
        <v>3</v>
      </c>
      <c r="BL342" s="1" t="s">
        <v>3</v>
      </c>
      <c r="BM342" s="1" t="s">
        <v>3</v>
      </c>
      <c r="BN342" s="1" t="s">
        <v>3</v>
      </c>
      <c r="BO342" s="1" t="s">
        <v>3</v>
      </c>
      <c r="BP342" s="1" t="s">
        <v>3</v>
      </c>
      <c r="BQ342" s="1"/>
      <c r="BR342" s="1"/>
      <c r="BS342" s="1"/>
      <c r="BT342" s="1"/>
      <c r="BU342" s="1"/>
      <c r="BV342" s="1"/>
      <c r="BW342" s="1"/>
      <c r="BX342" s="1">
        <v>0</v>
      </c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>
        <v>0</v>
      </c>
    </row>
    <row r="344" spans="1:245" x14ac:dyDescent="0.2">
      <c r="A344" s="2">
        <v>52</v>
      </c>
      <c r="B344" s="2">
        <f t="shared" ref="B344:G344" si="208">B348</f>
        <v>1</v>
      </c>
      <c r="C344" s="2">
        <f t="shared" si="208"/>
        <v>5</v>
      </c>
      <c r="D344" s="2">
        <f t="shared" si="208"/>
        <v>342</v>
      </c>
      <c r="E344" s="2">
        <f t="shared" si="208"/>
        <v>0</v>
      </c>
      <c r="F344" s="2" t="str">
        <f t="shared" si="208"/>
        <v>Новый подраздел</v>
      </c>
      <c r="G344" s="2" t="str">
        <f t="shared" si="208"/>
        <v>Прочие работы</v>
      </c>
      <c r="H344" s="2"/>
      <c r="I344" s="2"/>
      <c r="J344" s="2"/>
      <c r="K344" s="2"/>
      <c r="L344" s="2"/>
      <c r="M344" s="2"/>
      <c r="N344" s="2"/>
      <c r="O344" s="2">
        <f t="shared" ref="O344:AT344" si="209">O348</f>
        <v>0</v>
      </c>
      <c r="P344" s="2">
        <f t="shared" si="209"/>
        <v>0</v>
      </c>
      <c r="Q344" s="2">
        <f t="shared" si="209"/>
        <v>0</v>
      </c>
      <c r="R344" s="2">
        <f t="shared" si="209"/>
        <v>0</v>
      </c>
      <c r="S344" s="2">
        <f t="shared" si="209"/>
        <v>0</v>
      </c>
      <c r="T344" s="2">
        <f t="shared" si="209"/>
        <v>0</v>
      </c>
      <c r="U344" s="2">
        <f t="shared" si="209"/>
        <v>0</v>
      </c>
      <c r="V344" s="2">
        <f t="shared" si="209"/>
        <v>0</v>
      </c>
      <c r="W344" s="2">
        <f t="shared" si="209"/>
        <v>0</v>
      </c>
      <c r="X344" s="2">
        <f t="shared" si="209"/>
        <v>0</v>
      </c>
      <c r="Y344" s="2">
        <f t="shared" si="209"/>
        <v>0</v>
      </c>
      <c r="Z344" s="2">
        <f t="shared" si="209"/>
        <v>0</v>
      </c>
      <c r="AA344" s="2">
        <f t="shared" si="209"/>
        <v>0</v>
      </c>
      <c r="AB344" s="2">
        <f t="shared" si="209"/>
        <v>0</v>
      </c>
      <c r="AC344" s="2">
        <f t="shared" si="209"/>
        <v>0</v>
      </c>
      <c r="AD344" s="2">
        <f t="shared" si="209"/>
        <v>0</v>
      </c>
      <c r="AE344" s="2">
        <f t="shared" si="209"/>
        <v>0</v>
      </c>
      <c r="AF344" s="2">
        <f t="shared" si="209"/>
        <v>0</v>
      </c>
      <c r="AG344" s="2">
        <f t="shared" si="209"/>
        <v>0</v>
      </c>
      <c r="AH344" s="2">
        <f t="shared" si="209"/>
        <v>0</v>
      </c>
      <c r="AI344" s="2">
        <f t="shared" si="209"/>
        <v>0</v>
      </c>
      <c r="AJ344" s="2">
        <f t="shared" si="209"/>
        <v>0</v>
      </c>
      <c r="AK344" s="2">
        <f t="shared" si="209"/>
        <v>0</v>
      </c>
      <c r="AL344" s="2">
        <f t="shared" si="209"/>
        <v>0</v>
      </c>
      <c r="AM344" s="2">
        <f t="shared" si="209"/>
        <v>0</v>
      </c>
      <c r="AN344" s="2">
        <f t="shared" si="209"/>
        <v>0</v>
      </c>
      <c r="AO344" s="2">
        <f t="shared" si="209"/>
        <v>0</v>
      </c>
      <c r="AP344" s="2">
        <f t="shared" si="209"/>
        <v>0</v>
      </c>
      <c r="AQ344" s="2">
        <f t="shared" si="209"/>
        <v>0</v>
      </c>
      <c r="AR344" s="2">
        <f t="shared" si="209"/>
        <v>0</v>
      </c>
      <c r="AS344" s="2">
        <f t="shared" si="209"/>
        <v>0</v>
      </c>
      <c r="AT344" s="2">
        <f t="shared" si="209"/>
        <v>0</v>
      </c>
      <c r="AU344" s="2">
        <f t="shared" ref="AU344:BZ344" si="210">AU348</f>
        <v>0</v>
      </c>
      <c r="AV344" s="2">
        <f t="shared" si="210"/>
        <v>0</v>
      </c>
      <c r="AW344" s="2">
        <f t="shared" si="210"/>
        <v>0</v>
      </c>
      <c r="AX344" s="2">
        <f t="shared" si="210"/>
        <v>0</v>
      </c>
      <c r="AY344" s="2">
        <f t="shared" si="210"/>
        <v>0</v>
      </c>
      <c r="AZ344" s="2">
        <f t="shared" si="210"/>
        <v>0</v>
      </c>
      <c r="BA344" s="2">
        <f t="shared" si="210"/>
        <v>0</v>
      </c>
      <c r="BB344" s="2">
        <f t="shared" si="210"/>
        <v>0</v>
      </c>
      <c r="BC344" s="2">
        <f t="shared" si="210"/>
        <v>0</v>
      </c>
      <c r="BD344" s="2">
        <f t="shared" si="210"/>
        <v>0</v>
      </c>
      <c r="BE344" s="2">
        <f t="shared" si="210"/>
        <v>0</v>
      </c>
      <c r="BF344" s="2">
        <f t="shared" si="210"/>
        <v>0</v>
      </c>
      <c r="BG344" s="2">
        <f t="shared" si="210"/>
        <v>0</v>
      </c>
      <c r="BH344" s="2">
        <f t="shared" si="210"/>
        <v>0</v>
      </c>
      <c r="BI344" s="2">
        <f t="shared" si="210"/>
        <v>0</v>
      </c>
      <c r="BJ344" s="2">
        <f t="shared" si="210"/>
        <v>0</v>
      </c>
      <c r="BK344" s="2">
        <f t="shared" si="210"/>
        <v>0</v>
      </c>
      <c r="BL344" s="2">
        <f t="shared" si="210"/>
        <v>0</v>
      </c>
      <c r="BM344" s="2">
        <f t="shared" si="210"/>
        <v>0</v>
      </c>
      <c r="BN344" s="2">
        <f t="shared" si="210"/>
        <v>0</v>
      </c>
      <c r="BO344" s="2">
        <f t="shared" si="210"/>
        <v>0</v>
      </c>
      <c r="BP344" s="2">
        <f t="shared" si="210"/>
        <v>0</v>
      </c>
      <c r="BQ344" s="2">
        <f t="shared" si="210"/>
        <v>0</v>
      </c>
      <c r="BR344" s="2">
        <f t="shared" si="210"/>
        <v>0</v>
      </c>
      <c r="BS344" s="2">
        <f t="shared" si="210"/>
        <v>0</v>
      </c>
      <c r="BT344" s="2">
        <f t="shared" si="210"/>
        <v>0</v>
      </c>
      <c r="BU344" s="2">
        <f t="shared" si="210"/>
        <v>0</v>
      </c>
      <c r="BV344" s="2">
        <f t="shared" si="210"/>
        <v>0</v>
      </c>
      <c r="BW344" s="2">
        <f t="shared" si="210"/>
        <v>0</v>
      </c>
      <c r="BX344" s="2">
        <f t="shared" si="210"/>
        <v>0</v>
      </c>
      <c r="BY344" s="2">
        <f t="shared" si="210"/>
        <v>0</v>
      </c>
      <c r="BZ344" s="2">
        <f t="shared" si="210"/>
        <v>0</v>
      </c>
      <c r="CA344" s="2">
        <f t="shared" ref="CA344:DF344" si="211">CA348</f>
        <v>0</v>
      </c>
      <c r="CB344" s="2">
        <f t="shared" si="211"/>
        <v>0</v>
      </c>
      <c r="CC344" s="2">
        <f t="shared" si="211"/>
        <v>0</v>
      </c>
      <c r="CD344" s="2">
        <f t="shared" si="211"/>
        <v>0</v>
      </c>
      <c r="CE344" s="2">
        <f t="shared" si="211"/>
        <v>0</v>
      </c>
      <c r="CF344" s="2">
        <f t="shared" si="211"/>
        <v>0</v>
      </c>
      <c r="CG344" s="2">
        <f t="shared" si="211"/>
        <v>0</v>
      </c>
      <c r="CH344" s="2">
        <f t="shared" si="211"/>
        <v>0</v>
      </c>
      <c r="CI344" s="2">
        <f t="shared" si="211"/>
        <v>0</v>
      </c>
      <c r="CJ344" s="2">
        <f t="shared" si="211"/>
        <v>0</v>
      </c>
      <c r="CK344" s="2">
        <f t="shared" si="211"/>
        <v>0</v>
      </c>
      <c r="CL344" s="2">
        <f t="shared" si="211"/>
        <v>0</v>
      </c>
      <c r="CM344" s="2">
        <f t="shared" si="211"/>
        <v>0</v>
      </c>
      <c r="CN344" s="2">
        <f t="shared" si="211"/>
        <v>0</v>
      </c>
      <c r="CO344" s="2">
        <f t="shared" si="211"/>
        <v>0</v>
      </c>
      <c r="CP344" s="2">
        <f t="shared" si="211"/>
        <v>0</v>
      </c>
      <c r="CQ344" s="2">
        <f t="shared" si="211"/>
        <v>0</v>
      </c>
      <c r="CR344" s="2">
        <f t="shared" si="211"/>
        <v>0</v>
      </c>
      <c r="CS344" s="2">
        <f t="shared" si="211"/>
        <v>0</v>
      </c>
      <c r="CT344" s="2">
        <f t="shared" si="211"/>
        <v>0</v>
      </c>
      <c r="CU344" s="2">
        <f t="shared" si="211"/>
        <v>0</v>
      </c>
      <c r="CV344" s="2">
        <f t="shared" si="211"/>
        <v>0</v>
      </c>
      <c r="CW344" s="2">
        <f t="shared" si="211"/>
        <v>0</v>
      </c>
      <c r="CX344" s="2">
        <f t="shared" si="211"/>
        <v>0</v>
      </c>
      <c r="CY344" s="2">
        <f t="shared" si="211"/>
        <v>0</v>
      </c>
      <c r="CZ344" s="2">
        <f t="shared" si="211"/>
        <v>0</v>
      </c>
      <c r="DA344" s="2">
        <f t="shared" si="211"/>
        <v>0</v>
      </c>
      <c r="DB344" s="2">
        <f t="shared" si="211"/>
        <v>0</v>
      </c>
      <c r="DC344" s="2">
        <f t="shared" si="211"/>
        <v>0</v>
      </c>
      <c r="DD344" s="2">
        <f t="shared" si="211"/>
        <v>0</v>
      </c>
      <c r="DE344" s="2">
        <f t="shared" si="211"/>
        <v>0</v>
      </c>
      <c r="DF344" s="2">
        <f t="shared" si="211"/>
        <v>0</v>
      </c>
      <c r="DG344" s="3">
        <f t="shared" ref="DG344:EL344" si="212">DG348</f>
        <v>0</v>
      </c>
      <c r="DH344" s="3">
        <f t="shared" si="212"/>
        <v>0</v>
      </c>
      <c r="DI344" s="3">
        <f t="shared" si="212"/>
        <v>0</v>
      </c>
      <c r="DJ344" s="3">
        <f t="shared" si="212"/>
        <v>0</v>
      </c>
      <c r="DK344" s="3">
        <f t="shared" si="212"/>
        <v>0</v>
      </c>
      <c r="DL344" s="3">
        <f t="shared" si="212"/>
        <v>0</v>
      </c>
      <c r="DM344" s="3">
        <f t="shared" si="212"/>
        <v>0</v>
      </c>
      <c r="DN344" s="3">
        <f t="shared" si="212"/>
        <v>0</v>
      </c>
      <c r="DO344" s="3">
        <f t="shared" si="212"/>
        <v>0</v>
      </c>
      <c r="DP344" s="3">
        <f t="shared" si="212"/>
        <v>0</v>
      </c>
      <c r="DQ344" s="3">
        <f t="shared" si="212"/>
        <v>0</v>
      </c>
      <c r="DR344" s="3">
        <f t="shared" si="212"/>
        <v>0</v>
      </c>
      <c r="DS344" s="3">
        <f t="shared" si="212"/>
        <v>0</v>
      </c>
      <c r="DT344" s="3">
        <f t="shared" si="212"/>
        <v>0</v>
      </c>
      <c r="DU344" s="3">
        <f t="shared" si="212"/>
        <v>0</v>
      </c>
      <c r="DV344" s="3">
        <f t="shared" si="212"/>
        <v>0</v>
      </c>
      <c r="DW344" s="3">
        <f t="shared" si="212"/>
        <v>0</v>
      </c>
      <c r="DX344" s="3">
        <f t="shared" si="212"/>
        <v>0</v>
      </c>
      <c r="DY344" s="3">
        <f t="shared" si="212"/>
        <v>0</v>
      </c>
      <c r="DZ344" s="3">
        <f t="shared" si="212"/>
        <v>0</v>
      </c>
      <c r="EA344" s="3">
        <f t="shared" si="212"/>
        <v>0</v>
      </c>
      <c r="EB344" s="3">
        <f t="shared" si="212"/>
        <v>0</v>
      </c>
      <c r="EC344" s="3">
        <f t="shared" si="212"/>
        <v>0</v>
      </c>
      <c r="ED344" s="3">
        <f t="shared" si="212"/>
        <v>0</v>
      </c>
      <c r="EE344" s="3">
        <f t="shared" si="212"/>
        <v>0</v>
      </c>
      <c r="EF344" s="3">
        <f t="shared" si="212"/>
        <v>0</v>
      </c>
      <c r="EG344" s="3">
        <f t="shared" si="212"/>
        <v>0</v>
      </c>
      <c r="EH344" s="3">
        <f t="shared" si="212"/>
        <v>0</v>
      </c>
      <c r="EI344" s="3">
        <f t="shared" si="212"/>
        <v>0</v>
      </c>
      <c r="EJ344" s="3">
        <f t="shared" si="212"/>
        <v>0</v>
      </c>
      <c r="EK344" s="3">
        <f t="shared" si="212"/>
        <v>0</v>
      </c>
      <c r="EL344" s="3">
        <f t="shared" si="212"/>
        <v>0</v>
      </c>
      <c r="EM344" s="3">
        <f t="shared" ref="EM344:FR344" si="213">EM348</f>
        <v>0</v>
      </c>
      <c r="EN344" s="3">
        <f t="shared" si="213"/>
        <v>0</v>
      </c>
      <c r="EO344" s="3">
        <f t="shared" si="213"/>
        <v>0</v>
      </c>
      <c r="EP344" s="3">
        <f t="shared" si="213"/>
        <v>0</v>
      </c>
      <c r="EQ344" s="3">
        <f t="shared" si="213"/>
        <v>0</v>
      </c>
      <c r="ER344" s="3">
        <f t="shared" si="213"/>
        <v>0</v>
      </c>
      <c r="ES344" s="3">
        <f t="shared" si="213"/>
        <v>0</v>
      </c>
      <c r="ET344" s="3">
        <f t="shared" si="213"/>
        <v>0</v>
      </c>
      <c r="EU344" s="3">
        <f t="shared" si="213"/>
        <v>0</v>
      </c>
      <c r="EV344" s="3">
        <f t="shared" si="213"/>
        <v>0</v>
      </c>
      <c r="EW344" s="3">
        <f t="shared" si="213"/>
        <v>0</v>
      </c>
      <c r="EX344" s="3">
        <f t="shared" si="213"/>
        <v>0</v>
      </c>
      <c r="EY344" s="3">
        <f t="shared" si="213"/>
        <v>0</v>
      </c>
      <c r="EZ344" s="3">
        <f t="shared" si="213"/>
        <v>0</v>
      </c>
      <c r="FA344" s="3">
        <f t="shared" si="213"/>
        <v>0</v>
      </c>
      <c r="FB344" s="3">
        <f t="shared" si="213"/>
        <v>0</v>
      </c>
      <c r="FC344" s="3">
        <f t="shared" si="213"/>
        <v>0</v>
      </c>
      <c r="FD344" s="3">
        <f t="shared" si="213"/>
        <v>0</v>
      </c>
      <c r="FE344" s="3">
        <f t="shared" si="213"/>
        <v>0</v>
      </c>
      <c r="FF344" s="3">
        <f t="shared" si="213"/>
        <v>0</v>
      </c>
      <c r="FG344" s="3">
        <f t="shared" si="213"/>
        <v>0</v>
      </c>
      <c r="FH344" s="3">
        <f t="shared" si="213"/>
        <v>0</v>
      </c>
      <c r="FI344" s="3">
        <f t="shared" si="213"/>
        <v>0</v>
      </c>
      <c r="FJ344" s="3">
        <f t="shared" si="213"/>
        <v>0</v>
      </c>
      <c r="FK344" s="3">
        <f t="shared" si="213"/>
        <v>0</v>
      </c>
      <c r="FL344" s="3">
        <f t="shared" si="213"/>
        <v>0</v>
      </c>
      <c r="FM344" s="3">
        <f t="shared" si="213"/>
        <v>0</v>
      </c>
      <c r="FN344" s="3">
        <f t="shared" si="213"/>
        <v>0</v>
      </c>
      <c r="FO344" s="3">
        <f t="shared" si="213"/>
        <v>0</v>
      </c>
      <c r="FP344" s="3">
        <f t="shared" si="213"/>
        <v>0</v>
      </c>
      <c r="FQ344" s="3">
        <f t="shared" si="213"/>
        <v>0</v>
      </c>
      <c r="FR344" s="3">
        <f t="shared" si="213"/>
        <v>0</v>
      </c>
      <c r="FS344" s="3">
        <f t="shared" ref="FS344:GX344" si="214">FS348</f>
        <v>0</v>
      </c>
      <c r="FT344" s="3">
        <f t="shared" si="214"/>
        <v>0</v>
      </c>
      <c r="FU344" s="3">
        <f t="shared" si="214"/>
        <v>0</v>
      </c>
      <c r="FV344" s="3">
        <f t="shared" si="214"/>
        <v>0</v>
      </c>
      <c r="FW344" s="3">
        <f t="shared" si="214"/>
        <v>0</v>
      </c>
      <c r="FX344" s="3">
        <f t="shared" si="214"/>
        <v>0</v>
      </c>
      <c r="FY344" s="3">
        <f t="shared" si="214"/>
        <v>0</v>
      </c>
      <c r="FZ344" s="3">
        <f t="shared" si="214"/>
        <v>0</v>
      </c>
      <c r="GA344" s="3">
        <f t="shared" si="214"/>
        <v>0</v>
      </c>
      <c r="GB344" s="3">
        <f t="shared" si="214"/>
        <v>0</v>
      </c>
      <c r="GC344" s="3">
        <f t="shared" si="214"/>
        <v>0</v>
      </c>
      <c r="GD344" s="3">
        <f t="shared" si="214"/>
        <v>0</v>
      </c>
      <c r="GE344" s="3">
        <f t="shared" si="214"/>
        <v>0</v>
      </c>
      <c r="GF344" s="3">
        <f t="shared" si="214"/>
        <v>0</v>
      </c>
      <c r="GG344" s="3">
        <f t="shared" si="214"/>
        <v>0</v>
      </c>
      <c r="GH344" s="3">
        <f t="shared" si="214"/>
        <v>0</v>
      </c>
      <c r="GI344" s="3">
        <f t="shared" si="214"/>
        <v>0</v>
      </c>
      <c r="GJ344" s="3">
        <f t="shared" si="214"/>
        <v>0</v>
      </c>
      <c r="GK344" s="3">
        <f t="shared" si="214"/>
        <v>0</v>
      </c>
      <c r="GL344" s="3">
        <f t="shared" si="214"/>
        <v>0</v>
      </c>
      <c r="GM344" s="3">
        <f t="shared" si="214"/>
        <v>0</v>
      </c>
      <c r="GN344" s="3">
        <f t="shared" si="214"/>
        <v>0</v>
      </c>
      <c r="GO344" s="3">
        <f t="shared" si="214"/>
        <v>0</v>
      </c>
      <c r="GP344" s="3">
        <f t="shared" si="214"/>
        <v>0</v>
      </c>
      <c r="GQ344" s="3">
        <f t="shared" si="214"/>
        <v>0</v>
      </c>
      <c r="GR344" s="3">
        <f t="shared" si="214"/>
        <v>0</v>
      </c>
      <c r="GS344" s="3">
        <f t="shared" si="214"/>
        <v>0</v>
      </c>
      <c r="GT344" s="3">
        <f t="shared" si="214"/>
        <v>0</v>
      </c>
      <c r="GU344" s="3">
        <f t="shared" si="214"/>
        <v>0</v>
      </c>
      <c r="GV344" s="3">
        <f t="shared" si="214"/>
        <v>0</v>
      </c>
      <c r="GW344" s="3">
        <f t="shared" si="214"/>
        <v>0</v>
      </c>
      <c r="GX344" s="3">
        <f t="shared" si="214"/>
        <v>0</v>
      </c>
    </row>
    <row r="346" spans="1:245" x14ac:dyDescent="0.2">
      <c r="A346">
        <v>17</v>
      </c>
      <c r="B346">
        <v>1</v>
      </c>
      <c r="C346">
        <f>ROW(SmtRes!A32)</f>
        <v>32</v>
      </c>
      <c r="D346">
        <f>ROW(EtalonRes!A95)</f>
        <v>95</v>
      </c>
      <c r="E346" t="s">
        <v>204</v>
      </c>
      <c r="F346" t="s">
        <v>155</v>
      </c>
      <c r="G346" t="s">
        <v>156</v>
      </c>
      <c r="H346" t="s">
        <v>148</v>
      </c>
      <c r="I346">
        <v>0</v>
      </c>
      <c r="J346">
        <v>0</v>
      </c>
      <c r="O346">
        <f>ROUND(CP346,2)</f>
        <v>0</v>
      </c>
      <c r="P346">
        <f>ROUND(CQ346*I346,2)</f>
        <v>0</v>
      </c>
      <c r="Q346">
        <f>ROUND(CR346*I346,2)</f>
        <v>0</v>
      </c>
      <c r="R346">
        <f>ROUND(CS346*I346,2)</f>
        <v>0</v>
      </c>
      <c r="S346">
        <f>ROUND(CT346*I346,2)</f>
        <v>0</v>
      </c>
      <c r="T346">
        <f>ROUND(CU346*I346,2)</f>
        <v>0</v>
      </c>
      <c r="U346">
        <f>CV346*I346</f>
        <v>0</v>
      </c>
      <c r="V346">
        <f>CW346*I346</f>
        <v>0</v>
      </c>
      <c r="W346">
        <f>ROUND(CX346*I346,2)</f>
        <v>0</v>
      </c>
      <c r="X346">
        <f>ROUND(CY346,2)</f>
        <v>0</v>
      </c>
      <c r="Y346">
        <f>ROUND(CZ346,2)</f>
        <v>0</v>
      </c>
      <c r="AA346">
        <v>40597198</v>
      </c>
      <c r="AB346">
        <f>ROUND((AC346+AD346+AF346),6)</f>
        <v>1004.18</v>
      </c>
      <c r="AC346">
        <f>ROUND((ES346),6)</f>
        <v>621.95000000000005</v>
      </c>
      <c r="AD346">
        <f>ROUND((((ET346)-(EU346))+AE346),6)</f>
        <v>306.12</v>
      </c>
      <c r="AE346">
        <f>ROUND((EU346),6)</f>
        <v>142.54</v>
      </c>
      <c r="AF346">
        <f>ROUND((EV346),6)</f>
        <v>76.11</v>
      </c>
      <c r="AG346">
        <f>ROUND((AP346),6)</f>
        <v>0</v>
      </c>
      <c r="AH346">
        <f>(EW346)</f>
        <v>0.38</v>
      </c>
      <c r="AI346">
        <f>(EX346)</f>
        <v>0</v>
      </c>
      <c r="AJ346">
        <f>(AS346)</f>
        <v>0</v>
      </c>
      <c r="AK346">
        <v>1004.18</v>
      </c>
      <c r="AL346">
        <v>621.95000000000005</v>
      </c>
      <c r="AM346">
        <v>306.12</v>
      </c>
      <c r="AN346">
        <v>142.54</v>
      </c>
      <c r="AO346">
        <v>76.11</v>
      </c>
      <c r="AP346">
        <v>0</v>
      </c>
      <c r="AQ346">
        <v>0.38</v>
      </c>
      <c r="AR346">
        <v>0</v>
      </c>
      <c r="AS346">
        <v>0</v>
      </c>
      <c r="AT346">
        <v>80</v>
      </c>
      <c r="AU346">
        <v>10</v>
      </c>
      <c r="AV346">
        <v>1</v>
      </c>
      <c r="AW346">
        <v>1</v>
      </c>
      <c r="AZ346">
        <v>1</v>
      </c>
      <c r="BA346">
        <v>1</v>
      </c>
      <c r="BB346">
        <v>1</v>
      </c>
      <c r="BC346">
        <v>1</v>
      </c>
      <c r="BD346" t="s">
        <v>3</v>
      </c>
      <c r="BE346" t="s">
        <v>3</v>
      </c>
      <c r="BF346" t="s">
        <v>3</v>
      </c>
      <c r="BG346" t="s">
        <v>3</v>
      </c>
      <c r="BH346">
        <v>0</v>
      </c>
      <c r="BI346">
        <v>4</v>
      </c>
      <c r="BJ346" t="s">
        <v>157</v>
      </c>
      <c r="BM346">
        <v>2</v>
      </c>
      <c r="BN346">
        <v>0</v>
      </c>
      <c r="BO346" t="s">
        <v>3</v>
      </c>
      <c r="BP346">
        <v>0</v>
      </c>
      <c r="BQ346">
        <v>1</v>
      </c>
      <c r="BR346">
        <v>0</v>
      </c>
      <c r="BS346">
        <v>1</v>
      </c>
      <c r="BT346">
        <v>1</v>
      </c>
      <c r="BU346">
        <v>1</v>
      </c>
      <c r="BV346">
        <v>1</v>
      </c>
      <c r="BW346">
        <v>1</v>
      </c>
      <c r="BX346">
        <v>1</v>
      </c>
      <c r="BY346" t="s">
        <v>3</v>
      </c>
      <c r="BZ346">
        <v>80</v>
      </c>
      <c r="CA346">
        <v>10</v>
      </c>
      <c r="CE346">
        <v>0</v>
      </c>
      <c r="CF346">
        <v>0</v>
      </c>
      <c r="CG346">
        <v>0</v>
      </c>
      <c r="CM346">
        <v>0</v>
      </c>
      <c r="CN346" t="s">
        <v>3</v>
      </c>
      <c r="CO346">
        <v>0</v>
      </c>
      <c r="CP346">
        <f>(P346+Q346+S346)</f>
        <v>0</v>
      </c>
      <c r="CQ346">
        <f>(AC346*BC346*AW346)</f>
        <v>621.95000000000005</v>
      </c>
      <c r="CR346">
        <f>((((ET346)*BB346-(EU346)*BS346)+AE346*BS346)*AV346)</f>
        <v>306.12</v>
      </c>
      <c r="CS346">
        <f>(AE346*BS346*AV346)</f>
        <v>142.54</v>
      </c>
      <c r="CT346">
        <f>(AF346*BA346*AV346)</f>
        <v>76.11</v>
      </c>
      <c r="CU346">
        <f>AG346</f>
        <v>0</v>
      </c>
      <c r="CV346">
        <f>(AH346*AV346)</f>
        <v>0.38</v>
      </c>
      <c r="CW346">
        <f>AI346</f>
        <v>0</v>
      </c>
      <c r="CX346">
        <f>AJ346</f>
        <v>0</v>
      </c>
      <c r="CY346">
        <f>((S346*BZ346)/100)</f>
        <v>0</v>
      </c>
      <c r="CZ346">
        <f>((S346*CA346)/100)</f>
        <v>0</v>
      </c>
      <c r="DC346" t="s">
        <v>3</v>
      </c>
      <c r="DD346" t="s">
        <v>3</v>
      </c>
      <c r="DE346" t="s">
        <v>3</v>
      </c>
      <c r="DF346" t="s">
        <v>3</v>
      </c>
      <c r="DG346" t="s">
        <v>3</v>
      </c>
      <c r="DH346" t="s">
        <v>3</v>
      </c>
      <c r="DI346" t="s">
        <v>3</v>
      </c>
      <c r="DJ346" t="s">
        <v>3</v>
      </c>
      <c r="DK346" t="s">
        <v>3</v>
      </c>
      <c r="DL346" t="s">
        <v>3</v>
      </c>
      <c r="DM346" t="s">
        <v>3</v>
      </c>
      <c r="DN346">
        <v>0</v>
      </c>
      <c r="DO346">
        <v>0</v>
      </c>
      <c r="DP346">
        <v>1</v>
      </c>
      <c r="DQ346">
        <v>1</v>
      </c>
      <c r="DU346">
        <v>1005</v>
      </c>
      <c r="DV346" t="s">
        <v>148</v>
      </c>
      <c r="DW346" t="s">
        <v>148</v>
      </c>
      <c r="DX346">
        <v>1</v>
      </c>
      <c r="EE346">
        <v>38986831</v>
      </c>
      <c r="EF346">
        <v>1</v>
      </c>
      <c r="EG346" t="s">
        <v>23</v>
      </c>
      <c r="EH346">
        <v>0</v>
      </c>
      <c r="EI346" t="s">
        <v>3</v>
      </c>
      <c r="EJ346">
        <v>4</v>
      </c>
      <c r="EK346">
        <v>2</v>
      </c>
      <c r="EL346" t="s">
        <v>158</v>
      </c>
      <c r="EM346" t="s">
        <v>25</v>
      </c>
      <c r="EO346" t="s">
        <v>3</v>
      </c>
      <c r="EQ346">
        <v>131072</v>
      </c>
      <c r="ER346">
        <v>1004.18</v>
      </c>
      <c r="ES346">
        <v>621.95000000000005</v>
      </c>
      <c r="ET346">
        <v>306.12</v>
      </c>
      <c r="EU346">
        <v>142.54</v>
      </c>
      <c r="EV346">
        <v>76.11</v>
      </c>
      <c r="EW346">
        <v>0.38</v>
      </c>
      <c r="EX346">
        <v>0</v>
      </c>
      <c r="EY346">
        <v>0</v>
      </c>
      <c r="FQ346">
        <v>0</v>
      </c>
      <c r="FR346">
        <f>ROUND(IF(AND(BH346=3,BI346=3),P346,0),2)</f>
        <v>0</v>
      </c>
      <c r="FS346">
        <v>0</v>
      </c>
      <c r="FX346">
        <v>80</v>
      </c>
      <c r="FY346">
        <v>10</v>
      </c>
      <c r="GA346" t="s">
        <v>3</v>
      </c>
      <c r="GD346">
        <v>0</v>
      </c>
      <c r="GF346">
        <v>-1066934</v>
      </c>
      <c r="GG346">
        <v>2</v>
      </c>
      <c r="GH346">
        <v>1</v>
      </c>
      <c r="GI346">
        <v>-2</v>
      </c>
      <c r="GJ346">
        <v>0</v>
      </c>
      <c r="GK346">
        <f>ROUND(R346*(R12)/100,2)</f>
        <v>0</v>
      </c>
      <c r="GL346">
        <f>ROUND(IF(AND(BH346=3,BI346=3,FS346&lt;&gt;0),P346,0),2)</f>
        <v>0</v>
      </c>
      <c r="GM346">
        <f>ROUND(O346+X346+Y346+GK346,2)+GX346</f>
        <v>0</v>
      </c>
      <c r="GN346">
        <f>IF(OR(BI346=0,BI346=1),ROUND(O346+X346+Y346+GK346,2),0)</f>
        <v>0</v>
      </c>
      <c r="GO346">
        <f>IF(BI346=2,ROUND(O346+X346+Y346+GK346,2),0)</f>
        <v>0</v>
      </c>
      <c r="GP346">
        <f>IF(BI346=4,ROUND(O346+X346+Y346+GK346,2)+GX346,0)</f>
        <v>0</v>
      </c>
      <c r="GR346">
        <v>0</v>
      </c>
      <c r="GS346">
        <v>3</v>
      </c>
      <c r="GT346">
        <v>0</v>
      </c>
      <c r="GU346" t="s">
        <v>3</v>
      </c>
      <c r="GV346">
        <f>ROUND((GT346),6)</f>
        <v>0</v>
      </c>
      <c r="GW346">
        <v>1</v>
      </c>
      <c r="GX346">
        <f>ROUND(HC346*I346,2)</f>
        <v>0</v>
      </c>
      <c r="HA346">
        <v>0</v>
      </c>
      <c r="HB346">
        <v>0</v>
      </c>
      <c r="HC346">
        <f>GV346*GW346</f>
        <v>0</v>
      </c>
      <c r="IK346">
        <v>0</v>
      </c>
    </row>
    <row r="348" spans="1:245" x14ac:dyDescent="0.2">
      <c r="A348" s="2">
        <v>51</v>
      </c>
      <c r="B348" s="2">
        <f>B342</f>
        <v>1</v>
      </c>
      <c r="C348" s="2">
        <f>A342</f>
        <v>5</v>
      </c>
      <c r="D348" s="2">
        <f>ROW(A342)</f>
        <v>342</v>
      </c>
      <c r="E348" s="2"/>
      <c r="F348" s="2" t="str">
        <f>IF(F342&lt;&gt;"",F342,"")</f>
        <v>Новый подраздел</v>
      </c>
      <c r="G348" s="2" t="str">
        <f>IF(G342&lt;&gt;"",G342,"")</f>
        <v>Прочие работы</v>
      </c>
      <c r="H348" s="2">
        <v>0</v>
      </c>
      <c r="I348" s="2"/>
      <c r="J348" s="2"/>
      <c r="K348" s="2"/>
      <c r="L348" s="2"/>
      <c r="M348" s="2"/>
      <c r="N348" s="2"/>
      <c r="O348" s="2">
        <f t="shared" ref="O348:T348" si="215">ROUND(AB348,2)</f>
        <v>0</v>
      </c>
      <c r="P348" s="2">
        <f t="shared" si="215"/>
        <v>0</v>
      </c>
      <c r="Q348" s="2">
        <f t="shared" si="215"/>
        <v>0</v>
      </c>
      <c r="R348" s="2">
        <f t="shared" si="215"/>
        <v>0</v>
      </c>
      <c r="S348" s="2">
        <f t="shared" si="215"/>
        <v>0</v>
      </c>
      <c r="T348" s="2">
        <f t="shared" si="215"/>
        <v>0</v>
      </c>
      <c r="U348" s="2">
        <f>AH348</f>
        <v>0</v>
      </c>
      <c r="V348" s="2">
        <f>AI348</f>
        <v>0</v>
      </c>
      <c r="W348" s="2">
        <f>ROUND(AJ348,2)</f>
        <v>0</v>
      </c>
      <c r="X348" s="2">
        <f>ROUND(AK348,2)</f>
        <v>0</v>
      </c>
      <c r="Y348" s="2">
        <f>ROUND(AL348,2)</f>
        <v>0</v>
      </c>
      <c r="Z348" s="2"/>
      <c r="AA348" s="2"/>
      <c r="AB348" s="2">
        <f>ROUND(SUMIF(AA346:AA346,"=40597198",O346:O346),2)</f>
        <v>0</v>
      </c>
      <c r="AC348" s="2">
        <f>ROUND(SUMIF(AA346:AA346,"=40597198",P346:P346),2)</f>
        <v>0</v>
      </c>
      <c r="AD348" s="2">
        <f>ROUND(SUMIF(AA346:AA346,"=40597198",Q346:Q346),2)</f>
        <v>0</v>
      </c>
      <c r="AE348" s="2">
        <f>ROUND(SUMIF(AA346:AA346,"=40597198",R346:R346),2)</f>
        <v>0</v>
      </c>
      <c r="AF348" s="2">
        <f>ROUND(SUMIF(AA346:AA346,"=40597198",S346:S346),2)</f>
        <v>0</v>
      </c>
      <c r="AG348" s="2">
        <f>ROUND(SUMIF(AA346:AA346,"=40597198",T346:T346),2)</f>
        <v>0</v>
      </c>
      <c r="AH348" s="2">
        <f>SUMIF(AA346:AA346,"=40597198",U346:U346)</f>
        <v>0</v>
      </c>
      <c r="AI348" s="2">
        <f>SUMIF(AA346:AA346,"=40597198",V346:V346)</f>
        <v>0</v>
      </c>
      <c r="AJ348" s="2">
        <f>ROUND(SUMIF(AA346:AA346,"=40597198",W346:W346),2)</f>
        <v>0</v>
      </c>
      <c r="AK348" s="2">
        <f>ROUND(SUMIF(AA346:AA346,"=40597198",X346:X346),2)</f>
        <v>0</v>
      </c>
      <c r="AL348" s="2">
        <f>ROUND(SUMIF(AA346:AA346,"=40597198",Y346:Y346),2)</f>
        <v>0</v>
      </c>
      <c r="AM348" s="2"/>
      <c r="AN348" s="2"/>
      <c r="AO348" s="2">
        <f t="shared" ref="AO348:BC348" si="216">ROUND(BX348,2)</f>
        <v>0</v>
      </c>
      <c r="AP348" s="2">
        <f t="shared" si="216"/>
        <v>0</v>
      </c>
      <c r="AQ348" s="2">
        <f t="shared" si="216"/>
        <v>0</v>
      </c>
      <c r="AR348" s="2">
        <f t="shared" si="216"/>
        <v>0</v>
      </c>
      <c r="AS348" s="2">
        <f t="shared" si="216"/>
        <v>0</v>
      </c>
      <c r="AT348" s="2">
        <f t="shared" si="216"/>
        <v>0</v>
      </c>
      <c r="AU348" s="2">
        <f t="shared" si="216"/>
        <v>0</v>
      </c>
      <c r="AV348" s="2">
        <f t="shared" si="216"/>
        <v>0</v>
      </c>
      <c r="AW348" s="2">
        <f t="shared" si="216"/>
        <v>0</v>
      </c>
      <c r="AX348" s="2">
        <f t="shared" si="216"/>
        <v>0</v>
      </c>
      <c r="AY348" s="2">
        <f t="shared" si="216"/>
        <v>0</v>
      </c>
      <c r="AZ348" s="2">
        <f t="shared" si="216"/>
        <v>0</v>
      </c>
      <c r="BA348" s="2">
        <f t="shared" si="216"/>
        <v>0</v>
      </c>
      <c r="BB348" s="2">
        <f t="shared" si="216"/>
        <v>0</v>
      </c>
      <c r="BC348" s="2">
        <f t="shared" si="216"/>
        <v>0</v>
      </c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>
        <f>ROUND(SUMIF(AA346:AA346,"=40597198",FQ346:FQ346),2)</f>
        <v>0</v>
      </c>
      <c r="BY348" s="2">
        <f>ROUND(SUMIF(AA346:AA346,"=40597198",FR346:FR346),2)</f>
        <v>0</v>
      </c>
      <c r="BZ348" s="2">
        <f>ROUND(SUMIF(AA346:AA346,"=40597198",GL346:GL346),2)</f>
        <v>0</v>
      </c>
      <c r="CA348" s="2">
        <f>ROUND(SUMIF(AA346:AA346,"=40597198",GM346:GM346),2)</f>
        <v>0</v>
      </c>
      <c r="CB348" s="2">
        <f>ROUND(SUMIF(AA346:AA346,"=40597198",GN346:GN346),2)</f>
        <v>0</v>
      </c>
      <c r="CC348" s="2">
        <f>ROUND(SUMIF(AA346:AA346,"=40597198",GO346:GO346),2)</f>
        <v>0</v>
      </c>
      <c r="CD348" s="2">
        <f>ROUND(SUMIF(AA346:AA346,"=40597198",GP346:GP346),2)</f>
        <v>0</v>
      </c>
      <c r="CE348" s="2">
        <f>AC348-BX348</f>
        <v>0</v>
      </c>
      <c r="CF348" s="2">
        <f>AC348-BY348</f>
        <v>0</v>
      </c>
      <c r="CG348" s="2">
        <f>BX348-BZ348</f>
        <v>0</v>
      </c>
      <c r="CH348" s="2">
        <f>AC348-BX348-BY348+BZ348</f>
        <v>0</v>
      </c>
      <c r="CI348" s="2">
        <f>BY348-BZ348</f>
        <v>0</v>
      </c>
      <c r="CJ348" s="2">
        <f>ROUND(SUMIF(AA346:AA346,"=40597198",GX346:GX346),2)</f>
        <v>0</v>
      </c>
      <c r="CK348" s="2">
        <f>ROUND(SUMIF(AA346:AA346,"=40597198",GY346:GY346),2)</f>
        <v>0</v>
      </c>
      <c r="CL348" s="2">
        <f>ROUND(SUMIF(AA346:AA346,"=40597198",GZ346:GZ346),2)</f>
        <v>0</v>
      </c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>
        <v>0</v>
      </c>
    </row>
    <row r="350" spans="1:245" x14ac:dyDescent="0.2">
      <c r="A350" s="4">
        <v>50</v>
      </c>
      <c r="B350" s="4">
        <v>0</v>
      </c>
      <c r="C350" s="4">
        <v>0</v>
      </c>
      <c r="D350" s="4">
        <v>1</v>
      </c>
      <c r="E350" s="4">
        <v>201</v>
      </c>
      <c r="F350" s="4">
        <f>ROUND(Source!O348,O350)</f>
        <v>0</v>
      </c>
      <c r="G350" s="4" t="s">
        <v>66</v>
      </c>
      <c r="H350" s="4" t="s">
        <v>67</v>
      </c>
      <c r="I350" s="4"/>
      <c r="J350" s="4"/>
      <c r="K350" s="4">
        <v>201</v>
      </c>
      <c r="L350" s="4">
        <v>1</v>
      </c>
      <c r="M350" s="4">
        <v>3</v>
      </c>
      <c r="N350" s="4" t="s">
        <v>3</v>
      </c>
      <c r="O350" s="4">
        <v>2</v>
      </c>
      <c r="P350" s="4"/>
      <c r="Q350" s="4"/>
      <c r="R350" s="4"/>
      <c r="S350" s="4"/>
      <c r="T350" s="4"/>
      <c r="U350" s="4"/>
      <c r="V350" s="4"/>
      <c r="W350" s="4"/>
    </row>
    <row r="351" spans="1:245" x14ac:dyDescent="0.2">
      <c r="A351" s="4">
        <v>50</v>
      </c>
      <c r="B351" s="4">
        <v>0</v>
      </c>
      <c r="C351" s="4">
        <v>0</v>
      </c>
      <c r="D351" s="4">
        <v>1</v>
      </c>
      <c r="E351" s="4">
        <v>202</v>
      </c>
      <c r="F351" s="4">
        <f>ROUND(Source!P348,O351)</f>
        <v>0</v>
      </c>
      <c r="G351" s="4" t="s">
        <v>68</v>
      </c>
      <c r="H351" s="4" t="s">
        <v>69</v>
      </c>
      <c r="I351" s="4"/>
      <c r="J351" s="4"/>
      <c r="K351" s="4">
        <v>202</v>
      </c>
      <c r="L351" s="4">
        <v>2</v>
      </c>
      <c r="M351" s="4">
        <v>3</v>
      </c>
      <c r="N351" s="4" t="s">
        <v>3</v>
      </c>
      <c r="O351" s="4">
        <v>2</v>
      </c>
      <c r="P351" s="4"/>
      <c r="Q351" s="4"/>
      <c r="R351" s="4"/>
      <c r="S351" s="4"/>
      <c r="T351" s="4"/>
      <c r="U351" s="4"/>
      <c r="V351" s="4"/>
      <c r="W351" s="4"/>
    </row>
    <row r="352" spans="1:245" x14ac:dyDescent="0.2">
      <c r="A352" s="4">
        <v>50</v>
      </c>
      <c r="B352" s="4">
        <v>0</v>
      </c>
      <c r="C352" s="4">
        <v>0</v>
      </c>
      <c r="D352" s="4">
        <v>1</v>
      </c>
      <c r="E352" s="4">
        <v>222</v>
      </c>
      <c r="F352" s="4">
        <f>ROUND(Source!AO348,O352)</f>
        <v>0</v>
      </c>
      <c r="G352" s="4" t="s">
        <v>70</v>
      </c>
      <c r="H352" s="4" t="s">
        <v>71</v>
      </c>
      <c r="I352" s="4"/>
      <c r="J352" s="4"/>
      <c r="K352" s="4">
        <v>222</v>
      </c>
      <c r="L352" s="4">
        <v>3</v>
      </c>
      <c r="M352" s="4">
        <v>3</v>
      </c>
      <c r="N352" s="4" t="s">
        <v>3</v>
      </c>
      <c r="O352" s="4">
        <v>2</v>
      </c>
      <c r="P352" s="4"/>
      <c r="Q352" s="4"/>
      <c r="R352" s="4"/>
      <c r="S352" s="4"/>
      <c r="T352" s="4"/>
      <c r="U352" s="4"/>
      <c r="V352" s="4"/>
      <c r="W352" s="4"/>
    </row>
    <row r="353" spans="1:23" x14ac:dyDescent="0.2">
      <c r="A353" s="4">
        <v>50</v>
      </c>
      <c r="B353" s="4">
        <v>0</v>
      </c>
      <c r="C353" s="4">
        <v>0</v>
      </c>
      <c r="D353" s="4">
        <v>1</v>
      </c>
      <c r="E353" s="4">
        <v>225</v>
      </c>
      <c r="F353" s="4">
        <f>ROUND(Source!AV348,O353)</f>
        <v>0</v>
      </c>
      <c r="G353" s="4" t="s">
        <v>72</v>
      </c>
      <c r="H353" s="4" t="s">
        <v>73</v>
      </c>
      <c r="I353" s="4"/>
      <c r="J353" s="4"/>
      <c r="K353" s="4">
        <v>225</v>
      </c>
      <c r="L353" s="4">
        <v>4</v>
      </c>
      <c r="M353" s="4">
        <v>3</v>
      </c>
      <c r="N353" s="4" t="s">
        <v>3</v>
      </c>
      <c r="O353" s="4">
        <v>2</v>
      </c>
      <c r="P353" s="4"/>
      <c r="Q353" s="4"/>
      <c r="R353" s="4"/>
      <c r="S353" s="4"/>
      <c r="T353" s="4"/>
      <c r="U353" s="4"/>
      <c r="V353" s="4"/>
      <c r="W353" s="4"/>
    </row>
    <row r="354" spans="1:23" x14ac:dyDescent="0.2">
      <c r="A354" s="4">
        <v>50</v>
      </c>
      <c r="B354" s="4">
        <v>0</v>
      </c>
      <c r="C354" s="4">
        <v>0</v>
      </c>
      <c r="D354" s="4">
        <v>1</v>
      </c>
      <c r="E354" s="4">
        <v>226</v>
      </c>
      <c r="F354" s="4">
        <f>ROUND(Source!AW348,O354)</f>
        <v>0</v>
      </c>
      <c r="G354" s="4" t="s">
        <v>74</v>
      </c>
      <c r="H354" s="4" t="s">
        <v>75</v>
      </c>
      <c r="I354" s="4"/>
      <c r="J354" s="4"/>
      <c r="K354" s="4">
        <v>226</v>
      </c>
      <c r="L354" s="4">
        <v>5</v>
      </c>
      <c r="M354" s="4">
        <v>3</v>
      </c>
      <c r="N354" s="4" t="s">
        <v>3</v>
      </c>
      <c r="O354" s="4">
        <v>2</v>
      </c>
      <c r="P354" s="4"/>
      <c r="Q354" s="4"/>
      <c r="R354" s="4"/>
      <c r="S354" s="4"/>
      <c r="T354" s="4"/>
      <c r="U354" s="4"/>
      <c r="V354" s="4"/>
      <c r="W354" s="4"/>
    </row>
    <row r="355" spans="1:23" x14ac:dyDescent="0.2">
      <c r="A355" s="4">
        <v>50</v>
      </c>
      <c r="B355" s="4">
        <v>0</v>
      </c>
      <c r="C355" s="4">
        <v>0</v>
      </c>
      <c r="D355" s="4">
        <v>1</v>
      </c>
      <c r="E355" s="4">
        <v>227</v>
      </c>
      <c r="F355" s="4">
        <f>ROUND(Source!AX348,O355)</f>
        <v>0</v>
      </c>
      <c r="G355" s="4" t="s">
        <v>76</v>
      </c>
      <c r="H355" s="4" t="s">
        <v>77</v>
      </c>
      <c r="I355" s="4"/>
      <c r="J355" s="4"/>
      <c r="K355" s="4">
        <v>227</v>
      </c>
      <c r="L355" s="4">
        <v>6</v>
      </c>
      <c r="M355" s="4">
        <v>3</v>
      </c>
      <c r="N355" s="4" t="s">
        <v>3</v>
      </c>
      <c r="O355" s="4">
        <v>2</v>
      </c>
      <c r="P355" s="4"/>
      <c r="Q355" s="4"/>
      <c r="R355" s="4"/>
      <c r="S355" s="4"/>
      <c r="T355" s="4"/>
      <c r="U355" s="4"/>
      <c r="V355" s="4"/>
      <c r="W355" s="4"/>
    </row>
    <row r="356" spans="1:23" x14ac:dyDescent="0.2">
      <c r="A356" s="4">
        <v>50</v>
      </c>
      <c r="B356" s="4">
        <v>0</v>
      </c>
      <c r="C356" s="4">
        <v>0</v>
      </c>
      <c r="D356" s="4">
        <v>1</v>
      </c>
      <c r="E356" s="4">
        <v>228</v>
      </c>
      <c r="F356" s="4">
        <f>ROUND(Source!AY348,O356)</f>
        <v>0</v>
      </c>
      <c r="G356" s="4" t="s">
        <v>78</v>
      </c>
      <c r="H356" s="4" t="s">
        <v>79</v>
      </c>
      <c r="I356" s="4"/>
      <c r="J356" s="4"/>
      <c r="K356" s="4">
        <v>228</v>
      </c>
      <c r="L356" s="4">
        <v>7</v>
      </c>
      <c r="M356" s="4">
        <v>3</v>
      </c>
      <c r="N356" s="4" t="s">
        <v>3</v>
      </c>
      <c r="O356" s="4">
        <v>2</v>
      </c>
      <c r="P356" s="4"/>
      <c r="Q356" s="4"/>
      <c r="R356" s="4"/>
      <c r="S356" s="4"/>
      <c r="T356" s="4"/>
      <c r="U356" s="4"/>
      <c r="V356" s="4"/>
      <c r="W356" s="4"/>
    </row>
    <row r="357" spans="1:23" x14ac:dyDescent="0.2">
      <c r="A357" s="4">
        <v>50</v>
      </c>
      <c r="B357" s="4">
        <v>0</v>
      </c>
      <c r="C357" s="4">
        <v>0</v>
      </c>
      <c r="D357" s="4">
        <v>1</v>
      </c>
      <c r="E357" s="4">
        <v>216</v>
      </c>
      <c r="F357" s="4">
        <f>ROUND(Source!AP348,O357)</f>
        <v>0</v>
      </c>
      <c r="G357" s="4" t="s">
        <v>80</v>
      </c>
      <c r="H357" s="4" t="s">
        <v>81</v>
      </c>
      <c r="I357" s="4"/>
      <c r="J357" s="4"/>
      <c r="K357" s="4">
        <v>216</v>
      </c>
      <c r="L357" s="4">
        <v>8</v>
      </c>
      <c r="M357" s="4">
        <v>3</v>
      </c>
      <c r="N357" s="4" t="s">
        <v>3</v>
      </c>
      <c r="O357" s="4">
        <v>2</v>
      </c>
      <c r="P357" s="4"/>
      <c r="Q357" s="4"/>
      <c r="R357" s="4"/>
      <c r="S357" s="4"/>
      <c r="T357" s="4"/>
      <c r="U357" s="4"/>
      <c r="V357" s="4"/>
      <c r="W357" s="4"/>
    </row>
    <row r="358" spans="1:23" x14ac:dyDescent="0.2">
      <c r="A358" s="4">
        <v>50</v>
      </c>
      <c r="B358" s="4">
        <v>0</v>
      </c>
      <c r="C358" s="4">
        <v>0</v>
      </c>
      <c r="D358" s="4">
        <v>1</v>
      </c>
      <c r="E358" s="4">
        <v>223</v>
      </c>
      <c r="F358" s="4">
        <f>ROUND(Source!AQ348,O358)</f>
        <v>0</v>
      </c>
      <c r="G358" s="4" t="s">
        <v>82</v>
      </c>
      <c r="H358" s="4" t="s">
        <v>83</v>
      </c>
      <c r="I358" s="4"/>
      <c r="J358" s="4"/>
      <c r="K358" s="4">
        <v>223</v>
      </c>
      <c r="L358" s="4">
        <v>9</v>
      </c>
      <c r="M358" s="4">
        <v>3</v>
      </c>
      <c r="N358" s="4" t="s">
        <v>3</v>
      </c>
      <c r="O358" s="4">
        <v>2</v>
      </c>
      <c r="P358" s="4"/>
      <c r="Q358" s="4"/>
      <c r="R358" s="4"/>
      <c r="S358" s="4"/>
      <c r="T358" s="4"/>
      <c r="U358" s="4"/>
      <c r="V358" s="4"/>
      <c r="W358" s="4"/>
    </row>
    <row r="359" spans="1:23" x14ac:dyDescent="0.2">
      <c r="A359" s="4">
        <v>50</v>
      </c>
      <c r="B359" s="4">
        <v>0</v>
      </c>
      <c r="C359" s="4">
        <v>0</v>
      </c>
      <c r="D359" s="4">
        <v>1</v>
      </c>
      <c r="E359" s="4">
        <v>229</v>
      </c>
      <c r="F359" s="4">
        <f>ROUND(Source!AZ348,O359)</f>
        <v>0</v>
      </c>
      <c r="G359" s="4" t="s">
        <v>84</v>
      </c>
      <c r="H359" s="4" t="s">
        <v>85</v>
      </c>
      <c r="I359" s="4"/>
      <c r="J359" s="4"/>
      <c r="K359" s="4">
        <v>229</v>
      </c>
      <c r="L359" s="4">
        <v>10</v>
      </c>
      <c r="M359" s="4">
        <v>3</v>
      </c>
      <c r="N359" s="4" t="s">
        <v>3</v>
      </c>
      <c r="O359" s="4">
        <v>2</v>
      </c>
      <c r="P359" s="4"/>
      <c r="Q359" s="4"/>
      <c r="R359" s="4"/>
      <c r="S359" s="4"/>
      <c r="T359" s="4"/>
      <c r="U359" s="4"/>
      <c r="V359" s="4"/>
      <c r="W359" s="4"/>
    </row>
    <row r="360" spans="1:23" x14ac:dyDescent="0.2">
      <c r="A360" s="4">
        <v>50</v>
      </c>
      <c r="B360" s="4">
        <v>0</v>
      </c>
      <c r="C360" s="4">
        <v>0</v>
      </c>
      <c r="D360" s="4">
        <v>1</v>
      </c>
      <c r="E360" s="4">
        <v>203</v>
      </c>
      <c r="F360" s="4">
        <f>ROUND(Source!Q348,O360)</f>
        <v>0</v>
      </c>
      <c r="G360" s="4" t="s">
        <v>86</v>
      </c>
      <c r="H360" s="4" t="s">
        <v>87</v>
      </c>
      <c r="I360" s="4"/>
      <c r="J360" s="4"/>
      <c r="K360" s="4">
        <v>203</v>
      </c>
      <c r="L360" s="4">
        <v>11</v>
      </c>
      <c r="M360" s="4">
        <v>3</v>
      </c>
      <c r="N360" s="4" t="s">
        <v>3</v>
      </c>
      <c r="O360" s="4">
        <v>2</v>
      </c>
      <c r="P360" s="4"/>
      <c r="Q360" s="4"/>
      <c r="R360" s="4"/>
      <c r="S360" s="4"/>
      <c r="T360" s="4"/>
      <c r="U360" s="4"/>
      <c r="V360" s="4"/>
      <c r="W360" s="4"/>
    </row>
    <row r="361" spans="1:23" x14ac:dyDescent="0.2">
      <c r="A361" s="4">
        <v>50</v>
      </c>
      <c r="B361" s="4">
        <v>0</v>
      </c>
      <c r="C361" s="4">
        <v>0</v>
      </c>
      <c r="D361" s="4">
        <v>1</v>
      </c>
      <c r="E361" s="4">
        <v>231</v>
      </c>
      <c r="F361" s="4">
        <f>ROUND(Source!BB348,O361)</f>
        <v>0</v>
      </c>
      <c r="G361" s="4" t="s">
        <v>88</v>
      </c>
      <c r="H361" s="4" t="s">
        <v>89</v>
      </c>
      <c r="I361" s="4"/>
      <c r="J361" s="4"/>
      <c r="K361" s="4">
        <v>231</v>
      </c>
      <c r="L361" s="4">
        <v>12</v>
      </c>
      <c r="M361" s="4">
        <v>3</v>
      </c>
      <c r="N361" s="4" t="s">
        <v>3</v>
      </c>
      <c r="O361" s="4">
        <v>2</v>
      </c>
      <c r="P361" s="4"/>
      <c r="Q361" s="4"/>
      <c r="R361" s="4"/>
      <c r="S361" s="4"/>
      <c r="T361" s="4"/>
      <c r="U361" s="4"/>
      <c r="V361" s="4"/>
      <c r="W361" s="4"/>
    </row>
    <row r="362" spans="1:23" x14ac:dyDescent="0.2">
      <c r="A362" s="4">
        <v>50</v>
      </c>
      <c r="B362" s="4">
        <v>0</v>
      </c>
      <c r="C362" s="4">
        <v>0</v>
      </c>
      <c r="D362" s="4">
        <v>1</v>
      </c>
      <c r="E362" s="4">
        <v>204</v>
      </c>
      <c r="F362" s="4">
        <f>ROUND(Source!R348,O362)</f>
        <v>0</v>
      </c>
      <c r="G362" s="4" t="s">
        <v>90</v>
      </c>
      <c r="H362" s="4" t="s">
        <v>91</v>
      </c>
      <c r="I362" s="4"/>
      <c r="J362" s="4"/>
      <c r="K362" s="4">
        <v>204</v>
      </c>
      <c r="L362" s="4">
        <v>13</v>
      </c>
      <c r="M362" s="4">
        <v>3</v>
      </c>
      <c r="N362" s="4" t="s">
        <v>3</v>
      </c>
      <c r="O362" s="4">
        <v>2</v>
      </c>
      <c r="P362" s="4"/>
      <c r="Q362" s="4"/>
      <c r="R362" s="4"/>
      <c r="S362" s="4"/>
      <c r="T362" s="4"/>
      <c r="U362" s="4"/>
      <c r="V362" s="4"/>
      <c r="W362" s="4"/>
    </row>
    <row r="363" spans="1:23" x14ac:dyDescent="0.2">
      <c r="A363" s="4">
        <v>50</v>
      </c>
      <c r="B363" s="4">
        <v>0</v>
      </c>
      <c r="C363" s="4">
        <v>0</v>
      </c>
      <c r="D363" s="4">
        <v>1</v>
      </c>
      <c r="E363" s="4">
        <v>205</v>
      </c>
      <c r="F363" s="4">
        <f>ROUND(Source!S348,O363)</f>
        <v>0</v>
      </c>
      <c r="G363" s="4" t="s">
        <v>92</v>
      </c>
      <c r="H363" s="4" t="s">
        <v>93</v>
      </c>
      <c r="I363" s="4"/>
      <c r="J363" s="4"/>
      <c r="K363" s="4">
        <v>205</v>
      </c>
      <c r="L363" s="4">
        <v>14</v>
      </c>
      <c r="M363" s="4">
        <v>3</v>
      </c>
      <c r="N363" s="4" t="s">
        <v>3</v>
      </c>
      <c r="O363" s="4">
        <v>2</v>
      </c>
      <c r="P363" s="4"/>
      <c r="Q363" s="4"/>
      <c r="R363" s="4"/>
      <c r="S363" s="4"/>
      <c r="T363" s="4"/>
      <c r="U363" s="4"/>
      <c r="V363" s="4"/>
      <c r="W363" s="4"/>
    </row>
    <row r="364" spans="1:23" x14ac:dyDescent="0.2">
      <c r="A364" s="4">
        <v>50</v>
      </c>
      <c r="B364" s="4">
        <v>0</v>
      </c>
      <c r="C364" s="4">
        <v>0</v>
      </c>
      <c r="D364" s="4">
        <v>1</v>
      </c>
      <c r="E364" s="4">
        <v>232</v>
      </c>
      <c r="F364" s="4">
        <f>ROUND(Source!BC348,O364)</f>
        <v>0</v>
      </c>
      <c r="G364" s="4" t="s">
        <v>94</v>
      </c>
      <c r="H364" s="4" t="s">
        <v>95</v>
      </c>
      <c r="I364" s="4"/>
      <c r="J364" s="4"/>
      <c r="K364" s="4">
        <v>232</v>
      </c>
      <c r="L364" s="4">
        <v>15</v>
      </c>
      <c r="M364" s="4">
        <v>3</v>
      </c>
      <c r="N364" s="4" t="s">
        <v>3</v>
      </c>
      <c r="O364" s="4">
        <v>2</v>
      </c>
      <c r="P364" s="4"/>
      <c r="Q364" s="4"/>
      <c r="R364" s="4"/>
      <c r="S364" s="4"/>
      <c r="T364" s="4"/>
      <c r="U364" s="4"/>
      <c r="V364" s="4"/>
      <c r="W364" s="4"/>
    </row>
    <row r="365" spans="1:23" x14ac:dyDescent="0.2">
      <c r="A365" s="4">
        <v>50</v>
      </c>
      <c r="B365" s="4">
        <v>0</v>
      </c>
      <c r="C365" s="4">
        <v>0</v>
      </c>
      <c r="D365" s="4">
        <v>1</v>
      </c>
      <c r="E365" s="4">
        <v>214</v>
      </c>
      <c r="F365" s="4">
        <f>ROUND(Source!AS348,O365)</f>
        <v>0</v>
      </c>
      <c r="G365" s="4" t="s">
        <v>96</v>
      </c>
      <c r="H365" s="4" t="s">
        <v>97</v>
      </c>
      <c r="I365" s="4"/>
      <c r="J365" s="4"/>
      <c r="K365" s="4">
        <v>214</v>
      </c>
      <c r="L365" s="4">
        <v>16</v>
      </c>
      <c r="M365" s="4">
        <v>3</v>
      </c>
      <c r="N365" s="4" t="s">
        <v>3</v>
      </c>
      <c r="O365" s="4">
        <v>2</v>
      </c>
      <c r="P365" s="4"/>
      <c r="Q365" s="4"/>
      <c r="R365" s="4"/>
      <c r="S365" s="4"/>
      <c r="T365" s="4"/>
      <c r="U365" s="4"/>
      <c r="V365" s="4"/>
      <c r="W365" s="4"/>
    </row>
    <row r="366" spans="1:23" x14ac:dyDescent="0.2">
      <c r="A366" s="4">
        <v>50</v>
      </c>
      <c r="B366" s="4">
        <v>0</v>
      </c>
      <c r="C366" s="4">
        <v>0</v>
      </c>
      <c r="D366" s="4">
        <v>1</v>
      </c>
      <c r="E366" s="4">
        <v>215</v>
      </c>
      <c r="F366" s="4">
        <f>ROUND(Source!AT348,O366)</f>
        <v>0</v>
      </c>
      <c r="G366" s="4" t="s">
        <v>98</v>
      </c>
      <c r="H366" s="4" t="s">
        <v>99</v>
      </c>
      <c r="I366" s="4"/>
      <c r="J366" s="4"/>
      <c r="K366" s="4">
        <v>215</v>
      </c>
      <c r="L366" s="4">
        <v>17</v>
      </c>
      <c r="M366" s="4">
        <v>3</v>
      </c>
      <c r="N366" s="4" t="s">
        <v>3</v>
      </c>
      <c r="O366" s="4">
        <v>2</v>
      </c>
      <c r="P366" s="4"/>
      <c r="Q366" s="4"/>
      <c r="R366" s="4"/>
      <c r="S366" s="4"/>
      <c r="T366" s="4"/>
      <c r="U366" s="4"/>
      <c r="V366" s="4"/>
      <c r="W366" s="4"/>
    </row>
    <row r="367" spans="1:23" x14ac:dyDescent="0.2">
      <c r="A367" s="4">
        <v>50</v>
      </c>
      <c r="B367" s="4">
        <v>0</v>
      </c>
      <c r="C367" s="4">
        <v>0</v>
      </c>
      <c r="D367" s="4">
        <v>1</v>
      </c>
      <c r="E367" s="4">
        <v>217</v>
      </c>
      <c r="F367" s="4">
        <f>ROUND(Source!AU348,O367)</f>
        <v>0</v>
      </c>
      <c r="G367" s="4" t="s">
        <v>100</v>
      </c>
      <c r="H367" s="4" t="s">
        <v>101</v>
      </c>
      <c r="I367" s="4"/>
      <c r="J367" s="4"/>
      <c r="K367" s="4">
        <v>217</v>
      </c>
      <c r="L367" s="4">
        <v>18</v>
      </c>
      <c r="M367" s="4">
        <v>3</v>
      </c>
      <c r="N367" s="4" t="s">
        <v>3</v>
      </c>
      <c r="O367" s="4">
        <v>2</v>
      </c>
      <c r="P367" s="4"/>
      <c r="Q367" s="4"/>
      <c r="R367" s="4"/>
      <c r="S367" s="4"/>
      <c r="T367" s="4"/>
      <c r="U367" s="4"/>
      <c r="V367" s="4"/>
      <c r="W367" s="4"/>
    </row>
    <row r="368" spans="1:23" x14ac:dyDescent="0.2">
      <c r="A368" s="4">
        <v>50</v>
      </c>
      <c r="B368" s="4">
        <v>0</v>
      </c>
      <c r="C368" s="4">
        <v>0</v>
      </c>
      <c r="D368" s="4">
        <v>1</v>
      </c>
      <c r="E368" s="4">
        <v>230</v>
      </c>
      <c r="F368" s="4">
        <f>ROUND(Source!BA348,O368)</f>
        <v>0</v>
      </c>
      <c r="G368" s="4" t="s">
        <v>102</v>
      </c>
      <c r="H368" s="4" t="s">
        <v>103</v>
      </c>
      <c r="I368" s="4"/>
      <c r="J368" s="4"/>
      <c r="K368" s="4">
        <v>230</v>
      </c>
      <c r="L368" s="4">
        <v>19</v>
      </c>
      <c r="M368" s="4">
        <v>3</v>
      </c>
      <c r="N368" s="4" t="s">
        <v>3</v>
      </c>
      <c r="O368" s="4">
        <v>2</v>
      </c>
      <c r="P368" s="4"/>
      <c r="Q368" s="4"/>
      <c r="R368" s="4"/>
      <c r="S368" s="4"/>
      <c r="T368" s="4"/>
      <c r="U368" s="4"/>
      <c r="V368" s="4"/>
      <c r="W368" s="4"/>
    </row>
    <row r="369" spans="1:206" x14ac:dyDescent="0.2">
      <c r="A369" s="4">
        <v>50</v>
      </c>
      <c r="B369" s="4">
        <v>0</v>
      </c>
      <c r="C369" s="4">
        <v>0</v>
      </c>
      <c r="D369" s="4">
        <v>1</v>
      </c>
      <c r="E369" s="4">
        <v>206</v>
      </c>
      <c r="F369" s="4">
        <f>ROUND(Source!T348,O369)</f>
        <v>0</v>
      </c>
      <c r="G369" s="4" t="s">
        <v>104</v>
      </c>
      <c r="H369" s="4" t="s">
        <v>105</v>
      </c>
      <c r="I369" s="4"/>
      <c r="J369" s="4"/>
      <c r="K369" s="4">
        <v>206</v>
      </c>
      <c r="L369" s="4">
        <v>20</v>
      </c>
      <c r="M369" s="4">
        <v>3</v>
      </c>
      <c r="N369" s="4" t="s">
        <v>3</v>
      </c>
      <c r="O369" s="4">
        <v>2</v>
      </c>
      <c r="P369" s="4"/>
      <c r="Q369" s="4"/>
      <c r="R369" s="4"/>
      <c r="S369" s="4"/>
      <c r="T369" s="4"/>
      <c r="U369" s="4"/>
      <c r="V369" s="4"/>
      <c r="W369" s="4"/>
    </row>
    <row r="370" spans="1:206" x14ac:dyDescent="0.2">
      <c r="A370" s="4">
        <v>50</v>
      </c>
      <c r="B370" s="4">
        <v>0</v>
      </c>
      <c r="C370" s="4">
        <v>0</v>
      </c>
      <c r="D370" s="4">
        <v>1</v>
      </c>
      <c r="E370" s="4">
        <v>207</v>
      </c>
      <c r="F370" s="4">
        <f>Source!U348</f>
        <v>0</v>
      </c>
      <c r="G370" s="4" t="s">
        <v>106</v>
      </c>
      <c r="H370" s="4" t="s">
        <v>107</v>
      </c>
      <c r="I370" s="4"/>
      <c r="J370" s="4"/>
      <c r="K370" s="4">
        <v>207</v>
      </c>
      <c r="L370" s="4">
        <v>21</v>
      </c>
      <c r="M370" s="4">
        <v>3</v>
      </c>
      <c r="N370" s="4" t="s">
        <v>3</v>
      </c>
      <c r="O370" s="4">
        <v>-1</v>
      </c>
      <c r="P370" s="4"/>
      <c r="Q370" s="4"/>
      <c r="R370" s="4"/>
      <c r="S370" s="4"/>
      <c r="T370" s="4"/>
      <c r="U370" s="4"/>
      <c r="V370" s="4"/>
      <c r="W370" s="4"/>
    </row>
    <row r="371" spans="1:206" x14ac:dyDescent="0.2">
      <c r="A371" s="4">
        <v>50</v>
      </c>
      <c r="B371" s="4">
        <v>0</v>
      </c>
      <c r="C371" s="4">
        <v>0</v>
      </c>
      <c r="D371" s="4">
        <v>1</v>
      </c>
      <c r="E371" s="4">
        <v>208</v>
      </c>
      <c r="F371" s="4">
        <f>Source!V348</f>
        <v>0</v>
      </c>
      <c r="G371" s="4" t="s">
        <v>108</v>
      </c>
      <c r="H371" s="4" t="s">
        <v>109</v>
      </c>
      <c r="I371" s="4"/>
      <c r="J371" s="4"/>
      <c r="K371" s="4">
        <v>208</v>
      </c>
      <c r="L371" s="4">
        <v>22</v>
      </c>
      <c r="M371" s="4">
        <v>3</v>
      </c>
      <c r="N371" s="4" t="s">
        <v>3</v>
      </c>
      <c r="O371" s="4">
        <v>-1</v>
      </c>
      <c r="P371" s="4"/>
      <c r="Q371" s="4"/>
      <c r="R371" s="4"/>
      <c r="S371" s="4"/>
      <c r="T371" s="4"/>
      <c r="U371" s="4"/>
      <c r="V371" s="4"/>
      <c r="W371" s="4"/>
    </row>
    <row r="372" spans="1:206" x14ac:dyDescent="0.2">
      <c r="A372" s="4">
        <v>50</v>
      </c>
      <c r="B372" s="4">
        <v>0</v>
      </c>
      <c r="C372" s="4">
        <v>0</v>
      </c>
      <c r="D372" s="4">
        <v>1</v>
      </c>
      <c r="E372" s="4">
        <v>209</v>
      </c>
      <c r="F372" s="4">
        <f>ROUND(Source!W348,O372)</f>
        <v>0</v>
      </c>
      <c r="G372" s="4" t="s">
        <v>110</v>
      </c>
      <c r="H372" s="4" t="s">
        <v>111</v>
      </c>
      <c r="I372" s="4"/>
      <c r="J372" s="4"/>
      <c r="K372" s="4">
        <v>209</v>
      </c>
      <c r="L372" s="4">
        <v>23</v>
      </c>
      <c r="M372" s="4">
        <v>3</v>
      </c>
      <c r="N372" s="4" t="s">
        <v>3</v>
      </c>
      <c r="O372" s="4">
        <v>2</v>
      </c>
      <c r="P372" s="4"/>
      <c r="Q372" s="4"/>
      <c r="R372" s="4"/>
      <c r="S372" s="4"/>
      <c r="T372" s="4"/>
      <c r="U372" s="4"/>
      <c r="V372" s="4"/>
      <c r="W372" s="4"/>
    </row>
    <row r="373" spans="1:206" x14ac:dyDescent="0.2">
      <c r="A373" s="4">
        <v>50</v>
      </c>
      <c r="B373" s="4">
        <v>0</v>
      </c>
      <c r="C373" s="4">
        <v>0</v>
      </c>
      <c r="D373" s="4">
        <v>1</v>
      </c>
      <c r="E373" s="4">
        <v>210</v>
      </c>
      <c r="F373" s="4">
        <f>ROUND(Source!X348,O373)</f>
        <v>0</v>
      </c>
      <c r="G373" s="4" t="s">
        <v>112</v>
      </c>
      <c r="H373" s="4" t="s">
        <v>113</v>
      </c>
      <c r="I373" s="4"/>
      <c r="J373" s="4"/>
      <c r="K373" s="4">
        <v>210</v>
      </c>
      <c r="L373" s="4">
        <v>24</v>
      </c>
      <c r="M373" s="4">
        <v>3</v>
      </c>
      <c r="N373" s="4" t="s">
        <v>3</v>
      </c>
      <c r="O373" s="4">
        <v>2</v>
      </c>
      <c r="P373" s="4"/>
      <c r="Q373" s="4"/>
      <c r="R373" s="4"/>
      <c r="S373" s="4"/>
      <c r="T373" s="4"/>
      <c r="U373" s="4"/>
      <c r="V373" s="4"/>
      <c r="W373" s="4"/>
    </row>
    <row r="374" spans="1:206" x14ac:dyDescent="0.2">
      <c r="A374" s="4">
        <v>50</v>
      </c>
      <c r="B374" s="4">
        <v>0</v>
      </c>
      <c r="C374" s="4">
        <v>0</v>
      </c>
      <c r="D374" s="4">
        <v>1</v>
      </c>
      <c r="E374" s="4">
        <v>211</v>
      </c>
      <c r="F374" s="4">
        <f>ROUND(Source!Y348,O374)</f>
        <v>0</v>
      </c>
      <c r="G374" s="4" t="s">
        <v>114</v>
      </c>
      <c r="H374" s="4" t="s">
        <v>115</v>
      </c>
      <c r="I374" s="4"/>
      <c r="J374" s="4"/>
      <c r="K374" s="4">
        <v>211</v>
      </c>
      <c r="L374" s="4">
        <v>25</v>
      </c>
      <c r="M374" s="4">
        <v>3</v>
      </c>
      <c r="N374" s="4" t="s">
        <v>3</v>
      </c>
      <c r="O374" s="4">
        <v>2</v>
      </c>
      <c r="P374" s="4"/>
      <c r="Q374" s="4"/>
      <c r="R374" s="4"/>
      <c r="S374" s="4"/>
      <c r="T374" s="4"/>
      <c r="U374" s="4"/>
      <c r="V374" s="4"/>
      <c r="W374" s="4"/>
    </row>
    <row r="375" spans="1:206" x14ac:dyDescent="0.2">
      <c r="A375" s="4">
        <v>50</v>
      </c>
      <c r="B375" s="4">
        <v>0</v>
      </c>
      <c r="C375" s="4">
        <v>0</v>
      </c>
      <c r="D375" s="4">
        <v>1</v>
      </c>
      <c r="E375" s="4">
        <v>224</v>
      </c>
      <c r="F375" s="4">
        <f>ROUND(Source!AR348,O375)</f>
        <v>0</v>
      </c>
      <c r="G375" s="4" t="s">
        <v>116</v>
      </c>
      <c r="H375" s="4" t="s">
        <v>117</v>
      </c>
      <c r="I375" s="4"/>
      <c r="J375" s="4"/>
      <c r="K375" s="4">
        <v>224</v>
      </c>
      <c r="L375" s="4">
        <v>26</v>
      </c>
      <c r="M375" s="4">
        <v>3</v>
      </c>
      <c r="N375" s="4" t="s">
        <v>3</v>
      </c>
      <c r="O375" s="4">
        <v>2</v>
      </c>
      <c r="P375" s="4"/>
      <c r="Q375" s="4"/>
      <c r="R375" s="4"/>
      <c r="S375" s="4"/>
      <c r="T375" s="4"/>
      <c r="U375" s="4"/>
      <c r="V375" s="4"/>
      <c r="W375" s="4"/>
    </row>
    <row r="377" spans="1:206" x14ac:dyDescent="0.2">
      <c r="A377" s="2">
        <v>51</v>
      </c>
      <c r="B377" s="2">
        <f>B220</f>
        <v>1</v>
      </c>
      <c r="C377" s="2">
        <f>A220</f>
        <v>4</v>
      </c>
      <c r="D377" s="2">
        <f>ROW(A220)</f>
        <v>220</v>
      </c>
      <c r="E377" s="2"/>
      <c r="F377" s="2" t="str">
        <f>IF(F220&lt;&gt;"",F220,"")</f>
        <v>Новый раздел</v>
      </c>
      <c r="G377" s="2" t="str">
        <f>IF(G220&lt;&gt;"",G220,"")</f>
        <v>Ладожская 13</v>
      </c>
      <c r="H377" s="2">
        <v>0</v>
      </c>
      <c r="I377" s="2"/>
      <c r="J377" s="2"/>
      <c r="K377" s="2"/>
      <c r="L377" s="2"/>
      <c r="M377" s="2"/>
      <c r="N377" s="2"/>
      <c r="O377" s="2">
        <f t="shared" ref="O377:T377" si="217">ROUND(O237+O276+O313+O348+AB377,2)</f>
        <v>0</v>
      </c>
      <c r="P377" s="2">
        <f t="shared" si="217"/>
        <v>0</v>
      </c>
      <c r="Q377" s="2">
        <f t="shared" si="217"/>
        <v>0</v>
      </c>
      <c r="R377" s="2">
        <f t="shared" si="217"/>
        <v>0</v>
      </c>
      <c r="S377" s="2">
        <f t="shared" si="217"/>
        <v>0</v>
      </c>
      <c r="T377" s="2">
        <f t="shared" si="217"/>
        <v>0</v>
      </c>
      <c r="U377" s="2">
        <f>U237+U276+U313+U348+AH377</f>
        <v>0</v>
      </c>
      <c r="V377" s="2">
        <f>V237+V276+V313+V348+AI377</f>
        <v>0</v>
      </c>
      <c r="W377" s="2">
        <f>ROUND(W237+W276+W313+W348+AJ377,2)</f>
        <v>0</v>
      </c>
      <c r="X377" s="2">
        <f>ROUND(X237+X276+X313+X348+AK377,2)</f>
        <v>0</v>
      </c>
      <c r="Y377" s="2">
        <f>ROUND(Y237+Y276+Y313+Y348+AL377,2)</f>
        <v>0</v>
      </c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>
        <f t="shared" ref="AO377:BC377" si="218">ROUND(AO237+AO276+AO313+AO348+BX377,2)</f>
        <v>0</v>
      </c>
      <c r="AP377" s="2">
        <f t="shared" si="218"/>
        <v>0</v>
      </c>
      <c r="AQ377" s="2">
        <f t="shared" si="218"/>
        <v>0</v>
      </c>
      <c r="AR377" s="2">
        <f t="shared" si="218"/>
        <v>0</v>
      </c>
      <c r="AS377" s="2">
        <f t="shared" si="218"/>
        <v>0</v>
      </c>
      <c r="AT377" s="2">
        <f t="shared" si="218"/>
        <v>0</v>
      </c>
      <c r="AU377" s="2">
        <f t="shared" si="218"/>
        <v>0</v>
      </c>
      <c r="AV377" s="2">
        <f t="shared" si="218"/>
        <v>0</v>
      </c>
      <c r="AW377" s="2">
        <f t="shared" si="218"/>
        <v>0</v>
      </c>
      <c r="AX377" s="2">
        <f t="shared" si="218"/>
        <v>0</v>
      </c>
      <c r="AY377" s="2">
        <f t="shared" si="218"/>
        <v>0</v>
      </c>
      <c r="AZ377" s="2">
        <f t="shared" si="218"/>
        <v>0</v>
      </c>
      <c r="BA377" s="2">
        <f t="shared" si="218"/>
        <v>0</v>
      </c>
      <c r="BB377" s="2">
        <f t="shared" si="218"/>
        <v>0</v>
      </c>
      <c r="BC377" s="2">
        <f t="shared" si="218"/>
        <v>0</v>
      </c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>
        <v>0</v>
      </c>
    </row>
    <row r="379" spans="1:206" x14ac:dyDescent="0.2">
      <c r="A379" s="4">
        <v>50</v>
      </c>
      <c r="B379" s="4">
        <v>0</v>
      </c>
      <c r="C379" s="4">
        <v>0</v>
      </c>
      <c r="D379" s="4">
        <v>1</v>
      </c>
      <c r="E379" s="4">
        <v>201</v>
      </c>
      <c r="F379" s="4">
        <f>ROUND(Source!O377,O379)</f>
        <v>0</v>
      </c>
      <c r="G379" s="4" t="s">
        <v>66</v>
      </c>
      <c r="H379" s="4" t="s">
        <v>67</v>
      </c>
      <c r="I379" s="4"/>
      <c r="J379" s="4"/>
      <c r="K379" s="4">
        <v>201</v>
      </c>
      <c r="L379" s="4">
        <v>1</v>
      </c>
      <c r="M379" s="4">
        <v>3</v>
      </c>
      <c r="N379" s="4" t="s">
        <v>3</v>
      </c>
      <c r="O379" s="4">
        <v>2</v>
      </c>
      <c r="P379" s="4"/>
      <c r="Q379" s="4"/>
      <c r="R379" s="4"/>
      <c r="S379" s="4"/>
      <c r="T379" s="4"/>
      <c r="U379" s="4"/>
      <c r="V379" s="4"/>
      <c r="W379" s="4"/>
    </row>
    <row r="380" spans="1:206" x14ac:dyDescent="0.2">
      <c r="A380" s="4">
        <v>50</v>
      </c>
      <c r="B380" s="4">
        <v>0</v>
      </c>
      <c r="C380" s="4">
        <v>0</v>
      </c>
      <c r="D380" s="4">
        <v>1</v>
      </c>
      <c r="E380" s="4">
        <v>202</v>
      </c>
      <c r="F380" s="4">
        <f>ROUND(Source!P377,O380)</f>
        <v>0</v>
      </c>
      <c r="G380" s="4" t="s">
        <v>68</v>
      </c>
      <c r="H380" s="4" t="s">
        <v>69</v>
      </c>
      <c r="I380" s="4"/>
      <c r="J380" s="4"/>
      <c r="K380" s="4">
        <v>202</v>
      </c>
      <c r="L380" s="4">
        <v>2</v>
      </c>
      <c r="M380" s="4">
        <v>3</v>
      </c>
      <c r="N380" s="4" t="s">
        <v>3</v>
      </c>
      <c r="O380" s="4">
        <v>2</v>
      </c>
      <c r="P380" s="4"/>
      <c r="Q380" s="4"/>
      <c r="R380" s="4"/>
      <c r="S380" s="4"/>
      <c r="T380" s="4"/>
      <c r="U380" s="4"/>
      <c r="V380" s="4"/>
      <c r="W380" s="4"/>
    </row>
    <row r="381" spans="1:206" x14ac:dyDescent="0.2">
      <c r="A381" s="4">
        <v>50</v>
      </c>
      <c r="B381" s="4">
        <v>0</v>
      </c>
      <c r="C381" s="4">
        <v>0</v>
      </c>
      <c r="D381" s="4">
        <v>1</v>
      </c>
      <c r="E381" s="4">
        <v>222</v>
      </c>
      <c r="F381" s="4">
        <f>ROUND(Source!AO377,O381)</f>
        <v>0</v>
      </c>
      <c r="G381" s="4" t="s">
        <v>70</v>
      </c>
      <c r="H381" s="4" t="s">
        <v>71</v>
      </c>
      <c r="I381" s="4"/>
      <c r="J381" s="4"/>
      <c r="K381" s="4">
        <v>222</v>
      </c>
      <c r="L381" s="4">
        <v>3</v>
      </c>
      <c r="M381" s="4">
        <v>3</v>
      </c>
      <c r="N381" s="4" t="s">
        <v>3</v>
      </c>
      <c r="O381" s="4">
        <v>2</v>
      </c>
      <c r="P381" s="4"/>
      <c r="Q381" s="4"/>
      <c r="R381" s="4"/>
      <c r="S381" s="4"/>
      <c r="T381" s="4"/>
      <c r="U381" s="4"/>
      <c r="V381" s="4"/>
      <c r="W381" s="4"/>
    </row>
    <row r="382" spans="1:206" x14ac:dyDescent="0.2">
      <c r="A382" s="4">
        <v>50</v>
      </c>
      <c r="B382" s="4">
        <v>0</v>
      </c>
      <c r="C382" s="4">
        <v>0</v>
      </c>
      <c r="D382" s="4">
        <v>1</v>
      </c>
      <c r="E382" s="4">
        <v>225</v>
      </c>
      <c r="F382" s="4">
        <f>ROUND(Source!AV377,O382)</f>
        <v>0</v>
      </c>
      <c r="G382" s="4" t="s">
        <v>72</v>
      </c>
      <c r="H382" s="4" t="s">
        <v>73</v>
      </c>
      <c r="I382" s="4"/>
      <c r="J382" s="4"/>
      <c r="K382" s="4">
        <v>225</v>
      </c>
      <c r="L382" s="4">
        <v>4</v>
      </c>
      <c r="M382" s="4">
        <v>3</v>
      </c>
      <c r="N382" s="4" t="s">
        <v>3</v>
      </c>
      <c r="O382" s="4">
        <v>2</v>
      </c>
      <c r="P382" s="4"/>
      <c r="Q382" s="4"/>
      <c r="R382" s="4"/>
      <c r="S382" s="4"/>
      <c r="T382" s="4"/>
      <c r="U382" s="4"/>
      <c r="V382" s="4"/>
      <c r="W382" s="4"/>
    </row>
    <row r="383" spans="1:206" x14ac:dyDescent="0.2">
      <c r="A383" s="4">
        <v>50</v>
      </c>
      <c r="B383" s="4">
        <v>0</v>
      </c>
      <c r="C383" s="4">
        <v>0</v>
      </c>
      <c r="D383" s="4">
        <v>1</v>
      </c>
      <c r="E383" s="4">
        <v>226</v>
      </c>
      <c r="F383" s="4">
        <f>ROUND(Source!AW377,O383)</f>
        <v>0</v>
      </c>
      <c r="G383" s="4" t="s">
        <v>74</v>
      </c>
      <c r="H383" s="4" t="s">
        <v>75</v>
      </c>
      <c r="I383" s="4"/>
      <c r="J383" s="4"/>
      <c r="K383" s="4">
        <v>226</v>
      </c>
      <c r="L383" s="4">
        <v>5</v>
      </c>
      <c r="M383" s="4">
        <v>3</v>
      </c>
      <c r="N383" s="4" t="s">
        <v>3</v>
      </c>
      <c r="O383" s="4">
        <v>2</v>
      </c>
      <c r="P383" s="4"/>
      <c r="Q383" s="4"/>
      <c r="R383" s="4"/>
      <c r="S383" s="4"/>
      <c r="T383" s="4"/>
      <c r="U383" s="4"/>
      <c r="V383" s="4"/>
      <c r="W383" s="4"/>
    </row>
    <row r="384" spans="1:206" x14ac:dyDescent="0.2">
      <c r="A384" s="4">
        <v>50</v>
      </c>
      <c r="B384" s="4">
        <v>0</v>
      </c>
      <c r="C384" s="4">
        <v>0</v>
      </c>
      <c r="D384" s="4">
        <v>1</v>
      </c>
      <c r="E384" s="4">
        <v>227</v>
      </c>
      <c r="F384" s="4">
        <f>ROUND(Source!AX377,O384)</f>
        <v>0</v>
      </c>
      <c r="G384" s="4" t="s">
        <v>76</v>
      </c>
      <c r="H384" s="4" t="s">
        <v>77</v>
      </c>
      <c r="I384" s="4"/>
      <c r="J384" s="4"/>
      <c r="K384" s="4">
        <v>227</v>
      </c>
      <c r="L384" s="4">
        <v>6</v>
      </c>
      <c r="M384" s="4">
        <v>3</v>
      </c>
      <c r="N384" s="4" t="s">
        <v>3</v>
      </c>
      <c r="O384" s="4">
        <v>2</v>
      </c>
      <c r="P384" s="4"/>
      <c r="Q384" s="4"/>
      <c r="R384" s="4"/>
      <c r="S384" s="4"/>
      <c r="T384" s="4"/>
      <c r="U384" s="4"/>
      <c r="V384" s="4"/>
      <c r="W384" s="4"/>
    </row>
    <row r="385" spans="1:23" x14ac:dyDescent="0.2">
      <c r="A385" s="4">
        <v>50</v>
      </c>
      <c r="B385" s="4">
        <v>0</v>
      </c>
      <c r="C385" s="4">
        <v>0</v>
      </c>
      <c r="D385" s="4">
        <v>1</v>
      </c>
      <c r="E385" s="4">
        <v>228</v>
      </c>
      <c r="F385" s="4">
        <f>ROUND(Source!AY377,O385)</f>
        <v>0</v>
      </c>
      <c r="G385" s="4" t="s">
        <v>78</v>
      </c>
      <c r="H385" s="4" t="s">
        <v>79</v>
      </c>
      <c r="I385" s="4"/>
      <c r="J385" s="4"/>
      <c r="K385" s="4">
        <v>228</v>
      </c>
      <c r="L385" s="4">
        <v>7</v>
      </c>
      <c r="M385" s="4">
        <v>3</v>
      </c>
      <c r="N385" s="4" t="s">
        <v>3</v>
      </c>
      <c r="O385" s="4">
        <v>2</v>
      </c>
      <c r="P385" s="4"/>
      <c r="Q385" s="4"/>
      <c r="R385" s="4"/>
      <c r="S385" s="4"/>
      <c r="T385" s="4"/>
      <c r="U385" s="4"/>
      <c r="V385" s="4"/>
      <c r="W385" s="4"/>
    </row>
    <row r="386" spans="1:23" x14ac:dyDescent="0.2">
      <c r="A386" s="4">
        <v>50</v>
      </c>
      <c r="B386" s="4">
        <v>0</v>
      </c>
      <c r="C386" s="4">
        <v>0</v>
      </c>
      <c r="D386" s="4">
        <v>1</v>
      </c>
      <c r="E386" s="4">
        <v>216</v>
      </c>
      <c r="F386" s="4">
        <f>ROUND(Source!AP377,O386)</f>
        <v>0</v>
      </c>
      <c r="G386" s="4" t="s">
        <v>80</v>
      </c>
      <c r="H386" s="4" t="s">
        <v>81</v>
      </c>
      <c r="I386" s="4"/>
      <c r="J386" s="4"/>
      <c r="K386" s="4">
        <v>216</v>
      </c>
      <c r="L386" s="4">
        <v>8</v>
      </c>
      <c r="M386" s="4">
        <v>3</v>
      </c>
      <c r="N386" s="4" t="s">
        <v>3</v>
      </c>
      <c r="O386" s="4">
        <v>2</v>
      </c>
      <c r="P386" s="4"/>
      <c r="Q386" s="4"/>
      <c r="R386" s="4"/>
      <c r="S386" s="4"/>
      <c r="T386" s="4"/>
      <c r="U386" s="4"/>
      <c r="V386" s="4"/>
      <c r="W386" s="4"/>
    </row>
    <row r="387" spans="1:23" x14ac:dyDescent="0.2">
      <c r="A387" s="4">
        <v>50</v>
      </c>
      <c r="B387" s="4">
        <v>0</v>
      </c>
      <c r="C387" s="4">
        <v>0</v>
      </c>
      <c r="D387" s="4">
        <v>1</v>
      </c>
      <c r="E387" s="4">
        <v>223</v>
      </c>
      <c r="F387" s="4">
        <f>ROUND(Source!AQ377,O387)</f>
        <v>0</v>
      </c>
      <c r="G387" s="4" t="s">
        <v>82</v>
      </c>
      <c r="H387" s="4" t="s">
        <v>83</v>
      </c>
      <c r="I387" s="4"/>
      <c r="J387" s="4"/>
      <c r="K387" s="4">
        <v>223</v>
      </c>
      <c r="L387" s="4">
        <v>9</v>
      </c>
      <c r="M387" s="4">
        <v>3</v>
      </c>
      <c r="N387" s="4" t="s">
        <v>3</v>
      </c>
      <c r="O387" s="4">
        <v>2</v>
      </c>
      <c r="P387" s="4"/>
      <c r="Q387" s="4"/>
      <c r="R387" s="4"/>
      <c r="S387" s="4"/>
      <c r="T387" s="4"/>
      <c r="U387" s="4"/>
      <c r="V387" s="4"/>
      <c r="W387" s="4"/>
    </row>
    <row r="388" spans="1:23" x14ac:dyDescent="0.2">
      <c r="A388" s="4">
        <v>50</v>
      </c>
      <c r="B388" s="4">
        <v>0</v>
      </c>
      <c r="C388" s="4">
        <v>0</v>
      </c>
      <c r="D388" s="4">
        <v>1</v>
      </c>
      <c r="E388" s="4">
        <v>229</v>
      </c>
      <c r="F388" s="4">
        <f>ROUND(Source!AZ377,O388)</f>
        <v>0</v>
      </c>
      <c r="G388" s="4" t="s">
        <v>84</v>
      </c>
      <c r="H388" s="4" t="s">
        <v>85</v>
      </c>
      <c r="I388" s="4"/>
      <c r="J388" s="4"/>
      <c r="K388" s="4">
        <v>229</v>
      </c>
      <c r="L388" s="4">
        <v>10</v>
      </c>
      <c r="M388" s="4">
        <v>3</v>
      </c>
      <c r="N388" s="4" t="s">
        <v>3</v>
      </c>
      <c r="O388" s="4">
        <v>2</v>
      </c>
      <c r="P388" s="4"/>
      <c r="Q388" s="4"/>
      <c r="R388" s="4"/>
      <c r="S388" s="4"/>
      <c r="T388" s="4"/>
      <c r="U388" s="4"/>
      <c r="V388" s="4"/>
      <c r="W388" s="4"/>
    </row>
    <row r="389" spans="1:23" x14ac:dyDescent="0.2">
      <c r="A389" s="4">
        <v>50</v>
      </c>
      <c r="B389" s="4">
        <v>0</v>
      </c>
      <c r="C389" s="4">
        <v>0</v>
      </c>
      <c r="D389" s="4">
        <v>1</v>
      </c>
      <c r="E389" s="4">
        <v>203</v>
      </c>
      <c r="F389" s="4">
        <f>ROUND(Source!Q377,O389)</f>
        <v>0</v>
      </c>
      <c r="G389" s="4" t="s">
        <v>86</v>
      </c>
      <c r="H389" s="4" t="s">
        <v>87</v>
      </c>
      <c r="I389" s="4"/>
      <c r="J389" s="4"/>
      <c r="K389" s="4">
        <v>203</v>
      </c>
      <c r="L389" s="4">
        <v>11</v>
      </c>
      <c r="M389" s="4">
        <v>3</v>
      </c>
      <c r="N389" s="4" t="s">
        <v>3</v>
      </c>
      <c r="O389" s="4">
        <v>2</v>
      </c>
      <c r="P389" s="4"/>
      <c r="Q389" s="4"/>
      <c r="R389" s="4"/>
      <c r="S389" s="4"/>
      <c r="T389" s="4"/>
      <c r="U389" s="4"/>
      <c r="V389" s="4"/>
      <c r="W389" s="4"/>
    </row>
    <row r="390" spans="1:23" x14ac:dyDescent="0.2">
      <c r="A390" s="4">
        <v>50</v>
      </c>
      <c r="B390" s="4">
        <v>0</v>
      </c>
      <c r="C390" s="4">
        <v>0</v>
      </c>
      <c r="D390" s="4">
        <v>1</v>
      </c>
      <c r="E390" s="4">
        <v>231</v>
      </c>
      <c r="F390" s="4">
        <f>ROUND(Source!BB377,O390)</f>
        <v>0</v>
      </c>
      <c r="G390" s="4" t="s">
        <v>88</v>
      </c>
      <c r="H390" s="4" t="s">
        <v>89</v>
      </c>
      <c r="I390" s="4"/>
      <c r="J390" s="4"/>
      <c r="K390" s="4">
        <v>231</v>
      </c>
      <c r="L390" s="4">
        <v>12</v>
      </c>
      <c r="M390" s="4">
        <v>3</v>
      </c>
      <c r="N390" s="4" t="s">
        <v>3</v>
      </c>
      <c r="O390" s="4">
        <v>2</v>
      </c>
      <c r="P390" s="4"/>
      <c r="Q390" s="4"/>
      <c r="R390" s="4"/>
      <c r="S390" s="4"/>
      <c r="T390" s="4"/>
      <c r="U390" s="4"/>
      <c r="V390" s="4"/>
      <c r="W390" s="4"/>
    </row>
    <row r="391" spans="1:23" x14ac:dyDescent="0.2">
      <c r="A391" s="4">
        <v>50</v>
      </c>
      <c r="B391" s="4">
        <v>0</v>
      </c>
      <c r="C391" s="4">
        <v>0</v>
      </c>
      <c r="D391" s="4">
        <v>1</v>
      </c>
      <c r="E391" s="4">
        <v>204</v>
      </c>
      <c r="F391" s="4">
        <f>ROUND(Source!R377,O391)</f>
        <v>0</v>
      </c>
      <c r="G391" s="4" t="s">
        <v>90</v>
      </c>
      <c r="H391" s="4" t="s">
        <v>91</v>
      </c>
      <c r="I391" s="4"/>
      <c r="J391" s="4"/>
      <c r="K391" s="4">
        <v>204</v>
      </c>
      <c r="L391" s="4">
        <v>13</v>
      </c>
      <c r="M391" s="4">
        <v>3</v>
      </c>
      <c r="N391" s="4" t="s">
        <v>3</v>
      </c>
      <c r="O391" s="4">
        <v>2</v>
      </c>
      <c r="P391" s="4"/>
      <c r="Q391" s="4"/>
      <c r="R391" s="4"/>
      <c r="S391" s="4"/>
      <c r="T391" s="4"/>
      <c r="U391" s="4"/>
      <c r="V391" s="4"/>
      <c r="W391" s="4"/>
    </row>
    <row r="392" spans="1:23" x14ac:dyDescent="0.2">
      <c r="A392" s="4">
        <v>50</v>
      </c>
      <c r="B392" s="4">
        <v>0</v>
      </c>
      <c r="C392" s="4">
        <v>0</v>
      </c>
      <c r="D392" s="4">
        <v>1</v>
      </c>
      <c r="E392" s="4">
        <v>205</v>
      </c>
      <c r="F392" s="4">
        <f>ROUND(Source!S377,O392)</f>
        <v>0</v>
      </c>
      <c r="G392" s="4" t="s">
        <v>92</v>
      </c>
      <c r="H392" s="4" t="s">
        <v>93</v>
      </c>
      <c r="I392" s="4"/>
      <c r="J392" s="4"/>
      <c r="K392" s="4">
        <v>205</v>
      </c>
      <c r="L392" s="4">
        <v>14</v>
      </c>
      <c r="M392" s="4">
        <v>3</v>
      </c>
      <c r="N392" s="4" t="s">
        <v>3</v>
      </c>
      <c r="O392" s="4">
        <v>2</v>
      </c>
      <c r="P392" s="4"/>
      <c r="Q392" s="4"/>
      <c r="R392" s="4"/>
      <c r="S392" s="4"/>
      <c r="T392" s="4"/>
      <c r="U392" s="4"/>
      <c r="V392" s="4"/>
      <c r="W392" s="4"/>
    </row>
    <row r="393" spans="1:23" x14ac:dyDescent="0.2">
      <c r="A393" s="4">
        <v>50</v>
      </c>
      <c r="B393" s="4">
        <v>0</v>
      </c>
      <c r="C393" s="4">
        <v>0</v>
      </c>
      <c r="D393" s="4">
        <v>1</v>
      </c>
      <c r="E393" s="4">
        <v>232</v>
      </c>
      <c r="F393" s="4">
        <f>ROUND(Source!BC377,O393)</f>
        <v>0</v>
      </c>
      <c r="G393" s="4" t="s">
        <v>94</v>
      </c>
      <c r="H393" s="4" t="s">
        <v>95</v>
      </c>
      <c r="I393" s="4"/>
      <c r="J393" s="4"/>
      <c r="K393" s="4">
        <v>232</v>
      </c>
      <c r="L393" s="4">
        <v>15</v>
      </c>
      <c r="M393" s="4">
        <v>3</v>
      </c>
      <c r="N393" s="4" t="s">
        <v>3</v>
      </c>
      <c r="O393" s="4">
        <v>2</v>
      </c>
      <c r="P393" s="4"/>
      <c r="Q393" s="4"/>
      <c r="R393" s="4"/>
      <c r="S393" s="4"/>
      <c r="T393" s="4"/>
      <c r="U393" s="4"/>
      <c r="V393" s="4"/>
      <c r="W393" s="4"/>
    </row>
    <row r="394" spans="1:23" x14ac:dyDescent="0.2">
      <c r="A394" s="4">
        <v>50</v>
      </c>
      <c r="B394" s="4">
        <v>0</v>
      </c>
      <c r="C394" s="4">
        <v>0</v>
      </c>
      <c r="D394" s="4">
        <v>1</v>
      </c>
      <c r="E394" s="4">
        <v>214</v>
      </c>
      <c r="F394" s="4">
        <f>ROUND(Source!AS377,O394)</f>
        <v>0</v>
      </c>
      <c r="G394" s="4" t="s">
        <v>96</v>
      </c>
      <c r="H394" s="4" t="s">
        <v>97</v>
      </c>
      <c r="I394" s="4"/>
      <c r="J394" s="4"/>
      <c r="K394" s="4">
        <v>214</v>
      </c>
      <c r="L394" s="4">
        <v>16</v>
      </c>
      <c r="M394" s="4">
        <v>3</v>
      </c>
      <c r="N394" s="4" t="s">
        <v>3</v>
      </c>
      <c r="O394" s="4">
        <v>2</v>
      </c>
      <c r="P394" s="4"/>
      <c r="Q394" s="4"/>
      <c r="R394" s="4"/>
      <c r="S394" s="4"/>
      <c r="T394" s="4"/>
      <c r="U394" s="4"/>
      <c r="V394" s="4"/>
      <c r="W394" s="4"/>
    </row>
    <row r="395" spans="1:23" x14ac:dyDescent="0.2">
      <c r="A395" s="4">
        <v>50</v>
      </c>
      <c r="B395" s="4">
        <v>0</v>
      </c>
      <c r="C395" s="4">
        <v>0</v>
      </c>
      <c r="D395" s="4">
        <v>1</v>
      </c>
      <c r="E395" s="4">
        <v>215</v>
      </c>
      <c r="F395" s="4">
        <f>ROUND(Source!AT377,O395)</f>
        <v>0</v>
      </c>
      <c r="G395" s="4" t="s">
        <v>98</v>
      </c>
      <c r="H395" s="4" t="s">
        <v>99</v>
      </c>
      <c r="I395" s="4"/>
      <c r="J395" s="4"/>
      <c r="K395" s="4">
        <v>215</v>
      </c>
      <c r="L395" s="4">
        <v>17</v>
      </c>
      <c r="M395" s="4">
        <v>3</v>
      </c>
      <c r="N395" s="4" t="s">
        <v>3</v>
      </c>
      <c r="O395" s="4">
        <v>2</v>
      </c>
      <c r="P395" s="4"/>
      <c r="Q395" s="4"/>
      <c r="R395" s="4"/>
      <c r="S395" s="4"/>
      <c r="T395" s="4"/>
      <c r="U395" s="4"/>
      <c r="V395" s="4"/>
      <c r="W395" s="4"/>
    </row>
    <row r="396" spans="1:23" x14ac:dyDescent="0.2">
      <c r="A396" s="4">
        <v>50</v>
      </c>
      <c r="B396" s="4">
        <v>0</v>
      </c>
      <c r="C396" s="4">
        <v>0</v>
      </c>
      <c r="D396" s="4">
        <v>1</v>
      </c>
      <c r="E396" s="4">
        <v>217</v>
      </c>
      <c r="F396" s="4">
        <f>ROUND(Source!AU377,O396)</f>
        <v>0</v>
      </c>
      <c r="G396" s="4" t="s">
        <v>100</v>
      </c>
      <c r="H396" s="4" t="s">
        <v>101</v>
      </c>
      <c r="I396" s="4"/>
      <c r="J396" s="4"/>
      <c r="K396" s="4">
        <v>217</v>
      </c>
      <c r="L396" s="4">
        <v>18</v>
      </c>
      <c r="M396" s="4">
        <v>3</v>
      </c>
      <c r="N396" s="4" t="s">
        <v>3</v>
      </c>
      <c r="O396" s="4">
        <v>2</v>
      </c>
      <c r="P396" s="4"/>
      <c r="Q396" s="4"/>
      <c r="R396" s="4"/>
      <c r="S396" s="4"/>
      <c r="T396" s="4"/>
      <c r="U396" s="4"/>
      <c r="V396" s="4"/>
      <c r="W396" s="4"/>
    </row>
    <row r="397" spans="1:23" x14ac:dyDescent="0.2">
      <c r="A397" s="4">
        <v>50</v>
      </c>
      <c r="B397" s="4">
        <v>0</v>
      </c>
      <c r="C397" s="4">
        <v>0</v>
      </c>
      <c r="D397" s="4">
        <v>1</v>
      </c>
      <c r="E397" s="4">
        <v>230</v>
      </c>
      <c r="F397" s="4">
        <f>ROUND(Source!BA377,O397)</f>
        <v>0</v>
      </c>
      <c r="G397" s="4" t="s">
        <v>102</v>
      </c>
      <c r="H397" s="4" t="s">
        <v>103</v>
      </c>
      <c r="I397" s="4"/>
      <c r="J397" s="4"/>
      <c r="K397" s="4">
        <v>230</v>
      </c>
      <c r="L397" s="4">
        <v>19</v>
      </c>
      <c r="M397" s="4">
        <v>3</v>
      </c>
      <c r="N397" s="4" t="s">
        <v>3</v>
      </c>
      <c r="O397" s="4">
        <v>2</v>
      </c>
      <c r="P397" s="4"/>
      <c r="Q397" s="4"/>
      <c r="R397" s="4"/>
      <c r="S397" s="4"/>
      <c r="T397" s="4"/>
      <c r="U397" s="4"/>
      <c r="V397" s="4"/>
      <c r="W397" s="4"/>
    </row>
    <row r="398" spans="1:23" x14ac:dyDescent="0.2">
      <c r="A398" s="4">
        <v>50</v>
      </c>
      <c r="B398" s="4">
        <v>0</v>
      </c>
      <c r="C398" s="4">
        <v>0</v>
      </c>
      <c r="D398" s="4">
        <v>1</v>
      </c>
      <c r="E398" s="4">
        <v>206</v>
      </c>
      <c r="F398" s="4">
        <f>ROUND(Source!T377,O398)</f>
        <v>0</v>
      </c>
      <c r="G398" s="4" t="s">
        <v>104</v>
      </c>
      <c r="H398" s="4" t="s">
        <v>105</v>
      </c>
      <c r="I398" s="4"/>
      <c r="J398" s="4"/>
      <c r="K398" s="4">
        <v>206</v>
      </c>
      <c r="L398" s="4">
        <v>20</v>
      </c>
      <c r="M398" s="4">
        <v>3</v>
      </c>
      <c r="N398" s="4" t="s">
        <v>3</v>
      </c>
      <c r="O398" s="4">
        <v>2</v>
      </c>
      <c r="P398" s="4"/>
      <c r="Q398" s="4"/>
      <c r="R398" s="4"/>
      <c r="S398" s="4"/>
      <c r="T398" s="4"/>
      <c r="U398" s="4"/>
      <c r="V398" s="4"/>
      <c r="W398" s="4"/>
    </row>
    <row r="399" spans="1:23" x14ac:dyDescent="0.2">
      <c r="A399" s="4">
        <v>50</v>
      </c>
      <c r="B399" s="4">
        <v>0</v>
      </c>
      <c r="C399" s="4">
        <v>0</v>
      </c>
      <c r="D399" s="4">
        <v>1</v>
      </c>
      <c r="E399" s="4">
        <v>207</v>
      </c>
      <c r="F399" s="4">
        <f>Source!U377</f>
        <v>0</v>
      </c>
      <c r="G399" s="4" t="s">
        <v>106</v>
      </c>
      <c r="H399" s="4" t="s">
        <v>107</v>
      </c>
      <c r="I399" s="4"/>
      <c r="J399" s="4"/>
      <c r="K399" s="4">
        <v>207</v>
      </c>
      <c r="L399" s="4">
        <v>21</v>
      </c>
      <c r="M399" s="4">
        <v>3</v>
      </c>
      <c r="N399" s="4" t="s">
        <v>3</v>
      </c>
      <c r="O399" s="4">
        <v>-1</v>
      </c>
      <c r="P399" s="4"/>
      <c r="Q399" s="4"/>
      <c r="R399" s="4"/>
      <c r="S399" s="4"/>
      <c r="T399" s="4"/>
      <c r="U399" s="4"/>
      <c r="V399" s="4"/>
      <c r="W399" s="4"/>
    </row>
    <row r="400" spans="1:23" x14ac:dyDescent="0.2">
      <c r="A400" s="4">
        <v>50</v>
      </c>
      <c r="B400" s="4">
        <v>0</v>
      </c>
      <c r="C400" s="4">
        <v>0</v>
      </c>
      <c r="D400" s="4">
        <v>1</v>
      </c>
      <c r="E400" s="4">
        <v>208</v>
      </c>
      <c r="F400" s="4">
        <f>Source!V377</f>
        <v>0</v>
      </c>
      <c r="G400" s="4" t="s">
        <v>108</v>
      </c>
      <c r="H400" s="4" t="s">
        <v>109</v>
      </c>
      <c r="I400" s="4"/>
      <c r="J400" s="4"/>
      <c r="K400" s="4">
        <v>208</v>
      </c>
      <c r="L400" s="4">
        <v>22</v>
      </c>
      <c r="M400" s="4">
        <v>3</v>
      </c>
      <c r="N400" s="4" t="s">
        <v>3</v>
      </c>
      <c r="O400" s="4">
        <v>-1</v>
      </c>
      <c r="P400" s="4"/>
      <c r="Q400" s="4"/>
      <c r="R400" s="4"/>
      <c r="S400" s="4"/>
      <c r="T400" s="4"/>
      <c r="U400" s="4"/>
      <c r="V400" s="4"/>
      <c r="W400" s="4"/>
    </row>
    <row r="401" spans="1:245" x14ac:dyDescent="0.2">
      <c r="A401" s="4">
        <v>50</v>
      </c>
      <c r="B401" s="4">
        <v>0</v>
      </c>
      <c r="C401" s="4">
        <v>0</v>
      </c>
      <c r="D401" s="4">
        <v>1</v>
      </c>
      <c r="E401" s="4">
        <v>209</v>
      </c>
      <c r="F401" s="4">
        <f>ROUND(Source!W377,O401)</f>
        <v>0</v>
      </c>
      <c r="G401" s="4" t="s">
        <v>110</v>
      </c>
      <c r="H401" s="4" t="s">
        <v>111</v>
      </c>
      <c r="I401" s="4"/>
      <c r="J401" s="4"/>
      <c r="K401" s="4">
        <v>209</v>
      </c>
      <c r="L401" s="4">
        <v>23</v>
      </c>
      <c r="M401" s="4">
        <v>3</v>
      </c>
      <c r="N401" s="4" t="s">
        <v>3</v>
      </c>
      <c r="O401" s="4">
        <v>2</v>
      </c>
      <c r="P401" s="4"/>
      <c r="Q401" s="4"/>
      <c r="R401" s="4"/>
      <c r="S401" s="4"/>
      <c r="T401" s="4"/>
      <c r="U401" s="4"/>
      <c r="V401" s="4"/>
      <c r="W401" s="4"/>
    </row>
    <row r="402" spans="1:245" x14ac:dyDescent="0.2">
      <c r="A402" s="4">
        <v>50</v>
      </c>
      <c r="B402" s="4">
        <v>0</v>
      </c>
      <c r="C402" s="4">
        <v>0</v>
      </c>
      <c r="D402" s="4">
        <v>1</v>
      </c>
      <c r="E402" s="4">
        <v>210</v>
      </c>
      <c r="F402" s="4">
        <f>ROUND(Source!X377,O402)</f>
        <v>0</v>
      </c>
      <c r="G402" s="4" t="s">
        <v>112</v>
      </c>
      <c r="H402" s="4" t="s">
        <v>113</v>
      </c>
      <c r="I402" s="4"/>
      <c r="J402" s="4"/>
      <c r="K402" s="4">
        <v>210</v>
      </c>
      <c r="L402" s="4">
        <v>24</v>
      </c>
      <c r="M402" s="4">
        <v>3</v>
      </c>
      <c r="N402" s="4" t="s">
        <v>3</v>
      </c>
      <c r="O402" s="4">
        <v>2</v>
      </c>
      <c r="P402" s="4"/>
      <c r="Q402" s="4"/>
      <c r="R402" s="4"/>
      <c r="S402" s="4"/>
      <c r="T402" s="4"/>
      <c r="U402" s="4"/>
      <c r="V402" s="4"/>
      <c r="W402" s="4"/>
    </row>
    <row r="403" spans="1:245" x14ac:dyDescent="0.2">
      <c r="A403" s="4">
        <v>50</v>
      </c>
      <c r="B403" s="4">
        <v>0</v>
      </c>
      <c r="C403" s="4">
        <v>0</v>
      </c>
      <c r="D403" s="4">
        <v>1</v>
      </c>
      <c r="E403" s="4">
        <v>211</v>
      </c>
      <c r="F403" s="4">
        <f>ROUND(Source!Y377,O403)</f>
        <v>0</v>
      </c>
      <c r="G403" s="4" t="s">
        <v>114</v>
      </c>
      <c r="H403" s="4" t="s">
        <v>115</v>
      </c>
      <c r="I403" s="4"/>
      <c r="J403" s="4"/>
      <c r="K403" s="4">
        <v>211</v>
      </c>
      <c r="L403" s="4">
        <v>25</v>
      </c>
      <c r="M403" s="4">
        <v>3</v>
      </c>
      <c r="N403" s="4" t="s">
        <v>3</v>
      </c>
      <c r="O403" s="4">
        <v>2</v>
      </c>
      <c r="P403" s="4"/>
      <c r="Q403" s="4"/>
      <c r="R403" s="4"/>
      <c r="S403" s="4"/>
      <c r="T403" s="4"/>
      <c r="U403" s="4"/>
      <c r="V403" s="4"/>
      <c r="W403" s="4"/>
    </row>
    <row r="404" spans="1:245" x14ac:dyDescent="0.2">
      <c r="A404" s="4">
        <v>50</v>
      </c>
      <c r="B404" s="4">
        <v>0</v>
      </c>
      <c r="C404" s="4">
        <v>0</v>
      </c>
      <c r="D404" s="4">
        <v>1</v>
      </c>
      <c r="E404" s="4">
        <v>224</v>
      </c>
      <c r="F404" s="4">
        <f>ROUND(Source!AR377,O404)</f>
        <v>0</v>
      </c>
      <c r="G404" s="4" t="s">
        <v>116</v>
      </c>
      <c r="H404" s="4" t="s">
        <v>117</v>
      </c>
      <c r="I404" s="4"/>
      <c r="J404" s="4"/>
      <c r="K404" s="4">
        <v>224</v>
      </c>
      <c r="L404" s="4">
        <v>26</v>
      </c>
      <c r="M404" s="4">
        <v>3</v>
      </c>
      <c r="N404" s="4" t="s">
        <v>3</v>
      </c>
      <c r="O404" s="4">
        <v>2</v>
      </c>
      <c r="P404" s="4"/>
      <c r="Q404" s="4"/>
      <c r="R404" s="4"/>
      <c r="S404" s="4"/>
      <c r="T404" s="4"/>
      <c r="U404" s="4"/>
      <c r="V404" s="4"/>
      <c r="W404" s="4"/>
    </row>
    <row r="406" spans="1:245" x14ac:dyDescent="0.2">
      <c r="A406" s="1">
        <v>4</v>
      </c>
      <c r="B406" s="1">
        <v>1</v>
      </c>
      <c r="C406" s="1"/>
      <c r="D406" s="1">
        <f>ROW(A570)</f>
        <v>570</v>
      </c>
      <c r="E406" s="1"/>
      <c r="F406" s="1" t="s">
        <v>14</v>
      </c>
      <c r="G406" s="1" t="s">
        <v>205</v>
      </c>
      <c r="H406" s="1" t="s">
        <v>3</v>
      </c>
      <c r="I406" s="1">
        <v>0</v>
      </c>
      <c r="J406" s="1"/>
      <c r="K406" s="1">
        <v>0</v>
      </c>
      <c r="L406" s="1"/>
      <c r="M406" s="1"/>
      <c r="N406" s="1"/>
      <c r="O406" s="1"/>
      <c r="P406" s="1"/>
      <c r="Q406" s="1"/>
      <c r="R406" s="1"/>
      <c r="S406" s="1"/>
      <c r="T406" s="1"/>
      <c r="U406" s="1" t="s">
        <v>3</v>
      </c>
      <c r="V406" s="1">
        <v>0</v>
      </c>
      <c r="W406" s="1"/>
      <c r="X406" s="1"/>
      <c r="Y406" s="1"/>
      <c r="Z406" s="1"/>
      <c r="AA406" s="1"/>
      <c r="AB406" s="1" t="s">
        <v>3</v>
      </c>
      <c r="AC406" s="1" t="s">
        <v>3</v>
      </c>
      <c r="AD406" s="1" t="s">
        <v>3</v>
      </c>
      <c r="AE406" s="1" t="s">
        <v>3</v>
      </c>
      <c r="AF406" s="1" t="s">
        <v>3</v>
      </c>
      <c r="AG406" s="1" t="s">
        <v>3</v>
      </c>
      <c r="AH406" s="1"/>
      <c r="AI406" s="1"/>
      <c r="AJ406" s="1"/>
      <c r="AK406" s="1"/>
      <c r="AL406" s="1"/>
      <c r="AM406" s="1"/>
      <c r="AN406" s="1"/>
      <c r="AO406" s="1"/>
      <c r="AP406" s="1" t="s">
        <v>3</v>
      </c>
      <c r="AQ406" s="1" t="s">
        <v>3</v>
      </c>
      <c r="AR406" s="1" t="s">
        <v>3</v>
      </c>
      <c r="AS406" s="1"/>
      <c r="AT406" s="1"/>
      <c r="AU406" s="1"/>
      <c r="AV406" s="1"/>
      <c r="AW406" s="1"/>
      <c r="AX406" s="1"/>
      <c r="AY406" s="1"/>
      <c r="AZ406" s="1" t="s">
        <v>3</v>
      </c>
      <c r="BA406" s="1"/>
      <c r="BB406" s="1" t="s">
        <v>3</v>
      </c>
      <c r="BC406" s="1" t="s">
        <v>3</v>
      </c>
      <c r="BD406" s="1" t="s">
        <v>3</v>
      </c>
      <c r="BE406" s="1" t="s">
        <v>3</v>
      </c>
      <c r="BF406" s="1" t="s">
        <v>3</v>
      </c>
      <c r="BG406" s="1" t="s">
        <v>3</v>
      </c>
      <c r="BH406" s="1" t="s">
        <v>3</v>
      </c>
      <c r="BI406" s="1" t="s">
        <v>3</v>
      </c>
      <c r="BJ406" s="1" t="s">
        <v>3</v>
      </c>
      <c r="BK406" s="1" t="s">
        <v>3</v>
      </c>
      <c r="BL406" s="1" t="s">
        <v>3</v>
      </c>
      <c r="BM406" s="1" t="s">
        <v>3</v>
      </c>
      <c r="BN406" s="1" t="s">
        <v>3</v>
      </c>
      <c r="BO406" s="1" t="s">
        <v>3</v>
      </c>
      <c r="BP406" s="1" t="s">
        <v>3</v>
      </c>
      <c r="BQ406" s="1"/>
      <c r="BR406" s="1"/>
      <c r="BS406" s="1"/>
      <c r="BT406" s="1"/>
      <c r="BU406" s="1"/>
      <c r="BV406" s="1"/>
      <c r="BW406" s="1"/>
      <c r="BX406" s="1">
        <v>0</v>
      </c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>
        <v>0</v>
      </c>
    </row>
    <row r="408" spans="1:245" x14ac:dyDescent="0.2">
      <c r="A408" s="2">
        <v>52</v>
      </c>
      <c r="B408" s="2">
        <f t="shared" ref="B408:G408" si="219">B570</f>
        <v>1</v>
      </c>
      <c r="C408" s="2">
        <f t="shared" si="219"/>
        <v>4</v>
      </c>
      <c r="D408" s="2">
        <f t="shared" si="219"/>
        <v>406</v>
      </c>
      <c r="E408" s="2">
        <f t="shared" si="219"/>
        <v>0</v>
      </c>
      <c r="F408" s="2" t="str">
        <f t="shared" si="219"/>
        <v>Новый раздел</v>
      </c>
      <c r="G408" s="2" t="str">
        <f t="shared" si="219"/>
        <v>Подкопаевский переулок, д.9</v>
      </c>
      <c r="H408" s="2"/>
      <c r="I408" s="2"/>
      <c r="J408" s="2"/>
      <c r="K408" s="2"/>
      <c r="L408" s="2"/>
      <c r="M408" s="2"/>
      <c r="N408" s="2"/>
      <c r="O408" s="2">
        <f t="shared" ref="O408:AT408" si="220">O570</f>
        <v>0</v>
      </c>
      <c r="P408" s="2">
        <f t="shared" si="220"/>
        <v>0</v>
      </c>
      <c r="Q408" s="2">
        <f t="shared" si="220"/>
        <v>0</v>
      </c>
      <c r="R408" s="2">
        <f t="shared" si="220"/>
        <v>0</v>
      </c>
      <c r="S408" s="2">
        <f t="shared" si="220"/>
        <v>0</v>
      </c>
      <c r="T408" s="2">
        <f t="shared" si="220"/>
        <v>0</v>
      </c>
      <c r="U408" s="2">
        <f t="shared" si="220"/>
        <v>0</v>
      </c>
      <c r="V408" s="2">
        <f t="shared" si="220"/>
        <v>0</v>
      </c>
      <c r="W408" s="2">
        <f t="shared" si="220"/>
        <v>0</v>
      </c>
      <c r="X408" s="2">
        <f t="shared" si="220"/>
        <v>0</v>
      </c>
      <c r="Y408" s="2">
        <f t="shared" si="220"/>
        <v>0</v>
      </c>
      <c r="Z408" s="2">
        <f t="shared" si="220"/>
        <v>0</v>
      </c>
      <c r="AA408" s="2">
        <f t="shared" si="220"/>
        <v>0</v>
      </c>
      <c r="AB408" s="2">
        <f t="shared" si="220"/>
        <v>0</v>
      </c>
      <c r="AC408" s="2">
        <f t="shared" si="220"/>
        <v>0</v>
      </c>
      <c r="AD408" s="2">
        <f t="shared" si="220"/>
        <v>0</v>
      </c>
      <c r="AE408" s="2">
        <f t="shared" si="220"/>
        <v>0</v>
      </c>
      <c r="AF408" s="2">
        <f t="shared" si="220"/>
        <v>0</v>
      </c>
      <c r="AG408" s="2">
        <f t="shared" si="220"/>
        <v>0</v>
      </c>
      <c r="AH408" s="2">
        <f t="shared" si="220"/>
        <v>0</v>
      </c>
      <c r="AI408" s="2">
        <f t="shared" si="220"/>
        <v>0</v>
      </c>
      <c r="AJ408" s="2">
        <f t="shared" si="220"/>
        <v>0</v>
      </c>
      <c r="AK408" s="2">
        <f t="shared" si="220"/>
        <v>0</v>
      </c>
      <c r="AL408" s="2">
        <f t="shared" si="220"/>
        <v>0</v>
      </c>
      <c r="AM408" s="2">
        <f t="shared" si="220"/>
        <v>0</v>
      </c>
      <c r="AN408" s="2">
        <f t="shared" si="220"/>
        <v>0</v>
      </c>
      <c r="AO408" s="2">
        <f t="shared" si="220"/>
        <v>0</v>
      </c>
      <c r="AP408" s="2">
        <f t="shared" si="220"/>
        <v>0</v>
      </c>
      <c r="AQ408" s="2">
        <f t="shared" si="220"/>
        <v>0</v>
      </c>
      <c r="AR408" s="2">
        <f t="shared" si="220"/>
        <v>0</v>
      </c>
      <c r="AS408" s="2">
        <f t="shared" si="220"/>
        <v>0</v>
      </c>
      <c r="AT408" s="2">
        <f t="shared" si="220"/>
        <v>0</v>
      </c>
      <c r="AU408" s="2">
        <f t="shared" ref="AU408:BZ408" si="221">AU570</f>
        <v>0</v>
      </c>
      <c r="AV408" s="2">
        <f t="shared" si="221"/>
        <v>0</v>
      </c>
      <c r="AW408" s="2">
        <f t="shared" si="221"/>
        <v>0</v>
      </c>
      <c r="AX408" s="2">
        <f t="shared" si="221"/>
        <v>0</v>
      </c>
      <c r="AY408" s="2">
        <f t="shared" si="221"/>
        <v>0</v>
      </c>
      <c r="AZ408" s="2">
        <f t="shared" si="221"/>
        <v>0</v>
      </c>
      <c r="BA408" s="2">
        <f t="shared" si="221"/>
        <v>0</v>
      </c>
      <c r="BB408" s="2">
        <f t="shared" si="221"/>
        <v>0</v>
      </c>
      <c r="BC408" s="2">
        <f t="shared" si="221"/>
        <v>0</v>
      </c>
      <c r="BD408" s="2">
        <f t="shared" si="221"/>
        <v>0</v>
      </c>
      <c r="BE408" s="2">
        <f t="shared" si="221"/>
        <v>0</v>
      </c>
      <c r="BF408" s="2">
        <f t="shared" si="221"/>
        <v>0</v>
      </c>
      <c r="BG408" s="2">
        <f t="shared" si="221"/>
        <v>0</v>
      </c>
      <c r="BH408" s="2">
        <f t="shared" si="221"/>
        <v>0</v>
      </c>
      <c r="BI408" s="2">
        <f t="shared" si="221"/>
        <v>0</v>
      </c>
      <c r="BJ408" s="2">
        <f t="shared" si="221"/>
        <v>0</v>
      </c>
      <c r="BK408" s="2">
        <f t="shared" si="221"/>
        <v>0</v>
      </c>
      <c r="BL408" s="2">
        <f t="shared" si="221"/>
        <v>0</v>
      </c>
      <c r="BM408" s="2">
        <f t="shared" si="221"/>
        <v>0</v>
      </c>
      <c r="BN408" s="2">
        <f t="shared" si="221"/>
        <v>0</v>
      </c>
      <c r="BO408" s="2">
        <f t="shared" si="221"/>
        <v>0</v>
      </c>
      <c r="BP408" s="2">
        <f t="shared" si="221"/>
        <v>0</v>
      </c>
      <c r="BQ408" s="2">
        <f t="shared" si="221"/>
        <v>0</v>
      </c>
      <c r="BR408" s="2">
        <f t="shared" si="221"/>
        <v>0</v>
      </c>
      <c r="BS408" s="2">
        <f t="shared" si="221"/>
        <v>0</v>
      </c>
      <c r="BT408" s="2">
        <f t="shared" si="221"/>
        <v>0</v>
      </c>
      <c r="BU408" s="2">
        <f t="shared" si="221"/>
        <v>0</v>
      </c>
      <c r="BV408" s="2">
        <f t="shared" si="221"/>
        <v>0</v>
      </c>
      <c r="BW408" s="2">
        <f t="shared" si="221"/>
        <v>0</v>
      </c>
      <c r="BX408" s="2">
        <f t="shared" si="221"/>
        <v>0</v>
      </c>
      <c r="BY408" s="2">
        <f t="shared" si="221"/>
        <v>0</v>
      </c>
      <c r="BZ408" s="2">
        <f t="shared" si="221"/>
        <v>0</v>
      </c>
      <c r="CA408" s="2">
        <f t="shared" ref="CA408:DF408" si="222">CA570</f>
        <v>0</v>
      </c>
      <c r="CB408" s="2">
        <f t="shared" si="222"/>
        <v>0</v>
      </c>
      <c r="CC408" s="2">
        <f t="shared" si="222"/>
        <v>0</v>
      </c>
      <c r="CD408" s="2">
        <f t="shared" si="222"/>
        <v>0</v>
      </c>
      <c r="CE408" s="2">
        <f t="shared" si="222"/>
        <v>0</v>
      </c>
      <c r="CF408" s="2">
        <f t="shared" si="222"/>
        <v>0</v>
      </c>
      <c r="CG408" s="2">
        <f t="shared" si="222"/>
        <v>0</v>
      </c>
      <c r="CH408" s="2">
        <f t="shared" si="222"/>
        <v>0</v>
      </c>
      <c r="CI408" s="2">
        <f t="shared" si="222"/>
        <v>0</v>
      </c>
      <c r="CJ408" s="2">
        <f t="shared" si="222"/>
        <v>0</v>
      </c>
      <c r="CK408" s="2">
        <f t="shared" si="222"/>
        <v>0</v>
      </c>
      <c r="CL408" s="2">
        <f t="shared" si="222"/>
        <v>0</v>
      </c>
      <c r="CM408" s="2">
        <f t="shared" si="222"/>
        <v>0</v>
      </c>
      <c r="CN408" s="2">
        <f t="shared" si="222"/>
        <v>0</v>
      </c>
      <c r="CO408" s="2">
        <f t="shared" si="222"/>
        <v>0</v>
      </c>
      <c r="CP408" s="2">
        <f t="shared" si="222"/>
        <v>0</v>
      </c>
      <c r="CQ408" s="2">
        <f t="shared" si="222"/>
        <v>0</v>
      </c>
      <c r="CR408" s="2">
        <f t="shared" si="222"/>
        <v>0</v>
      </c>
      <c r="CS408" s="2">
        <f t="shared" si="222"/>
        <v>0</v>
      </c>
      <c r="CT408" s="2">
        <f t="shared" si="222"/>
        <v>0</v>
      </c>
      <c r="CU408" s="2">
        <f t="shared" si="222"/>
        <v>0</v>
      </c>
      <c r="CV408" s="2">
        <f t="shared" si="222"/>
        <v>0</v>
      </c>
      <c r="CW408" s="2">
        <f t="shared" si="222"/>
        <v>0</v>
      </c>
      <c r="CX408" s="2">
        <f t="shared" si="222"/>
        <v>0</v>
      </c>
      <c r="CY408" s="2">
        <f t="shared" si="222"/>
        <v>0</v>
      </c>
      <c r="CZ408" s="2">
        <f t="shared" si="222"/>
        <v>0</v>
      </c>
      <c r="DA408" s="2">
        <f t="shared" si="222"/>
        <v>0</v>
      </c>
      <c r="DB408" s="2">
        <f t="shared" si="222"/>
        <v>0</v>
      </c>
      <c r="DC408" s="2">
        <f t="shared" si="222"/>
        <v>0</v>
      </c>
      <c r="DD408" s="2">
        <f t="shared" si="222"/>
        <v>0</v>
      </c>
      <c r="DE408" s="2">
        <f t="shared" si="222"/>
        <v>0</v>
      </c>
      <c r="DF408" s="2">
        <f t="shared" si="222"/>
        <v>0</v>
      </c>
      <c r="DG408" s="3">
        <f t="shared" ref="DG408:EL408" si="223">DG570</f>
        <v>0</v>
      </c>
      <c r="DH408" s="3">
        <f t="shared" si="223"/>
        <v>0</v>
      </c>
      <c r="DI408" s="3">
        <f t="shared" si="223"/>
        <v>0</v>
      </c>
      <c r="DJ408" s="3">
        <f t="shared" si="223"/>
        <v>0</v>
      </c>
      <c r="DK408" s="3">
        <f t="shared" si="223"/>
        <v>0</v>
      </c>
      <c r="DL408" s="3">
        <f t="shared" si="223"/>
        <v>0</v>
      </c>
      <c r="DM408" s="3">
        <f t="shared" si="223"/>
        <v>0</v>
      </c>
      <c r="DN408" s="3">
        <f t="shared" si="223"/>
        <v>0</v>
      </c>
      <c r="DO408" s="3">
        <f t="shared" si="223"/>
        <v>0</v>
      </c>
      <c r="DP408" s="3">
        <f t="shared" si="223"/>
        <v>0</v>
      </c>
      <c r="DQ408" s="3">
        <f t="shared" si="223"/>
        <v>0</v>
      </c>
      <c r="DR408" s="3">
        <f t="shared" si="223"/>
        <v>0</v>
      </c>
      <c r="DS408" s="3">
        <f t="shared" si="223"/>
        <v>0</v>
      </c>
      <c r="DT408" s="3">
        <f t="shared" si="223"/>
        <v>0</v>
      </c>
      <c r="DU408" s="3">
        <f t="shared" si="223"/>
        <v>0</v>
      </c>
      <c r="DV408" s="3">
        <f t="shared" si="223"/>
        <v>0</v>
      </c>
      <c r="DW408" s="3">
        <f t="shared" si="223"/>
        <v>0</v>
      </c>
      <c r="DX408" s="3">
        <f t="shared" si="223"/>
        <v>0</v>
      </c>
      <c r="DY408" s="3">
        <f t="shared" si="223"/>
        <v>0</v>
      </c>
      <c r="DZ408" s="3">
        <f t="shared" si="223"/>
        <v>0</v>
      </c>
      <c r="EA408" s="3">
        <f t="shared" si="223"/>
        <v>0</v>
      </c>
      <c r="EB408" s="3">
        <f t="shared" si="223"/>
        <v>0</v>
      </c>
      <c r="EC408" s="3">
        <f t="shared" si="223"/>
        <v>0</v>
      </c>
      <c r="ED408" s="3">
        <f t="shared" si="223"/>
        <v>0</v>
      </c>
      <c r="EE408" s="3">
        <f t="shared" si="223"/>
        <v>0</v>
      </c>
      <c r="EF408" s="3">
        <f t="shared" si="223"/>
        <v>0</v>
      </c>
      <c r="EG408" s="3">
        <f t="shared" si="223"/>
        <v>0</v>
      </c>
      <c r="EH408" s="3">
        <f t="shared" si="223"/>
        <v>0</v>
      </c>
      <c r="EI408" s="3">
        <f t="shared" si="223"/>
        <v>0</v>
      </c>
      <c r="EJ408" s="3">
        <f t="shared" si="223"/>
        <v>0</v>
      </c>
      <c r="EK408" s="3">
        <f t="shared" si="223"/>
        <v>0</v>
      </c>
      <c r="EL408" s="3">
        <f t="shared" si="223"/>
        <v>0</v>
      </c>
      <c r="EM408" s="3">
        <f t="shared" ref="EM408:FR408" si="224">EM570</f>
        <v>0</v>
      </c>
      <c r="EN408" s="3">
        <f t="shared" si="224"/>
        <v>0</v>
      </c>
      <c r="EO408" s="3">
        <f t="shared" si="224"/>
        <v>0</v>
      </c>
      <c r="EP408" s="3">
        <f t="shared" si="224"/>
        <v>0</v>
      </c>
      <c r="EQ408" s="3">
        <f t="shared" si="224"/>
        <v>0</v>
      </c>
      <c r="ER408" s="3">
        <f t="shared" si="224"/>
        <v>0</v>
      </c>
      <c r="ES408" s="3">
        <f t="shared" si="224"/>
        <v>0</v>
      </c>
      <c r="ET408" s="3">
        <f t="shared" si="224"/>
        <v>0</v>
      </c>
      <c r="EU408" s="3">
        <f t="shared" si="224"/>
        <v>0</v>
      </c>
      <c r="EV408" s="3">
        <f t="shared" si="224"/>
        <v>0</v>
      </c>
      <c r="EW408" s="3">
        <f t="shared" si="224"/>
        <v>0</v>
      </c>
      <c r="EX408" s="3">
        <f t="shared" si="224"/>
        <v>0</v>
      </c>
      <c r="EY408" s="3">
        <f t="shared" si="224"/>
        <v>0</v>
      </c>
      <c r="EZ408" s="3">
        <f t="shared" si="224"/>
        <v>0</v>
      </c>
      <c r="FA408" s="3">
        <f t="shared" si="224"/>
        <v>0</v>
      </c>
      <c r="FB408" s="3">
        <f t="shared" si="224"/>
        <v>0</v>
      </c>
      <c r="FC408" s="3">
        <f t="shared" si="224"/>
        <v>0</v>
      </c>
      <c r="FD408" s="3">
        <f t="shared" si="224"/>
        <v>0</v>
      </c>
      <c r="FE408" s="3">
        <f t="shared" si="224"/>
        <v>0</v>
      </c>
      <c r="FF408" s="3">
        <f t="shared" si="224"/>
        <v>0</v>
      </c>
      <c r="FG408" s="3">
        <f t="shared" si="224"/>
        <v>0</v>
      </c>
      <c r="FH408" s="3">
        <f t="shared" si="224"/>
        <v>0</v>
      </c>
      <c r="FI408" s="3">
        <f t="shared" si="224"/>
        <v>0</v>
      </c>
      <c r="FJ408" s="3">
        <f t="shared" si="224"/>
        <v>0</v>
      </c>
      <c r="FK408" s="3">
        <f t="shared" si="224"/>
        <v>0</v>
      </c>
      <c r="FL408" s="3">
        <f t="shared" si="224"/>
        <v>0</v>
      </c>
      <c r="FM408" s="3">
        <f t="shared" si="224"/>
        <v>0</v>
      </c>
      <c r="FN408" s="3">
        <f t="shared" si="224"/>
        <v>0</v>
      </c>
      <c r="FO408" s="3">
        <f t="shared" si="224"/>
        <v>0</v>
      </c>
      <c r="FP408" s="3">
        <f t="shared" si="224"/>
        <v>0</v>
      </c>
      <c r="FQ408" s="3">
        <f t="shared" si="224"/>
        <v>0</v>
      </c>
      <c r="FR408" s="3">
        <f t="shared" si="224"/>
        <v>0</v>
      </c>
      <c r="FS408" s="3">
        <f t="shared" ref="FS408:GX408" si="225">FS570</f>
        <v>0</v>
      </c>
      <c r="FT408" s="3">
        <f t="shared" si="225"/>
        <v>0</v>
      </c>
      <c r="FU408" s="3">
        <f t="shared" si="225"/>
        <v>0</v>
      </c>
      <c r="FV408" s="3">
        <f t="shared" si="225"/>
        <v>0</v>
      </c>
      <c r="FW408" s="3">
        <f t="shared" si="225"/>
        <v>0</v>
      </c>
      <c r="FX408" s="3">
        <f t="shared" si="225"/>
        <v>0</v>
      </c>
      <c r="FY408" s="3">
        <f t="shared" si="225"/>
        <v>0</v>
      </c>
      <c r="FZ408" s="3">
        <f t="shared" si="225"/>
        <v>0</v>
      </c>
      <c r="GA408" s="3">
        <f t="shared" si="225"/>
        <v>0</v>
      </c>
      <c r="GB408" s="3">
        <f t="shared" si="225"/>
        <v>0</v>
      </c>
      <c r="GC408" s="3">
        <f t="shared" si="225"/>
        <v>0</v>
      </c>
      <c r="GD408" s="3">
        <f t="shared" si="225"/>
        <v>0</v>
      </c>
      <c r="GE408" s="3">
        <f t="shared" si="225"/>
        <v>0</v>
      </c>
      <c r="GF408" s="3">
        <f t="shared" si="225"/>
        <v>0</v>
      </c>
      <c r="GG408" s="3">
        <f t="shared" si="225"/>
        <v>0</v>
      </c>
      <c r="GH408" s="3">
        <f t="shared" si="225"/>
        <v>0</v>
      </c>
      <c r="GI408" s="3">
        <f t="shared" si="225"/>
        <v>0</v>
      </c>
      <c r="GJ408" s="3">
        <f t="shared" si="225"/>
        <v>0</v>
      </c>
      <c r="GK408" s="3">
        <f t="shared" si="225"/>
        <v>0</v>
      </c>
      <c r="GL408" s="3">
        <f t="shared" si="225"/>
        <v>0</v>
      </c>
      <c r="GM408" s="3">
        <f t="shared" si="225"/>
        <v>0</v>
      </c>
      <c r="GN408" s="3">
        <f t="shared" si="225"/>
        <v>0</v>
      </c>
      <c r="GO408" s="3">
        <f t="shared" si="225"/>
        <v>0</v>
      </c>
      <c r="GP408" s="3">
        <f t="shared" si="225"/>
        <v>0</v>
      </c>
      <c r="GQ408" s="3">
        <f t="shared" si="225"/>
        <v>0</v>
      </c>
      <c r="GR408" s="3">
        <f t="shared" si="225"/>
        <v>0</v>
      </c>
      <c r="GS408" s="3">
        <f t="shared" si="225"/>
        <v>0</v>
      </c>
      <c r="GT408" s="3">
        <f t="shared" si="225"/>
        <v>0</v>
      </c>
      <c r="GU408" s="3">
        <f t="shared" si="225"/>
        <v>0</v>
      </c>
      <c r="GV408" s="3">
        <f t="shared" si="225"/>
        <v>0</v>
      </c>
      <c r="GW408" s="3">
        <f t="shared" si="225"/>
        <v>0</v>
      </c>
      <c r="GX408" s="3">
        <f t="shared" si="225"/>
        <v>0</v>
      </c>
    </row>
    <row r="410" spans="1:245" x14ac:dyDescent="0.2">
      <c r="A410" s="1">
        <v>5</v>
      </c>
      <c r="B410" s="1">
        <v>1</v>
      </c>
      <c r="C410" s="1"/>
      <c r="D410" s="1">
        <f>ROW(A423)</f>
        <v>423</v>
      </c>
      <c r="E410" s="1"/>
      <c r="F410" s="1" t="s">
        <v>118</v>
      </c>
      <c r="G410" s="1" t="s">
        <v>17</v>
      </c>
      <c r="H410" s="1" t="s">
        <v>3</v>
      </c>
      <c r="I410" s="1">
        <v>0</v>
      </c>
      <c r="J410" s="1"/>
      <c r="K410" s="1">
        <v>0</v>
      </c>
      <c r="L410" s="1"/>
      <c r="M410" s="1"/>
      <c r="N410" s="1"/>
      <c r="O410" s="1"/>
      <c r="P410" s="1"/>
      <c r="Q410" s="1"/>
      <c r="R410" s="1"/>
      <c r="S410" s="1"/>
      <c r="T410" s="1"/>
      <c r="U410" s="1" t="s">
        <v>3</v>
      </c>
      <c r="V410" s="1">
        <v>0</v>
      </c>
      <c r="W410" s="1"/>
      <c r="X410" s="1"/>
      <c r="Y410" s="1"/>
      <c r="Z410" s="1"/>
      <c r="AA410" s="1"/>
      <c r="AB410" s="1" t="s">
        <v>3</v>
      </c>
      <c r="AC410" s="1" t="s">
        <v>3</v>
      </c>
      <c r="AD410" s="1" t="s">
        <v>3</v>
      </c>
      <c r="AE410" s="1" t="s">
        <v>3</v>
      </c>
      <c r="AF410" s="1" t="s">
        <v>3</v>
      </c>
      <c r="AG410" s="1" t="s">
        <v>3</v>
      </c>
      <c r="AH410" s="1"/>
      <c r="AI410" s="1"/>
      <c r="AJ410" s="1"/>
      <c r="AK410" s="1"/>
      <c r="AL410" s="1"/>
      <c r="AM410" s="1"/>
      <c r="AN410" s="1"/>
      <c r="AO410" s="1"/>
      <c r="AP410" s="1" t="s">
        <v>3</v>
      </c>
      <c r="AQ410" s="1" t="s">
        <v>3</v>
      </c>
      <c r="AR410" s="1" t="s">
        <v>3</v>
      </c>
      <c r="AS410" s="1"/>
      <c r="AT410" s="1"/>
      <c r="AU410" s="1"/>
      <c r="AV410" s="1"/>
      <c r="AW410" s="1"/>
      <c r="AX410" s="1"/>
      <c r="AY410" s="1"/>
      <c r="AZ410" s="1" t="s">
        <v>3</v>
      </c>
      <c r="BA410" s="1"/>
      <c r="BB410" s="1" t="s">
        <v>3</v>
      </c>
      <c r="BC410" s="1" t="s">
        <v>3</v>
      </c>
      <c r="BD410" s="1" t="s">
        <v>3</v>
      </c>
      <c r="BE410" s="1" t="s">
        <v>3</v>
      </c>
      <c r="BF410" s="1" t="s">
        <v>3</v>
      </c>
      <c r="BG410" s="1" t="s">
        <v>3</v>
      </c>
      <c r="BH410" s="1" t="s">
        <v>3</v>
      </c>
      <c r="BI410" s="1" t="s">
        <v>3</v>
      </c>
      <c r="BJ410" s="1" t="s">
        <v>3</v>
      </c>
      <c r="BK410" s="1" t="s">
        <v>3</v>
      </c>
      <c r="BL410" s="1" t="s">
        <v>3</v>
      </c>
      <c r="BM410" s="1" t="s">
        <v>3</v>
      </c>
      <c r="BN410" s="1" t="s">
        <v>3</v>
      </c>
      <c r="BO410" s="1" t="s">
        <v>3</v>
      </c>
      <c r="BP410" s="1" t="s">
        <v>3</v>
      </c>
      <c r="BQ410" s="1"/>
      <c r="BR410" s="1"/>
      <c r="BS410" s="1"/>
      <c r="BT410" s="1"/>
      <c r="BU410" s="1"/>
      <c r="BV410" s="1"/>
      <c r="BW410" s="1"/>
      <c r="BX410" s="1">
        <v>0</v>
      </c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>
        <v>0</v>
      </c>
    </row>
    <row r="412" spans="1:245" x14ac:dyDescent="0.2">
      <c r="A412" s="2">
        <v>52</v>
      </c>
      <c r="B412" s="2">
        <f t="shared" ref="B412:G412" si="226">B423</f>
        <v>1</v>
      </c>
      <c r="C412" s="2">
        <f t="shared" si="226"/>
        <v>5</v>
      </c>
      <c r="D412" s="2">
        <f t="shared" si="226"/>
        <v>410</v>
      </c>
      <c r="E412" s="2">
        <f t="shared" si="226"/>
        <v>0</v>
      </c>
      <c r="F412" s="2" t="str">
        <f t="shared" si="226"/>
        <v>Новый подраздел</v>
      </c>
      <c r="G412" s="2" t="str">
        <f t="shared" si="226"/>
        <v>Подготовительные работы</v>
      </c>
      <c r="H412" s="2"/>
      <c r="I412" s="2"/>
      <c r="J412" s="2"/>
      <c r="K412" s="2"/>
      <c r="L412" s="2"/>
      <c r="M412" s="2"/>
      <c r="N412" s="2"/>
      <c r="O412" s="2">
        <f t="shared" ref="O412:AT412" si="227">O423</f>
        <v>0</v>
      </c>
      <c r="P412" s="2">
        <f t="shared" si="227"/>
        <v>0</v>
      </c>
      <c r="Q412" s="2">
        <f t="shared" si="227"/>
        <v>0</v>
      </c>
      <c r="R412" s="2">
        <f t="shared" si="227"/>
        <v>0</v>
      </c>
      <c r="S412" s="2">
        <f t="shared" si="227"/>
        <v>0</v>
      </c>
      <c r="T412" s="2">
        <f t="shared" si="227"/>
        <v>0</v>
      </c>
      <c r="U412" s="2">
        <f t="shared" si="227"/>
        <v>0</v>
      </c>
      <c r="V412" s="2">
        <f t="shared" si="227"/>
        <v>0</v>
      </c>
      <c r="W412" s="2">
        <f t="shared" si="227"/>
        <v>0</v>
      </c>
      <c r="X412" s="2">
        <f t="shared" si="227"/>
        <v>0</v>
      </c>
      <c r="Y412" s="2">
        <f t="shared" si="227"/>
        <v>0</v>
      </c>
      <c r="Z412" s="2">
        <f t="shared" si="227"/>
        <v>0</v>
      </c>
      <c r="AA412" s="2">
        <f t="shared" si="227"/>
        <v>0</v>
      </c>
      <c r="AB412" s="2">
        <f t="shared" si="227"/>
        <v>0</v>
      </c>
      <c r="AC412" s="2">
        <f t="shared" si="227"/>
        <v>0</v>
      </c>
      <c r="AD412" s="2">
        <f t="shared" si="227"/>
        <v>0</v>
      </c>
      <c r="AE412" s="2">
        <f t="shared" si="227"/>
        <v>0</v>
      </c>
      <c r="AF412" s="2">
        <f t="shared" si="227"/>
        <v>0</v>
      </c>
      <c r="AG412" s="2">
        <f t="shared" si="227"/>
        <v>0</v>
      </c>
      <c r="AH412" s="2">
        <f t="shared" si="227"/>
        <v>0</v>
      </c>
      <c r="AI412" s="2">
        <f t="shared" si="227"/>
        <v>0</v>
      </c>
      <c r="AJ412" s="2">
        <f t="shared" si="227"/>
        <v>0</v>
      </c>
      <c r="AK412" s="2">
        <f t="shared" si="227"/>
        <v>0</v>
      </c>
      <c r="AL412" s="2">
        <f t="shared" si="227"/>
        <v>0</v>
      </c>
      <c r="AM412" s="2">
        <f t="shared" si="227"/>
        <v>0</v>
      </c>
      <c r="AN412" s="2">
        <f t="shared" si="227"/>
        <v>0</v>
      </c>
      <c r="AO412" s="2">
        <f t="shared" si="227"/>
        <v>0</v>
      </c>
      <c r="AP412" s="2">
        <f t="shared" si="227"/>
        <v>0</v>
      </c>
      <c r="AQ412" s="2">
        <f t="shared" si="227"/>
        <v>0</v>
      </c>
      <c r="AR412" s="2">
        <f t="shared" si="227"/>
        <v>0</v>
      </c>
      <c r="AS412" s="2">
        <f t="shared" si="227"/>
        <v>0</v>
      </c>
      <c r="AT412" s="2">
        <f t="shared" si="227"/>
        <v>0</v>
      </c>
      <c r="AU412" s="2">
        <f t="shared" ref="AU412:BZ412" si="228">AU423</f>
        <v>0</v>
      </c>
      <c r="AV412" s="2">
        <f t="shared" si="228"/>
        <v>0</v>
      </c>
      <c r="AW412" s="2">
        <f t="shared" si="228"/>
        <v>0</v>
      </c>
      <c r="AX412" s="2">
        <f t="shared" si="228"/>
        <v>0</v>
      </c>
      <c r="AY412" s="2">
        <f t="shared" si="228"/>
        <v>0</v>
      </c>
      <c r="AZ412" s="2">
        <f t="shared" si="228"/>
        <v>0</v>
      </c>
      <c r="BA412" s="2">
        <f t="shared" si="228"/>
        <v>0</v>
      </c>
      <c r="BB412" s="2">
        <f t="shared" si="228"/>
        <v>0</v>
      </c>
      <c r="BC412" s="2">
        <f t="shared" si="228"/>
        <v>0</v>
      </c>
      <c r="BD412" s="2">
        <f t="shared" si="228"/>
        <v>0</v>
      </c>
      <c r="BE412" s="2">
        <f t="shared" si="228"/>
        <v>0</v>
      </c>
      <c r="BF412" s="2">
        <f t="shared" si="228"/>
        <v>0</v>
      </c>
      <c r="BG412" s="2">
        <f t="shared" si="228"/>
        <v>0</v>
      </c>
      <c r="BH412" s="2">
        <f t="shared" si="228"/>
        <v>0</v>
      </c>
      <c r="BI412" s="2">
        <f t="shared" si="228"/>
        <v>0</v>
      </c>
      <c r="BJ412" s="2">
        <f t="shared" si="228"/>
        <v>0</v>
      </c>
      <c r="BK412" s="2">
        <f t="shared" si="228"/>
        <v>0</v>
      </c>
      <c r="BL412" s="2">
        <f t="shared" si="228"/>
        <v>0</v>
      </c>
      <c r="BM412" s="2">
        <f t="shared" si="228"/>
        <v>0</v>
      </c>
      <c r="BN412" s="2">
        <f t="shared" si="228"/>
        <v>0</v>
      </c>
      <c r="BO412" s="2">
        <f t="shared" si="228"/>
        <v>0</v>
      </c>
      <c r="BP412" s="2">
        <f t="shared" si="228"/>
        <v>0</v>
      </c>
      <c r="BQ412" s="2">
        <f t="shared" si="228"/>
        <v>0</v>
      </c>
      <c r="BR412" s="2">
        <f t="shared" si="228"/>
        <v>0</v>
      </c>
      <c r="BS412" s="2">
        <f t="shared" si="228"/>
        <v>0</v>
      </c>
      <c r="BT412" s="2">
        <f t="shared" si="228"/>
        <v>0</v>
      </c>
      <c r="BU412" s="2">
        <f t="shared" si="228"/>
        <v>0</v>
      </c>
      <c r="BV412" s="2">
        <f t="shared" si="228"/>
        <v>0</v>
      </c>
      <c r="BW412" s="2">
        <f t="shared" si="228"/>
        <v>0</v>
      </c>
      <c r="BX412" s="2">
        <f t="shared" si="228"/>
        <v>0</v>
      </c>
      <c r="BY412" s="2">
        <f t="shared" si="228"/>
        <v>0</v>
      </c>
      <c r="BZ412" s="2">
        <f t="shared" si="228"/>
        <v>0</v>
      </c>
      <c r="CA412" s="2">
        <f t="shared" ref="CA412:DF412" si="229">CA423</f>
        <v>0</v>
      </c>
      <c r="CB412" s="2">
        <f t="shared" si="229"/>
        <v>0</v>
      </c>
      <c r="CC412" s="2">
        <f t="shared" si="229"/>
        <v>0</v>
      </c>
      <c r="CD412" s="2">
        <f t="shared" si="229"/>
        <v>0</v>
      </c>
      <c r="CE412" s="2">
        <f t="shared" si="229"/>
        <v>0</v>
      </c>
      <c r="CF412" s="2">
        <f t="shared" si="229"/>
        <v>0</v>
      </c>
      <c r="CG412" s="2">
        <f t="shared" si="229"/>
        <v>0</v>
      </c>
      <c r="CH412" s="2">
        <f t="shared" si="229"/>
        <v>0</v>
      </c>
      <c r="CI412" s="2">
        <f t="shared" si="229"/>
        <v>0</v>
      </c>
      <c r="CJ412" s="2">
        <f t="shared" si="229"/>
        <v>0</v>
      </c>
      <c r="CK412" s="2">
        <f t="shared" si="229"/>
        <v>0</v>
      </c>
      <c r="CL412" s="2">
        <f t="shared" si="229"/>
        <v>0</v>
      </c>
      <c r="CM412" s="2">
        <f t="shared" si="229"/>
        <v>0</v>
      </c>
      <c r="CN412" s="2">
        <f t="shared" si="229"/>
        <v>0</v>
      </c>
      <c r="CO412" s="2">
        <f t="shared" si="229"/>
        <v>0</v>
      </c>
      <c r="CP412" s="2">
        <f t="shared" si="229"/>
        <v>0</v>
      </c>
      <c r="CQ412" s="2">
        <f t="shared" si="229"/>
        <v>0</v>
      </c>
      <c r="CR412" s="2">
        <f t="shared" si="229"/>
        <v>0</v>
      </c>
      <c r="CS412" s="2">
        <f t="shared" si="229"/>
        <v>0</v>
      </c>
      <c r="CT412" s="2">
        <f t="shared" si="229"/>
        <v>0</v>
      </c>
      <c r="CU412" s="2">
        <f t="shared" si="229"/>
        <v>0</v>
      </c>
      <c r="CV412" s="2">
        <f t="shared" si="229"/>
        <v>0</v>
      </c>
      <c r="CW412" s="2">
        <f t="shared" si="229"/>
        <v>0</v>
      </c>
      <c r="CX412" s="2">
        <f t="shared" si="229"/>
        <v>0</v>
      </c>
      <c r="CY412" s="2">
        <f t="shared" si="229"/>
        <v>0</v>
      </c>
      <c r="CZ412" s="2">
        <f t="shared" si="229"/>
        <v>0</v>
      </c>
      <c r="DA412" s="2">
        <f t="shared" si="229"/>
        <v>0</v>
      </c>
      <c r="DB412" s="2">
        <f t="shared" si="229"/>
        <v>0</v>
      </c>
      <c r="DC412" s="2">
        <f t="shared" si="229"/>
        <v>0</v>
      </c>
      <c r="DD412" s="2">
        <f t="shared" si="229"/>
        <v>0</v>
      </c>
      <c r="DE412" s="2">
        <f t="shared" si="229"/>
        <v>0</v>
      </c>
      <c r="DF412" s="2">
        <f t="shared" si="229"/>
        <v>0</v>
      </c>
      <c r="DG412" s="3">
        <f t="shared" ref="DG412:EL412" si="230">DG423</f>
        <v>0</v>
      </c>
      <c r="DH412" s="3">
        <f t="shared" si="230"/>
        <v>0</v>
      </c>
      <c r="DI412" s="3">
        <f t="shared" si="230"/>
        <v>0</v>
      </c>
      <c r="DJ412" s="3">
        <f t="shared" si="230"/>
        <v>0</v>
      </c>
      <c r="DK412" s="3">
        <f t="shared" si="230"/>
        <v>0</v>
      </c>
      <c r="DL412" s="3">
        <f t="shared" si="230"/>
        <v>0</v>
      </c>
      <c r="DM412" s="3">
        <f t="shared" si="230"/>
        <v>0</v>
      </c>
      <c r="DN412" s="3">
        <f t="shared" si="230"/>
        <v>0</v>
      </c>
      <c r="DO412" s="3">
        <f t="shared" si="230"/>
        <v>0</v>
      </c>
      <c r="DP412" s="3">
        <f t="shared" si="230"/>
        <v>0</v>
      </c>
      <c r="DQ412" s="3">
        <f t="shared" si="230"/>
        <v>0</v>
      </c>
      <c r="DR412" s="3">
        <f t="shared" si="230"/>
        <v>0</v>
      </c>
      <c r="DS412" s="3">
        <f t="shared" si="230"/>
        <v>0</v>
      </c>
      <c r="DT412" s="3">
        <f t="shared" si="230"/>
        <v>0</v>
      </c>
      <c r="DU412" s="3">
        <f t="shared" si="230"/>
        <v>0</v>
      </c>
      <c r="DV412" s="3">
        <f t="shared" si="230"/>
        <v>0</v>
      </c>
      <c r="DW412" s="3">
        <f t="shared" si="230"/>
        <v>0</v>
      </c>
      <c r="DX412" s="3">
        <f t="shared" si="230"/>
        <v>0</v>
      </c>
      <c r="DY412" s="3">
        <f t="shared" si="230"/>
        <v>0</v>
      </c>
      <c r="DZ412" s="3">
        <f t="shared" si="230"/>
        <v>0</v>
      </c>
      <c r="EA412" s="3">
        <f t="shared" si="230"/>
        <v>0</v>
      </c>
      <c r="EB412" s="3">
        <f t="shared" si="230"/>
        <v>0</v>
      </c>
      <c r="EC412" s="3">
        <f t="shared" si="230"/>
        <v>0</v>
      </c>
      <c r="ED412" s="3">
        <f t="shared" si="230"/>
        <v>0</v>
      </c>
      <c r="EE412" s="3">
        <f t="shared" si="230"/>
        <v>0</v>
      </c>
      <c r="EF412" s="3">
        <f t="shared" si="230"/>
        <v>0</v>
      </c>
      <c r="EG412" s="3">
        <f t="shared" si="230"/>
        <v>0</v>
      </c>
      <c r="EH412" s="3">
        <f t="shared" si="230"/>
        <v>0</v>
      </c>
      <c r="EI412" s="3">
        <f t="shared" si="230"/>
        <v>0</v>
      </c>
      <c r="EJ412" s="3">
        <f t="shared" si="230"/>
        <v>0</v>
      </c>
      <c r="EK412" s="3">
        <f t="shared" si="230"/>
        <v>0</v>
      </c>
      <c r="EL412" s="3">
        <f t="shared" si="230"/>
        <v>0</v>
      </c>
      <c r="EM412" s="3">
        <f t="shared" ref="EM412:FR412" si="231">EM423</f>
        <v>0</v>
      </c>
      <c r="EN412" s="3">
        <f t="shared" si="231"/>
        <v>0</v>
      </c>
      <c r="EO412" s="3">
        <f t="shared" si="231"/>
        <v>0</v>
      </c>
      <c r="EP412" s="3">
        <f t="shared" si="231"/>
        <v>0</v>
      </c>
      <c r="EQ412" s="3">
        <f t="shared" si="231"/>
        <v>0</v>
      </c>
      <c r="ER412" s="3">
        <f t="shared" si="231"/>
        <v>0</v>
      </c>
      <c r="ES412" s="3">
        <f t="shared" si="231"/>
        <v>0</v>
      </c>
      <c r="ET412" s="3">
        <f t="shared" si="231"/>
        <v>0</v>
      </c>
      <c r="EU412" s="3">
        <f t="shared" si="231"/>
        <v>0</v>
      </c>
      <c r="EV412" s="3">
        <f t="shared" si="231"/>
        <v>0</v>
      </c>
      <c r="EW412" s="3">
        <f t="shared" si="231"/>
        <v>0</v>
      </c>
      <c r="EX412" s="3">
        <f t="shared" si="231"/>
        <v>0</v>
      </c>
      <c r="EY412" s="3">
        <f t="shared" si="231"/>
        <v>0</v>
      </c>
      <c r="EZ412" s="3">
        <f t="shared" si="231"/>
        <v>0</v>
      </c>
      <c r="FA412" s="3">
        <f t="shared" si="231"/>
        <v>0</v>
      </c>
      <c r="FB412" s="3">
        <f t="shared" si="231"/>
        <v>0</v>
      </c>
      <c r="FC412" s="3">
        <f t="shared" si="231"/>
        <v>0</v>
      </c>
      <c r="FD412" s="3">
        <f t="shared" si="231"/>
        <v>0</v>
      </c>
      <c r="FE412" s="3">
        <f t="shared" si="231"/>
        <v>0</v>
      </c>
      <c r="FF412" s="3">
        <f t="shared" si="231"/>
        <v>0</v>
      </c>
      <c r="FG412" s="3">
        <f t="shared" si="231"/>
        <v>0</v>
      </c>
      <c r="FH412" s="3">
        <f t="shared" si="231"/>
        <v>0</v>
      </c>
      <c r="FI412" s="3">
        <f t="shared" si="231"/>
        <v>0</v>
      </c>
      <c r="FJ412" s="3">
        <f t="shared" si="231"/>
        <v>0</v>
      </c>
      <c r="FK412" s="3">
        <f t="shared" si="231"/>
        <v>0</v>
      </c>
      <c r="FL412" s="3">
        <f t="shared" si="231"/>
        <v>0</v>
      </c>
      <c r="FM412" s="3">
        <f t="shared" si="231"/>
        <v>0</v>
      </c>
      <c r="FN412" s="3">
        <f t="shared" si="231"/>
        <v>0</v>
      </c>
      <c r="FO412" s="3">
        <f t="shared" si="231"/>
        <v>0</v>
      </c>
      <c r="FP412" s="3">
        <f t="shared" si="231"/>
        <v>0</v>
      </c>
      <c r="FQ412" s="3">
        <f t="shared" si="231"/>
        <v>0</v>
      </c>
      <c r="FR412" s="3">
        <f t="shared" si="231"/>
        <v>0</v>
      </c>
      <c r="FS412" s="3">
        <f t="shared" ref="FS412:GX412" si="232">FS423</f>
        <v>0</v>
      </c>
      <c r="FT412" s="3">
        <f t="shared" si="232"/>
        <v>0</v>
      </c>
      <c r="FU412" s="3">
        <f t="shared" si="232"/>
        <v>0</v>
      </c>
      <c r="FV412" s="3">
        <f t="shared" si="232"/>
        <v>0</v>
      </c>
      <c r="FW412" s="3">
        <f t="shared" si="232"/>
        <v>0</v>
      </c>
      <c r="FX412" s="3">
        <f t="shared" si="232"/>
        <v>0</v>
      </c>
      <c r="FY412" s="3">
        <f t="shared" si="232"/>
        <v>0</v>
      </c>
      <c r="FZ412" s="3">
        <f t="shared" si="232"/>
        <v>0</v>
      </c>
      <c r="GA412" s="3">
        <f t="shared" si="232"/>
        <v>0</v>
      </c>
      <c r="GB412" s="3">
        <f t="shared" si="232"/>
        <v>0</v>
      </c>
      <c r="GC412" s="3">
        <f t="shared" si="232"/>
        <v>0</v>
      </c>
      <c r="GD412" s="3">
        <f t="shared" si="232"/>
        <v>0</v>
      </c>
      <c r="GE412" s="3">
        <f t="shared" si="232"/>
        <v>0</v>
      </c>
      <c r="GF412" s="3">
        <f t="shared" si="232"/>
        <v>0</v>
      </c>
      <c r="GG412" s="3">
        <f t="shared" si="232"/>
        <v>0</v>
      </c>
      <c r="GH412" s="3">
        <f t="shared" si="232"/>
        <v>0</v>
      </c>
      <c r="GI412" s="3">
        <f t="shared" si="232"/>
        <v>0</v>
      </c>
      <c r="GJ412" s="3">
        <f t="shared" si="232"/>
        <v>0</v>
      </c>
      <c r="GK412" s="3">
        <f t="shared" si="232"/>
        <v>0</v>
      </c>
      <c r="GL412" s="3">
        <f t="shared" si="232"/>
        <v>0</v>
      </c>
      <c r="GM412" s="3">
        <f t="shared" si="232"/>
        <v>0</v>
      </c>
      <c r="GN412" s="3">
        <f t="shared" si="232"/>
        <v>0</v>
      </c>
      <c r="GO412" s="3">
        <f t="shared" si="232"/>
        <v>0</v>
      </c>
      <c r="GP412" s="3">
        <f t="shared" si="232"/>
        <v>0</v>
      </c>
      <c r="GQ412" s="3">
        <f t="shared" si="232"/>
        <v>0</v>
      </c>
      <c r="GR412" s="3">
        <f t="shared" si="232"/>
        <v>0</v>
      </c>
      <c r="GS412" s="3">
        <f t="shared" si="232"/>
        <v>0</v>
      </c>
      <c r="GT412" s="3">
        <f t="shared" si="232"/>
        <v>0</v>
      </c>
      <c r="GU412" s="3">
        <f t="shared" si="232"/>
        <v>0</v>
      </c>
      <c r="GV412" s="3">
        <f t="shared" si="232"/>
        <v>0</v>
      </c>
      <c r="GW412" s="3">
        <f t="shared" si="232"/>
        <v>0</v>
      </c>
      <c r="GX412" s="3">
        <f t="shared" si="232"/>
        <v>0</v>
      </c>
    </row>
    <row r="414" spans="1:245" x14ac:dyDescent="0.2">
      <c r="A414">
        <v>17</v>
      </c>
      <c r="B414">
        <v>1</v>
      </c>
      <c r="C414">
        <f>ROW(SmtRes!A36)</f>
        <v>36</v>
      </c>
      <c r="D414">
        <f>ROW(EtalonRes!A99)</f>
        <v>99</v>
      </c>
      <c r="E414" t="s">
        <v>206</v>
      </c>
      <c r="F414" t="s">
        <v>27</v>
      </c>
      <c r="G414" t="s">
        <v>28</v>
      </c>
      <c r="H414" t="s">
        <v>29</v>
      </c>
      <c r="I414">
        <v>0</v>
      </c>
      <c r="J414">
        <v>0</v>
      </c>
      <c r="O414">
        <f t="shared" ref="O414:O421" si="233">ROUND(CP414,2)</f>
        <v>0</v>
      </c>
      <c r="P414">
        <f t="shared" ref="P414:P421" si="234">ROUND(CQ414*I414,2)</f>
        <v>0</v>
      </c>
      <c r="Q414">
        <f t="shared" ref="Q414:Q421" si="235">ROUND(CR414*I414,2)</f>
        <v>0</v>
      </c>
      <c r="R414">
        <f t="shared" ref="R414:R421" si="236">ROUND(CS414*I414,2)</f>
        <v>0</v>
      </c>
      <c r="S414">
        <f t="shared" ref="S414:S421" si="237">ROUND(CT414*I414,2)</f>
        <v>0</v>
      </c>
      <c r="T414">
        <f t="shared" ref="T414:T421" si="238">ROUND(CU414*I414,2)</f>
        <v>0</v>
      </c>
      <c r="U414">
        <f t="shared" ref="U414:U421" si="239">CV414*I414</f>
        <v>0</v>
      </c>
      <c r="V414">
        <f t="shared" ref="V414:V421" si="240">CW414*I414</f>
        <v>0</v>
      </c>
      <c r="W414">
        <f t="shared" ref="W414:W421" si="241">ROUND(CX414*I414,2)</f>
        <v>0</v>
      </c>
      <c r="X414">
        <f t="shared" ref="X414:Y421" si="242">ROUND(CY414,2)</f>
        <v>0</v>
      </c>
      <c r="Y414">
        <f t="shared" si="242"/>
        <v>0</v>
      </c>
      <c r="AA414">
        <v>40597198</v>
      </c>
      <c r="AB414">
        <f t="shared" ref="AB414:AB421" si="243">ROUND((AC414+AD414+AF414),6)</f>
        <v>58171.74</v>
      </c>
      <c r="AC414">
        <f t="shared" ref="AC414:AC419" si="244">ROUND((ES414),6)</f>
        <v>0</v>
      </c>
      <c r="AD414">
        <f t="shared" ref="AD414:AD419" si="245">ROUND((((ET414)-(EU414))+AE414),6)</f>
        <v>29276.639999999999</v>
      </c>
      <c r="AE414">
        <f t="shared" ref="AE414:AF419" si="246">ROUND((EU414),6)</f>
        <v>16049.11</v>
      </c>
      <c r="AF414">
        <f t="shared" si="246"/>
        <v>28895.1</v>
      </c>
      <c r="AG414">
        <f t="shared" ref="AG414:AG421" si="247">ROUND((AP414),6)</f>
        <v>0</v>
      </c>
      <c r="AH414">
        <f t="shared" ref="AH414:AI419" si="248">(EW414)</f>
        <v>155</v>
      </c>
      <c r="AI414">
        <f t="shared" si="248"/>
        <v>0</v>
      </c>
      <c r="AJ414">
        <f t="shared" ref="AJ414:AJ421" si="249">(AS414)</f>
        <v>0</v>
      </c>
      <c r="AK414">
        <v>58171.74</v>
      </c>
      <c r="AL414">
        <v>0</v>
      </c>
      <c r="AM414">
        <v>29276.639999999999</v>
      </c>
      <c r="AN414">
        <v>16049.11</v>
      </c>
      <c r="AO414">
        <v>28895.1</v>
      </c>
      <c r="AP414">
        <v>0</v>
      </c>
      <c r="AQ414">
        <v>155</v>
      </c>
      <c r="AR414">
        <v>0</v>
      </c>
      <c r="AS414">
        <v>0</v>
      </c>
      <c r="AT414">
        <v>70</v>
      </c>
      <c r="AU414">
        <v>10</v>
      </c>
      <c r="AV414">
        <v>1</v>
      </c>
      <c r="AW414">
        <v>1</v>
      </c>
      <c r="AZ414">
        <v>1</v>
      </c>
      <c r="BA414">
        <v>1</v>
      </c>
      <c r="BB414">
        <v>1</v>
      </c>
      <c r="BC414">
        <v>1</v>
      </c>
      <c r="BD414" t="s">
        <v>3</v>
      </c>
      <c r="BE414" t="s">
        <v>3</v>
      </c>
      <c r="BF414" t="s">
        <v>3</v>
      </c>
      <c r="BG414" t="s">
        <v>3</v>
      </c>
      <c r="BH414">
        <v>0</v>
      </c>
      <c r="BI414">
        <v>4</v>
      </c>
      <c r="BJ414" t="s">
        <v>30</v>
      </c>
      <c r="BM414">
        <v>0</v>
      </c>
      <c r="BN414">
        <v>0</v>
      </c>
      <c r="BO414" t="s">
        <v>3</v>
      </c>
      <c r="BP414">
        <v>0</v>
      </c>
      <c r="BQ414">
        <v>1</v>
      </c>
      <c r="BR414">
        <v>0</v>
      </c>
      <c r="BS414">
        <v>1</v>
      </c>
      <c r="BT414">
        <v>1</v>
      </c>
      <c r="BU414">
        <v>1</v>
      </c>
      <c r="BV414">
        <v>1</v>
      </c>
      <c r="BW414">
        <v>1</v>
      </c>
      <c r="BX414">
        <v>1</v>
      </c>
      <c r="BY414" t="s">
        <v>3</v>
      </c>
      <c r="BZ414">
        <v>70</v>
      </c>
      <c r="CA414">
        <v>10</v>
      </c>
      <c r="CE414">
        <v>0</v>
      </c>
      <c r="CF414">
        <v>0</v>
      </c>
      <c r="CG414">
        <v>0</v>
      </c>
      <c r="CM414">
        <v>0</v>
      </c>
      <c r="CN414" t="s">
        <v>3</v>
      </c>
      <c r="CO414">
        <v>0</v>
      </c>
      <c r="CP414">
        <f t="shared" ref="CP414:CP421" si="250">(P414+Q414+S414)</f>
        <v>0</v>
      </c>
      <c r="CQ414">
        <f t="shared" ref="CQ414:CQ421" si="251">(AC414*BC414*AW414)</f>
        <v>0</v>
      </c>
      <c r="CR414">
        <f t="shared" ref="CR414:CR419" si="252">((((ET414)*BB414-(EU414)*BS414)+AE414*BS414)*AV414)</f>
        <v>29276.639999999999</v>
      </c>
      <c r="CS414">
        <f t="shared" ref="CS414:CS421" si="253">(AE414*BS414*AV414)</f>
        <v>16049.11</v>
      </c>
      <c r="CT414">
        <f t="shared" ref="CT414:CT421" si="254">(AF414*BA414*AV414)</f>
        <v>28895.1</v>
      </c>
      <c r="CU414">
        <f t="shared" ref="CU414:CU421" si="255">AG414</f>
        <v>0</v>
      </c>
      <c r="CV414">
        <f t="shared" ref="CV414:CV421" si="256">(AH414*AV414)</f>
        <v>155</v>
      </c>
      <c r="CW414">
        <f t="shared" ref="CW414:CX421" si="257">AI414</f>
        <v>0</v>
      </c>
      <c r="CX414">
        <f t="shared" si="257"/>
        <v>0</v>
      </c>
      <c r="CY414">
        <f t="shared" ref="CY414:CY421" si="258">((S414*BZ414)/100)</f>
        <v>0</v>
      </c>
      <c r="CZ414">
        <f t="shared" ref="CZ414:CZ421" si="259">((S414*CA414)/100)</f>
        <v>0</v>
      </c>
      <c r="DC414" t="s">
        <v>3</v>
      </c>
      <c r="DD414" t="s">
        <v>3</v>
      </c>
      <c r="DE414" t="s">
        <v>3</v>
      </c>
      <c r="DF414" t="s">
        <v>3</v>
      </c>
      <c r="DG414" t="s">
        <v>3</v>
      </c>
      <c r="DH414" t="s">
        <v>3</v>
      </c>
      <c r="DI414" t="s">
        <v>3</v>
      </c>
      <c r="DJ414" t="s">
        <v>3</v>
      </c>
      <c r="DK414" t="s">
        <v>3</v>
      </c>
      <c r="DL414" t="s">
        <v>3</v>
      </c>
      <c r="DM414" t="s">
        <v>3</v>
      </c>
      <c r="DN414">
        <v>0</v>
      </c>
      <c r="DO414">
        <v>0</v>
      </c>
      <c r="DP414">
        <v>1</v>
      </c>
      <c r="DQ414">
        <v>1</v>
      </c>
      <c r="DU414">
        <v>1007</v>
      </c>
      <c r="DV414" t="s">
        <v>29</v>
      </c>
      <c r="DW414" t="s">
        <v>29</v>
      </c>
      <c r="DX414">
        <v>100</v>
      </c>
      <c r="EE414">
        <v>38986828</v>
      </c>
      <c r="EF414">
        <v>1</v>
      </c>
      <c r="EG414" t="s">
        <v>23</v>
      </c>
      <c r="EH414">
        <v>0</v>
      </c>
      <c r="EI414" t="s">
        <v>3</v>
      </c>
      <c r="EJ414">
        <v>4</v>
      </c>
      <c r="EK414">
        <v>0</v>
      </c>
      <c r="EL414" t="s">
        <v>24</v>
      </c>
      <c r="EM414" t="s">
        <v>25</v>
      </c>
      <c r="EO414" t="s">
        <v>3</v>
      </c>
      <c r="EQ414">
        <v>131072</v>
      </c>
      <c r="ER414">
        <v>58171.74</v>
      </c>
      <c r="ES414">
        <v>0</v>
      </c>
      <c r="ET414">
        <v>29276.639999999999</v>
      </c>
      <c r="EU414">
        <v>16049.11</v>
      </c>
      <c r="EV414">
        <v>28895.1</v>
      </c>
      <c r="EW414">
        <v>155</v>
      </c>
      <c r="EX414">
        <v>0</v>
      </c>
      <c r="EY414">
        <v>0</v>
      </c>
      <c r="FQ414">
        <v>0</v>
      </c>
      <c r="FR414">
        <f t="shared" ref="FR414:FR421" si="260">ROUND(IF(AND(BH414=3,BI414=3),P414,0),2)</f>
        <v>0</v>
      </c>
      <c r="FS414">
        <v>0</v>
      </c>
      <c r="FX414">
        <v>70</v>
      </c>
      <c r="FY414">
        <v>10</v>
      </c>
      <c r="GA414" t="s">
        <v>3</v>
      </c>
      <c r="GD414">
        <v>0</v>
      </c>
      <c r="GF414">
        <v>957583223</v>
      </c>
      <c r="GG414">
        <v>2</v>
      </c>
      <c r="GH414">
        <v>1</v>
      </c>
      <c r="GI414">
        <v>-2</v>
      </c>
      <c r="GJ414">
        <v>0</v>
      </c>
      <c r="GK414">
        <f>ROUND(R414*(R12)/100,2)</f>
        <v>0</v>
      </c>
      <c r="GL414">
        <f t="shared" ref="GL414:GL421" si="261">ROUND(IF(AND(BH414=3,BI414=3,FS414&lt;&gt;0),P414,0),2)</f>
        <v>0</v>
      </c>
      <c r="GM414">
        <f>ROUND(O414+X414+Y414+GK414,2)+GX414</f>
        <v>0</v>
      </c>
      <c r="GN414">
        <f>IF(OR(BI414=0,BI414=1),ROUND(O414+X414+Y414+GK414,2),0)</f>
        <v>0</v>
      </c>
      <c r="GO414">
        <f>IF(BI414=2,ROUND(O414+X414+Y414+GK414,2),0)</f>
        <v>0</v>
      </c>
      <c r="GP414">
        <f>IF(BI414=4,ROUND(O414+X414+Y414+GK414,2)+GX414,0)</f>
        <v>0</v>
      </c>
      <c r="GR414">
        <v>0</v>
      </c>
      <c r="GS414">
        <v>3</v>
      </c>
      <c r="GT414">
        <v>0</v>
      </c>
      <c r="GU414" t="s">
        <v>3</v>
      </c>
      <c r="GV414">
        <f t="shared" ref="GV414:GV419" si="262">ROUND((GT414),6)</f>
        <v>0</v>
      </c>
      <c r="GW414">
        <v>1</v>
      </c>
      <c r="GX414">
        <f t="shared" ref="GX414:GX421" si="263">ROUND(HC414*I414,2)</f>
        <v>0</v>
      </c>
      <c r="HA414">
        <v>0</v>
      </c>
      <c r="HB414">
        <v>0</v>
      </c>
      <c r="HC414">
        <f t="shared" ref="HC414:HC421" si="264">GV414*GW414</f>
        <v>0</v>
      </c>
      <c r="IK414">
        <v>0</v>
      </c>
    </row>
    <row r="415" spans="1:245" x14ac:dyDescent="0.2">
      <c r="A415">
        <v>17</v>
      </c>
      <c r="B415">
        <v>1</v>
      </c>
      <c r="C415">
        <f>ROW(SmtRes!A37)</f>
        <v>37</v>
      </c>
      <c r="D415">
        <f>ROW(EtalonRes!A100)</f>
        <v>100</v>
      </c>
      <c r="E415" t="s">
        <v>207</v>
      </c>
      <c r="F415" t="s">
        <v>35</v>
      </c>
      <c r="G415" t="s">
        <v>36</v>
      </c>
      <c r="H415" t="s">
        <v>37</v>
      </c>
      <c r="I415">
        <v>0</v>
      </c>
      <c r="J415">
        <v>0</v>
      </c>
      <c r="O415">
        <f t="shared" si="233"/>
        <v>0</v>
      </c>
      <c r="P415">
        <f t="shared" si="234"/>
        <v>0</v>
      </c>
      <c r="Q415">
        <f t="shared" si="235"/>
        <v>0</v>
      </c>
      <c r="R415">
        <f t="shared" si="236"/>
        <v>0</v>
      </c>
      <c r="S415">
        <f t="shared" si="237"/>
        <v>0</v>
      </c>
      <c r="T415">
        <f t="shared" si="238"/>
        <v>0</v>
      </c>
      <c r="U415">
        <f t="shared" si="239"/>
        <v>0</v>
      </c>
      <c r="V415">
        <f t="shared" si="240"/>
        <v>0</v>
      </c>
      <c r="W415">
        <f t="shared" si="241"/>
        <v>0</v>
      </c>
      <c r="X415">
        <f t="shared" si="242"/>
        <v>0</v>
      </c>
      <c r="Y415">
        <f t="shared" si="242"/>
        <v>0</v>
      </c>
      <c r="AA415">
        <v>40597198</v>
      </c>
      <c r="AB415">
        <f t="shared" si="243"/>
        <v>14767.82</v>
      </c>
      <c r="AC415">
        <f t="shared" si="244"/>
        <v>0</v>
      </c>
      <c r="AD415">
        <f t="shared" si="245"/>
        <v>0</v>
      </c>
      <c r="AE415">
        <f t="shared" si="246"/>
        <v>0</v>
      </c>
      <c r="AF415">
        <f t="shared" si="246"/>
        <v>14767.82</v>
      </c>
      <c r="AG415">
        <f t="shared" si="247"/>
        <v>0</v>
      </c>
      <c r="AH415">
        <f t="shared" si="248"/>
        <v>76.7</v>
      </c>
      <c r="AI415">
        <f t="shared" si="248"/>
        <v>0</v>
      </c>
      <c r="AJ415">
        <f t="shared" si="249"/>
        <v>0</v>
      </c>
      <c r="AK415">
        <v>14767.82</v>
      </c>
      <c r="AL415">
        <v>0</v>
      </c>
      <c r="AM415">
        <v>0</v>
      </c>
      <c r="AN415">
        <v>0</v>
      </c>
      <c r="AO415">
        <v>14767.82</v>
      </c>
      <c r="AP415">
        <v>0</v>
      </c>
      <c r="AQ415">
        <v>76.7</v>
      </c>
      <c r="AR415">
        <v>0</v>
      </c>
      <c r="AS415">
        <v>0</v>
      </c>
      <c r="AT415">
        <v>70</v>
      </c>
      <c r="AU415">
        <v>10</v>
      </c>
      <c r="AV415">
        <v>1</v>
      </c>
      <c r="AW415">
        <v>1</v>
      </c>
      <c r="AZ415">
        <v>1</v>
      </c>
      <c r="BA415">
        <v>1</v>
      </c>
      <c r="BB415">
        <v>1</v>
      </c>
      <c r="BC415">
        <v>1</v>
      </c>
      <c r="BD415" t="s">
        <v>3</v>
      </c>
      <c r="BE415" t="s">
        <v>3</v>
      </c>
      <c r="BF415" t="s">
        <v>3</v>
      </c>
      <c r="BG415" t="s">
        <v>3</v>
      </c>
      <c r="BH415">
        <v>0</v>
      </c>
      <c r="BI415">
        <v>4</v>
      </c>
      <c r="BJ415" t="s">
        <v>38</v>
      </c>
      <c r="BM415">
        <v>0</v>
      </c>
      <c r="BN415">
        <v>0</v>
      </c>
      <c r="BO415" t="s">
        <v>3</v>
      </c>
      <c r="BP415">
        <v>0</v>
      </c>
      <c r="BQ415">
        <v>1</v>
      </c>
      <c r="BR415">
        <v>0</v>
      </c>
      <c r="BS415">
        <v>1</v>
      </c>
      <c r="BT415">
        <v>1</v>
      </c>
      <c r="BU415">
        <v>1</v>
      </c>
      <c r="BV415">
        <v>1</v>
      </c>
      <c r="BW415">
        <v>1</v>
      </c>
      <c r="BX415">
        <v>1</v>
      </c>
      <c r="BY415" t="s">
        <v>3</v>
      </c>
      <c r="BZ415">
        <v>70</v>
      </c>
      <c r="CA415">
        <v>10</v>
      </c>
      <c r="CE415">
        <v>0</v>
      </c>
      <c r="CF415">
        <v>0</v>
      </c>
      <c r="CG415">
        <v>0</v>
      </c>
      <c r="CM415">
        <v>0</v>
      </c>
      <c r="CN415" t="s">
        <v>3</v>
      </c>
      <c r="CO415">
        <v>0</v>
      </c>
      <c r="CP415">
        <f t="shared" si="250"/>
        <v>0</v>
      </c>
      <c r="CQ415">
        <f t="shared" si="251"/>
        <v>0</v>
      </c>
      <c r="CR415">
        <f t="shared" si="252"/>
        <v>0</v>
      </c>
      <c r="CS415">
        <f t="shared" si="253"/>
        <v>0</v>
      </c>
      <c r="CT415">
        <f t="shared" si="254"/>
        <v>14767.82</v>
      </c>
      <c r="CU415">
        <f t="shared" si="255"/>
        <v>0</v>
      </c>
      <c r="CV415">
        <f t="shared" si="256"/>
        <v>76.7</v>
      </c>
      <c r="CW415">
        <f t="shared" si="257"/>
        <v>0</v>
      </c>
      <c r="CX415">
        <f t="shared" si="257"/>
        <v>0</v>
      </c>
      <c r="CY415">
        <f t="shared" si="258"/>
        <v>0</v>
      </c>
      <c r="CZ415">
        <f t="shared" si="259"/>
        <v>0</v>
      </c>
      <c r="DC415" t="s">
        <v>3</v>
      </c>
      <c r="DD415" t="s">
        <v>3</v>
      </c>
      <c r="DE415" t="s">
        <v>3</v>
      </c>
      <c r="DF415" t="s">
        <v>3</v>
      </c>
      <c r="DG415" t="s">
        <v>3</v>
      </c>
      <c r="DH415" t="s">
        <v>3</v>
      </c>
      <c r="DI415" t="s">
        <v>3</v>
      </c>
      <c r="DJ415" t="s">
        <v>3</v>
      </c>
      <c r="DK415" t="s">
        <v>3</v>
      </c>
      <c r="DL415" t="s">
        <v>3</v>
      </c>
      <c r="DM415" t="s">
        <v>3</v>
      </c>
      <c r="DN415">
        <v>0</v>
      </c>
      <c r="DO415">
        <v>0</v>
      </c>
      <c r="DP415">
        <v>1</v>
      </c>
      <c r="DQ415">
        <v>1</v>
      </c>
      <c r="DU415">
        <v>1003</v>
      </c>
      <c r="DV415" t="s">
        <v>37</v>
      </c>
      <c r="DW415" t="s">
        <v>37</v>
      </c>
      <c r="DX415">
        <v>100</v>
      </c>
      <c r="EE415">
        <v>38986828</v>
      </c>
      <c r="EF415">
        <v>1</v>
      </c>
      <c r="EG415" t="s">
        <v>23</v>
      </c>
      <c r="EH415">
        <v>0</v>
      </c>
      <c r="EI415" t="s">
        <v>3</v>
      </c>
      <c r="EJ415">
        <v>4</v>
      </c>
      <c r="EK415">
        <v>0</v>
      </c>
      <c r="EL415" t="s">
        <v>24</v>
      </c>
      <c r="EM415" t="s">
        <v>25</v>
      </c>
      <c r="EO415" t="s">
        <v>3</v>
      </c>
      <c r="EQ415">
        <v>131072</v>
      </c>
      <c r="ER415">
        <v>14767.82</v>
      </c>
      <c r="ES415">
        <v>0</v>
      </c>
      <c r="ET415">
        <v>0</v>
      </c>
      <c r="EU415">
        <v>0</v>
      </c>
      <c r="EV415">
        <v>14767.82</v>
      </c>
      <c r="EW415">
        <v>76.7</v>
      </c>
      <c r="EX415">
        <v>0</v>
      </c>
      <c r="EY415">
        <v>0</v>
      </c>
      <c r="FQ415">
        <v>0</v>
      </c>
      <c r="FR415">
        <f t="shared" si="260"/>
        <v>0</v>
      </c>
      <c r="FS415">
        <v>0</v>
      </c>
      <c r="FX415">
        <v>70</v>
      </c>
      <c r="FY415">
        <v>10</v>
      </c>
      <c r="GA415" t="s">
        <v>3</v>
      </c>
      <c r="GD415">
        <v>0</v>
      </c>
      <c r="GF415">
        <v>-1374617303</v>
      </c>
      <c r="GG415">
        <v>2</v>
      </c>
      <c r="GH415">
        <v>1</v>
      </c>
      <c r="GI415">
        <v>-2</v>
      </c>
      <c r="GJ415">
        <v>0</v>
      </c>
      <c r="GK415">
        <f>ROUND(R415*(R12)/100,2)</f>
        <v>0</v>
      </c>
      <c r="GL415">
        <f t="shared" si="261"/>
        <v>0</v>
      </c>
      <c r="GM415">
        <f>ROUND(O415+X415+Y415+GK415,2)+GX415</f>
        <v>0</v>
      </c>
      <c r="GN415">
        <f>IF(OR(BI415=0,BI415=1),ROUND(O415+X415+Y415+GK415,2),0)</f>
        <v>0</v>
      </c>
      <c r="GO415">
        <f>IF(BI415=2,ROUND(O415+X415+Y415+GK415,2),0)</f>
        <v>0</v>
      </c>
      <c r="GP415">
        <f>IF(BI415=4,ROUND(O415+X415+Y415+GK415,2)+GX415,0)</f>
        <v>0</v>
      </c>
      <c r="GR415">
        <v>0</v>
      </c>
      <c r="GS415">
        <v>3</v>
      </c>
      <c r="GT415">
        <v>0</v>
      </c>
      <c r="GU415" t="s">
        <v>3</v>
      </c>
      <c r="GV415">
        <f t="shared" si="262"/>
        <v>0</v>
      </c>
      <c r="GW415">
        <v>1</v>
      </c>
      <c r="GX415">
        <f t="shared" si="263"/>
        <v>0</v>
      </c>
      <c r="HA415">
        <v>0</v>
      </c>
      <c r="HB415">
        <v>0</v>
      </c>
      <c r="HC415">
        <f t="shared" si="264"/>
        <v>0</v>
      </c>
      <c r="IK415">
        <v>0</v>
      </c>
    </row>
    <row r="416" spans="1:245" x14ac:dyDescent="0.2">
      <c r="A416">
        <v>17</v>
      </c>
      <c r="B416">
        <v>1</v>
      </c>
      <c r="C416">
        <f>ROW(SmtRes!A38)</f>
        <v>38</v>
      </c>
      <c r="D416">
        <f>ROW(EtalonRes!A101)</f>
        <v>101</v>
      </c>
      <c r="E416" t="s">
        <v>208</v>
      </c>
      <c r="F416" t="s">
        <v>40</v>
      </c>
      <c r="G416" t="s">
        <v>41</v>
      </c>
      <c r="H416" t="s">
        <v>42</v>
      </c>
      <c r="I416">
        <f>ROUND((I414*2.4+I415*(0.043+0.059)*2.4)*100*0.9,9)</f>
        <v>0</v>
      </c>
      <c r="J416">
        <v>0</v>
      </c>
      <c r="O416">
        <f t="shared" si="233"/>
        <v>0</v>
      </c>
      <c r="P416">
        <f t="shared" si="234"/>
        <v>0</v>
      </c>
      <c r="Q416">
        <f t="shared" si="235"/>
        <v>0</v>
      </c>
      <c r="R416">
        <f t="shared" si="236"/>
        <v>0</v>
      </c>
      <c r="S416">
        <f t="shared" si="237"/>
        <v>0</v>
      </c>
      <c r="T416">
        <f t="shared" si="238"/>
        <v>0</v>
      </c>
      <c r="U416">
        <f t="shared" si="239"/>
        <v>0</v>
      </c>
      <c r="V416">
        <f t="shared" si="240"/>
        <v>0</v>
      </c>
      <c r="W416">
        <f t="shared" si="241"/>
        <v>0</v>
      </c>
      <c r="X416">
        <f t="shared" si="242"/>
        <v>0</v>
      </c>
      <c r="Y416">
        <f t="shared" si="242"/>
        <v>0</v>
      </c>
      <c r="AA416">
        <v>40597198</v>
      </c>
      <c r="AB416">
        <f t="shared" si="243"/>
        <v>77.959999999999994</v>
      </c>
      <c r="AC416">
        <f t="shared" si="244"/>
        <v>0</v>
      </c>
      <c r="AD416">
        <f t="shared" si="245"/>
        <v>77.959999999999994</v>
      </c>
      <c r="AE416">
        <f t="shared" si="246"/>
        <v>24.59</v>
      </c>
      <c r="AF416">
        <f t="shared" si="246"/>
        <v>0</v>
      </c>
      <c r="AG416">
        <f t="shared" si="247"/>
        <v>0</v>
      </c>
      <c r="AH416">
        <f t="shared" si="248"/>
        <v>0</v>
      </c>
      <c r="AI416">
        <f t="shared" si="248"/>
        <v>0</v>
      </c>
      <c r="AJ416">
        <f t="shared" si="249"/>
        <v>0</v>
      </c>
      <c r="AK416">
        <v>77.959999999999994</v>
      </c>
      <c r="AL416">
        <v>0</v>
      </c>
      <c r="AM416">
        <v>77.959999999999994</v>
      </c>
      <c r="AN416">
        <v>24.59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70</v>
      </c>
      <c r="AU416">
        <v>10</v>
      </c>
      <c r="AV416">
        <v>1</v>
      </c>
      <c r="AW416">
        <v>1</v>
      </c>
      <c r="AZ416">
        <v>1</v>
      </c>
      <c r="BA416">
        <v>1</v>
      </c>
      <c r="BB416">
        <v>1</v>
      </c>
      <c r="BC416">
        <v>1</v>
      </c>
      <c r="BD416" t="s">
        <v>3</v>
      </c>
      <c r="BE416" t="s">
        <v>3</v>
      </c>
      <c r="BF416" t="s">
        <v>3</v>
      </c>
      <c r="BG416" t="s">
        <v>3</v>
      </c>
      <c r="BH416">
        <v>0</v>
      </c>
      <c r="BI416">
        <v>4</v>
      </c>
      <c r="BJ416" t="s">
        <v>43</v>
      </c>
      <c r="BM416">
        <v>0</v>
      </c>
      <c r="BN416">
        <v>0</v>
      </c>
      <c r="BO416" t="s">
        <v>3</v>
      </c>
      <c r="BP416">
        <v>0</v>
      </c>
      <c r="BQ416">
        <v>1</v>
      </c>
      <c r="BR416">
        <v>0</v>
      </c>
      <c r="BS416">
        <v>1</v>
      </c>
      <c r="BT416">
        <v>1</v>
      </c>
      <c r="BU416">
        <v>1</v>
      </c>
      <c r="BV416">
        <v>1</v>
      </c>
      <c r="BW416">
        <v>1</v>
      </c>
      <c r="BX416">
        <v>1</v>
      </c>
      <c r="BY416" t="s">
        <v>3</v>
      </c>
      <c r="BZ416">
        <v>70</v>
      </c>
      <c r="CA416">
        <v>10</v>
      </c>
      <c r="CE416">
        <v>0</v>
      </c>
      <c r="CF416">
        <v>0</v>
      </c>
      <c r="CG416">
        <v>0</v>
      </c>
      <c r="CM416">
        <v>0</v>
      </c>
      <c r="CN416" t="s">
        <v>3</v>
      </c>
      <c r="CO416">
        <v>0</v>
      </c>
      <c r="CP416">
        <f t="shared" si="250"/>
        <v>0</v>
      </c>
      <c r="CQ416">
        <f t="shared" si="251"/>
        <v>0</v>
      </c>
      <c r="CR416">
        <f t="shared" si="252"/>
        <v>77.959999999999994</v>
      </c>
      <c r="CS416">
        <f t="shared" si="253"/>
        <v>24.59</v>
      </c>
      <c r="CT416">
        <f t="shared" si="254"/>
        <v>0</v>
      </c>
      <c r="CU416">
        <f t="shared" si="255"/>
        <v>0</v>
      </c>
      <c r="CV416">
        <f t="shared" si="256"/>
        <v>0</v>
      </c>
      <c r="CW416">
        <f t="shared" si="257"/>
        <v>0</v>
      </c>
      <c r="CX416">
        <f t="shared" si="257"/>
        <v>0</v>
      </c>
      <c r="CY416">
        <f t="shared" si="258"/>
        <v>0</v>
      </c>
      <c r="CZ416">
        <f t="shared" si="259"/>
        <v>0</v>
      </c>
      <c r="DC416" t="s">
        <v>3</v>
      </c>
      <c r="DD416" t="s">
        <v>3</v>
      </c>
      <c r="DE416" t="s">
        <v>3</v>
      </c>
      <c r="DF416" t="s">
        <v>3</v>
      </c>
      <c r="DG416" t="s">
        <v>3</v>
      </c>
      <c r="DH416" t="s">
        <v>3</v>
      </c>
      <c r="DI416" t="s">
        <v>3</v>
      </c>
      <c r="DJ416" t="s">
        <v>3</v>
      </c>
      <c r="DK416" t="s">
        <v>3</v>
      </c>
      <c r="DL416" t="s">
        <v>3</v>
      </c>
      <c r="DM416" t="s">
        <v>3</v>
      </c>
      <c r="DN416">
        <v>0</v>
      </c>
      <c r="DO416">
        <v>0</v>
      </c>
      <c r="DP416">
        <v>1</v>
      </c>
      <c r="DQ416">
        <v>1</v>
      </c>
      <c r="DU416">
        <v>1009</v>
      </c>
      <c r="DV416" t="s">
        <v>42</v>
      </c>
      <c r="DW416" t="s">
        <v>42</v>
      </c>
      <c r="DX416">
        <v>1000</v>
      </c>
      <c r="EE416">
        <v>38986828</v>
      </c>
      <c r="EF416">
        <v>1</v>
      </c>
      <c r="EG416" t="s">
        <v>23</v>
      </c>
      <c r="EH416">
        <v>0</v>
      </c>
      <c r="EI416" t="s">
        <v>3</v>
      </c>
      <c r="EJ416">
        <v>4</v>
      </c>
      <c r="EK416">
        <v>0</v>
      </c>
      <c r="EL416" t="s">
        <v>24</v>
      </c>
      <c r="EM416" t="s">
        <v>25</v>
      </c>
      <c r="EO416" t="s">
        <v>3</v>
      </c>
      <c r="EQ416">
        <v>131072</v>
      </c>
      <c r="ER416">
        <v>77.959999999999994</v>
      </c>
      <c r="ES416">
        <v>0</v>
      </c>
      <c r="ET416">
        <v>77.959999999999994</v>
      </c>
      <c r="EU416">
        <v>24.59</v>
      </c>
      <c r="EV416">
        <v>0</v>
      </c>
      <c r="EW416">
        <v>0</v>
      </c>
      <c r="EX416">
        <v>0</v>
      </c>
      <c r="EY416">
        <v>0</v>
      </c>
      <c r="FQ416">
        <v>0</v>
      </c>
      <c r="FR416">
        <f t="shared" si="260"/>
        <v>0</v>
      </c>
      <c r="FS416">
        <v>0</v>
      </c>
      <c r="FX416">
        <v>70</v>
      </c>
      <c r="FY416">
        <v>10</v>
      </c>
      <c r="GA416" t="s">
        <v>3</v>
      </c>
      <c r="GD416">
        <v>0</v>
      </c>
      <c r="GF416">
        <v>-518171745</v>
      </c>
      <c r="GG416">
        <v>2</v>
      </c>
      <c r="GH416">
        <v>1</v>
      </c>
      <c r="GI416">
        <v>-2</v>
      </c>
      <c r="GJ416">
        <v>0</v>
      </c>
      <c r="GK416">
        <f>ROUND(R416*(R12)/100,2)</f>
        <v>0</v>
      </c>
      <c r="GL416">
        <f t="shared" si="261"/>
        <v>0</v>
      </c>
      <c r="GM416">
        <f>ROUND(O416+X416+Y416+GK416,2)+GX416</f>
        <v>0</v>
      </c>
      <c r="GN416">
        <f>IF(OR(BI416=0,BI416=1),ROUND(O416+X416+Y416+GK416,2),0)</f>
        <v>0</v>
      </c>
      <c r="GO416">
        <f>IF(BI416=2,ROUND(O416+X416+Y416+GK416,2),0)</f>
        <v>0</v>
      </c>
      <c r="GP416">
        <f>IF(BI416=4,ROUND(O416+X416+Y416+GK416,2)+GX416,0)</f>
        <v>0</v>
      </c>
      <c r="GR416">
        <v>0</v>
      </c>
      <c r="GS416">
        <v>3</v>
      </c>
      <c r="GT416">
        <v>0</v>
      </c>
      <c r="GU416" t="s">
        <v>3</v>
      </c>
      <c r="GV416">
        <f t="shared" si="262"/>
        <v>0</v>
      </c>
      <c r="GW416">
        <v>1</v>
      </c>
      <c r="GX416">
        <f t="shared" si="263"/>
        <v>0</v>
      </c>
      <c r="HA416">
        <v>0</v>
      </c>
      <c r="HB416">
        <v>0</v>
      </c>
      <c r="HC416">
        <f t="shared" si="264"/>
        <v>0</v>
      </c>
      <c r="IK416">
        <v>0</v>
      </c>
    </row>
    <row r="417" spans="1:245" x14ac:dyDescent="0.2">
      <c r="A417">
        <v>17</v>
      </c>
      <c r="B417">
        <v>1</v>
      </c>
      <c r="C417">
        <f>ROW(SmtRes!A40)</f>
        <v>40</v>
      </c>
      <c r="D417">
        <f>ROW(EtalonRes!A103)</f>
        <v>103</v>
      </c>
      <c r="E417" t="s">
        <v>209</v>
      </c>
      <c r="F417" t="s">
        <v>45</v>
      </c>
      <c r="G417" t="s">
        <v>46</v>
      </c>
      <c r="H417" t="s">
        <v>42</v>
      </c>
      <c r="I417">
        <f>ROUND(I416,9)</f>
        <v>0</v>
      </c>
      <c r="J417">
        <v>0</v>
      </c>
      <c r="O417">
        <f t="shared" si="233"/>
        <v>0</v>
      </c>
      <c r="P417">
        <f t="shared" si="234"/>
        <v>0</v>
      </c>
      <c r="Q417">
        <f t="shared" si="235"/>
        <v>0</v>
      </c>
      <c r="R417">
        <f t="shared" si="236"/>
        <v>0</v>
      </c>
      <c r="S417">
        <f t="shared" si="237"/>
        <v>0</v>
      </c>
      <c r="T417">
        <f t="shared" si="238"/>
        <v>0</v>
      </c>
      <c r="U417">
        <f t="shared" si="239"/>
        <v>0</v>
      </c>
      <c r="V417">
        <f t="shared" si="240"/>
        <v>0</v>
      </c>
      <c r="W417">
        <f t="shared" si="241"/>
        <v>0</v>
      </c>
      <c r="X417">
        <f t="shared" si="242"/>
        <v>0</v>
      </c>
      <c r="Y417">
        <f t="shared" si="242"/>
        <v>0</v>
      </c>
      <c r="AA417">
        <v>40597198</v>
      </c>
      <c r="AB417">
        <f t="shared" si="243"/>
        <v>62.5</v>
      </c>
      <c r="AC417">
        <f t="shared" si="244"/>
        <v>0</v>
      </c>
      <c r="AD417">
        <f t="shared" si="245"/>
        <v>62.5</v>
      </c>
      <c r="AE417">
        <f t="shared" si="246"/>
        <v>37.020000000000003</v>
      </c>
      <c r="AF417">
        <f t="shared" si="246"/>
        <v>0</v>
      </c>
      <c r="AG417">
        <f t="shared" si="247"/>
        <v>0</v>
      </c>
      <c r="AH417">
        <f t="shared" si="248"/>
        <v>0</v>
      </c>
      <c r="AI417">
        <f t="shared" si="248"/>
        <v>0</v>
      </c>
      <c r="AJ417">
        <f t="shared" si="249"/>
        <v>0</v>
      </c>
      <c r="AK417">
        <v>62.5</v>
      </c>
      <c r="AL417">
        <v>0</v>
      </c>
      <c r="AM417">
        <v>62.5</v>
      </c>
      <c r="AN417">
        <v>37.020000000000003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0</v>
      </c>
      <c r="AU417">
        <v>0</v>
      </c>
      <c r="AV417">
        <v>1</v>
      </c>
      <c r="AW417">
        <v>1</v>
      </c>
      <c r="AZ417">
        <v>1</v>
      </c>
      <c r="BA417">
        <v>1</v>
      </c>
      <c r="BB417">
        <v>1</v>
      </c>
      <c r="BC417">
        <v>1</v>
      </c>
      <c r="BD417" t="s">
        <v>3</v>
      </c>
      <c r="BE417" t="s">
        <v>3</v>
      </c>
      <c r="BF417" t="s">
        <v>3</v>
      </c>
      <c r="BG417" t="s">
        <v>3</v>
      </c>
      <c r="BH417">
        <v>0</v>
      </c>
      <c r="BI417">
        <v>4</v>
      </c>
      <c r="BJ417" t="s">
        <v>47</v>
      </c>
      <c r="BM417">
        <v>1</v>
      </c>
      <c r="BN417">
        <v>0</v>
      </c>
      <c r="BO417" t="s">
        <v>3</v>
      </c>
      <c r="BP417">
        <v>0</v>
      </c>
      <c r="BQ417">
        <v>1</v>
      </c>
      <c r="BR417">
        <v>0</v>
      </c>
      <c r="BS417">
        <v>1</v>
      </c>
      <c r="BT417">
        <v>1</v>
      </c>
      <c r="BU417">
        <v>1</v>
      </c>
      <c r="BV417">
        <v>1</v>
      </c>
      <c r="BW417">
        <v>1</v>
      </c>
      <c r="BX417">
        <v>1</v>
      </c>
      <c r="BY417" t="s">
        <v>3</v>
      </c>
      <c r="BZ417">
        <v>0</v>
      </c>
      <c r="CA417">
        <v>0</v>
      </c>
      <c r="CE417">
        <v>0</v>
      </c>
      <c r="CF417">
        <v>0</v>
      </c>
      <c r="CG417">
        <v>0</v>
      </c>
      <c r="CM417">
        <v>0</v>
      </c>
      <c r="CN417" t="s">
        <v>3</v>
      </c>
      <c r="CO417">
        <v>0</v>
      </c>
      <c r="CP417">
        <f t="shared" si="250"/>
        <v>0</v>
      </c>
      <c r="CQ417">
        <f t="shared" si="251"/>
        <v>0</v>
      </c>
      <c r="CR417">
        <f t="shared" si="252"/>
        <v>62.5</v>
      </c>
      <c r="CS417">
        <f t="shared" si="253"/>
        <v>37.020000000000003</v>
      </c>
      <c r="CT417">
        <f t="shared" si="254"/>
        <v>0</v>
      </c>
      <c r="CU417">
        <f t="shared" si="255"/>
        <v>0</v>
      </c>
      <c r="CV417">
        <f t="shared" si="256"/>
        <v>0</v>
      </c>
      <c r="CW417">
        <f t="shared" si="257"/>
        <v>0</v>
      </c>
      <c r="CX417">
        <f t="shared" si="257"/>
        <v>0</v>
      </c>
      <c r="CY417">
        <f t="shared" si="258"/>
        <v>0</v>
      </c>
      <c r="CZ417">
        <f t="shared" si="259"/>
        <v>0</v>
      </c>
      <c r="DC417" t="s">
        <v>3</v>
      </c>
      <c r="DD417" t="s">
        <v>3</v>
      </c>
      <c r="DE417" t="s">
        <v>3</v>
      </c>
      <c r="DF417" t="s">
        <v>3</v>
      </c>
      <c r="DG417" t="s">
        <v>3</v>
      </c>
      <c r="DH417" t="s">
        <v>3</v>
      </c>
      <c r="DI417" t="s">
        <v>3</v>
      </c>
      <c r="DJ417" t="s">
        <v>3</v>
      </c>
      <c r="DK417" t="s">
        <v>3</v>
      </c>
      <c r="DL417" t="s">
        <v>3</v>
      </c>
      <c r="DM417" t="s">
        <v>3</v>
      </c>
      <c r="DN417">
        <v>0</v>
      </c>
      <c r="DO417">
        <v>0</v>
      </c>
      <c r="DP417">
        <v>1</v>
      </c>
      <c r="DQ417">
        <v>1</v>
      </c>
      <c r="DU417">
        <v>1009</v>
      </c>
      <c r="DV417" t="s">
        <v>42</v>
      </c>
      <c r="DW417" t="s">
        <v>42</v>
      </c>
      <c r="DX417">
        <v>1000</v>
      </c>
      <c r="EE417">
        <v>38986830</v>
      </c>
      <c r="EF417">
        <v>1</v>
      </c>
      <c r="EG417" t="s">
        <v>23</v>
      </c>
      <c r="EH417">
        <v>0</v>
      </c>
      <c r="EI417" t="s">
        <v>3</v>
      </c>
      <c r="EJ417">
        <v>4</v>
      </c>
      <c r="EK417">
        <v>1</v>
      </c>
      <c r="EL417" t="s">
        <v>48</v>
      </c>
      <c r="EM417" t="s">
        <v>25</v>
      </c>
      <c r="EO417" t="s">
        <v>3</v>
      </c>
      <c r="EQ417">
        <v>131072</v>
      </c>
      <c r="ER417">
        <v>62.5</v>
      </c>
      <c r="ES417">
        <v>0</v>
      </c>
      <c r="ET417">
        <v>62.5</v>
      </c>
      <c r="EU417">
        <v>37.020000000000003</v>
      </c>
      <c r="EV417">
        <v>0</v>
      </c>
      <c r="EW417">
        <v>0</v>
      </c>
      <c r="EX417">
        <v>0</v>
      </c>
      <c r="EY417">
        <v>0</v>
      </c>
      <c r="FQ417">
        <v>0</v>
      </c>
      <c r="FR417">
        <f t="shared" si="260"/>
        <v>0</v>
      </c>
      <c r="FS417">
        <v>0</v>
      </c>
      <c r="FX417">
        <v>0</v>
      </c>
      <c r="FY417">
        <v>0</v>
      </c>
      <c r="GA417" t="s">
        <v>3</v>
      </c>
      <c r="GD417">
        <v>1</v>
      </c>
      <c r="GF417">
        <v>-1530973417</v>
      </c>
      <c r="GG417">
        <v>2</v>
      </c>
      <c r="GH417">
        <v>1</v>
      </c>
      <c r="GI417">
        <v>-2</v>
      </c>
      <c r="GJ417">
        <v>0</v>
      </c>
      <c r="GK417">
        <v>0</v>
      </c>
      <c r="GL417">
        <f t="shared" si="261"/>
        <v>0</v>
      </c>
      <c r="GM417">
        <f>ROUND(O417+X417+Y417,2)+GX417</f>
        <v>0</v>
      </c>
      <c r="GN417">
        <f>IF(OR(BI417=0,BI417=1),ROUND(O417+X417+Y417,2),0)</f>
        <v>0</v>
      </c>
      <c r="GO417">
        <f>IF(BI417=2,ROUND(O417+X417+Y417,2),0)</f>
        <v>0</v>
      </c>
      <c r="GP417">
        <f>IF(BI417=4,ROUND(O417+X417+Y417,2)+GX417,0)</f>
        <v>0</v>
      </c>
      <c r="GR417">
        <v>0</v>
      </c>
      <c r="GS417">
        <v>3</v>
      </c>
      <c r="GT417">
        <v>0</v>
      </c>
      <c r="GU417" t="s">
        <v>3</v>
      </c>
      <c r="GV417">
        <f t="shared" si="262"/>
        <v>0</v>
      </c>
      <c r="GW417">
        <v>1</v>
      </c>
      <c r="GX417">
        <f t="shared" si="263"/>
        <v>0</v>
      </c>
      <c r="HA417">
        <v>0</v>
      </c>
      <c r="HB417">
        <v>0</v>
      </c>
      <c r="HC417">
        <f t="shared" si="264"/>
        <v>0</v>
      </c>
      <c r="IK417">
        <v>0</v>
      </c>
    </row>
    <row r="418" spans="1:245" x14ac:dyDescent="0.2">
      <c r="A418">
        <v>17</v>
      </c>
      <c r="B418">
        <v>1</v>
      </c>
      <c r="C418">
        <f>ROW(SmtRes!A42)</f>
        <v>42</v>
      </c>
      <c r="D418">
        <f>ROW(EtalonRes!A104)</f>
        <v>104</v>
      </c>
      <c r="E418" t="s">
        <v>210</v>
      </c>
      <c r="F418" t="s">
        <v>50</v>
      </c>
      <c r="G418" t="s">
        <v>51</v>
      </c>
      <c r="H418" t="s">
        <v>42</v>
      </c>
      <c r="I418">
        <f>ROUND(I416/0.9*0.1,9)</f>
        <v>0</v>
      </c>
      <c r="J418">
        <v>0</v>
      </c>
      <c r="O418">
        <f t="shared" si="233"/>
        <v>0</v>
      </c>
      <c r="P418">
        <f t="shared" si="234"/>
        <v>0</v>
      </c>
      <c r="Q418">
        <f t="shared" si="235"/>
        <v>0</v>
      </c>
      <c r="R418">
        <f t="shared" si="236"/>
        <v>0</v>
      </c>
      <c r="S418">
        <f t="shared" si="237"/>
        <v>0</v>
      </c>
      <c r="T418">
        <f t="shared" si="238"/>
        <v>0</v>
      </c>
      <c r="U418">
        <f t="shared" si="239"/>
        <v>0</v>
      </c>
      <c r="V418">
        <f t="shared" si="240"/>
        <v>0</v>
      </c>
      <c r="W418">
        <f t="shared" si="241"/>
        <v>0</v>
      </c>
      <c r="X418">
        <f t="shared" si="242"/>
        <v>0</v>
      </c>
      <c r="Y418">
        <f t="shared" si="242"/>
        <v>0</v>
      </c>
      <c r="AA418">
        <v>40597198</v>
      </c>
      <c r="AB418">
        <f t="shared" si="243"/>
        <v>119.69</v>
      </c>
      <c r="AC418">
        <f t="shared" si="244"/>
        <v>0</v>
      </c>
      <c r="AD418">
        <f t="shared" si="245"/>
        <v>0</v>
      </c>
      <c r="AE418">
        <f t="shared" si="246"/>
        <v>0</v>
      </c>
      <c r="AF418">
        <f t="shared" si="246"/>
        <v>119.69</v>
      </c>
      <c r="AG418">
        <f t="shared" si="247"/>
        <v>0</v>
      </c>
      <c r="AH418">
        <f t="shared" si="248"/>
        <v>1.02</v>
      </c>
      <c r="AI418">
        <f t="shared" si="248"/>
        <v>0</v>
      </c>
      <c r="AJ418">
        <f t="shared" si="249"/>
        <v>0</v>
      </c>
      <c r="AK418">
        <v>119.69</v>
      </c>
      <c r="AL418">
        <v>0</v>
      </c>
      <c r="AM418">
        <v>0</v>
      </c>
      <c r="AN418">
        <v>0</v>
      </c>
      <c r="AO418">
        <v>119.69</v>
      </c>
      <c r="AP418">
        <v>0</v>
      </c>
      <c r="AQ418">
        <v>1.02</v>
      </c>
      <c r="AR418">
        <v>0</v>
      </c>
      <c r="AS418">
        <v>0</v>
      </c>
      <c r="AT418">
        <v>70</v>
      </c>
      <c r="AU418">
        <v>10</v>
      </c>
      <c r="AV418">
        <v>1</v>
      </c>
      <c r="AW418">
        <v>1</v>
      </c>
      <c r="AZ418">
        <v>1</v>
      </c>
      <c r="BA418">
        <v>1</v>
      </c>
      <c r="BB418">
        <v>1</v>
      </c>
      <c r="BC418">
        <v>1</v>
      </c>
      <c r="BD418" t="s">
        <v>3</v>
      </c>
      <c r="BE418" t="s">
        <v>3</v>
      </c>
      <c r="BF418" t="s">
        <v>3</v>
      </c>
      <c r="BG418" t="s">
        <v>3</v>
      </c>
      <c r="BH418">
        <v>0</v>
      </c>
      <c r="BI418">
        <v>4</v>
      </c>
      <c r="BJ418" t="s">
        <v>52</v>
      </c>
      <c r="BM418">
        <v>0</v>
      </c>
      <c r="BN418">
        <v>0</v>
      </c>
      <c r="BO418" t="s">
        <v>3</v>
      </c>
      <c r="BP418">
        <v>0</v>
      </c>
      <c r="BQ418">
        <v>1</v>
      </c>
      <c r="BR418">
        <v>0</v>
      </c>
      <c r="BS418">
        <v>1</v>
      </c>
      <c r="BT418">
        <v>1</v>
      </c>
      <c r="BU418">
        <v>1</v>
      </c>
      <c r="BV418">
        <v>1</v>
      </c>
      <c r="BW418">
        <v>1</v>
      </c>
      <c r="BX418">
        <v>1</v>
      </c>
      <c r="BY418" t="s">
        <v>3</v>
      </c>
      <c r="BZ418">
        <v>70</v>
      </c>
      <c r="CA418">
        <v>10</v>
      </c>
      <c r="CE418">
        <v>0</v>
      </c>
      <c r="CF418">
        <v>0</v>
      </c>
      <c r="CG418">
        <v>0</v>
      </c>
      <c r="CM418">
        <v>0</v>
      </c>
      <c r="CN418" t="s">
        <v>3</v>
      </c>
      <c r="CO418">
        <v>0</v>
      </c>
      <c r="CP418">
        <f t="shared" si="250"/>
        <v>0</v>
      </c>
      <c r="CQ418">
        <f t="shared" si="251"/>
        <v>0</v>
      </c>
      <c r="CR418">
        <f t="shared" si="252"/>
        <v>0</v>
      </c>
      <c r="CS418">
        <f t="shared" si="253"/>
        <v>0</v>
      </c>
      <c r="CT418">
        <f t="shared" si="254"/>
        <v>119.69</v>
      </c>
      <c r="CU418">
        <f t="shared" si="255"/>
        <v>0</v>
      </c>
      <c r="CV418">
        <f t="shared" si="256"/>
        <v>1.02</v>
      </c>
      <c r="CW418">
        <f t="shared" si="257"/>
        <v>0</v>
      </c>
      <c r="CX418">
        <f t="shared" si="257"/>
        <v>0</v>
      </c>
      <c r="CY418">
        <f t="shared" si="258"/>
        <v>0</v>
      </c>
      <c r="CZ418">
        <f t="shared" si="259"/>
        <v>0</v>
      </c>
      <c r="DC418" t="s">
        <v>3</v>
      </c>
      <c r="DD418" t="s">
        <v>3</v>
      </c>
      <c r="DE418" t="s">
        <v>3</v>
      </c>
      <c r="DF418" t="s">
        <v>3</v>
      </c>
      <c r="DG418" t="s">
        <v>3</v>
      </c>
      <c r="DH418" t="s">
        <v>3</v>
      </c>
      <c r="DI418" t="s">
        <v>3</v>
      </c>
      <c r="DJ418" t="s">
        <v>3</v>
      </c>
      <c r="DK418" t="s">
        <v>3</v>
      </c>
      <c r="DL418" t="s">
        <v>3</v>
      </c>
      <c r="DM418" t="s">
        <v>3</v>
      </c>
      <c r="DN418">
        <v>0</v>
      </c>
      <c r="DO418">
        <v>0</v>
      </c>
      <c r="DP418">
        <v>1</v>
      </c>
      <c r="DQ418">
        <v>1</v>
      </c>
      <c r="DU418">
        <v>1009</v>
      </c>
      <c r="DV418" t="s">
        <v>42</v>
      </c>
      <c r="DW418" t="s">
        <v>42</v>
      </c>
      <c r="DX418">
        <v>1000</v>
      </c>
      <c r="EE418">
        <v>38986828</v>
      </c>
      <c r="EF418">
        <v>1</v>
      </c>
      <c r="EG418" t="s">
        <v>23</v>
      </c>
      <c r="EH418">
        <v>0</v>
      </c>
      <c r="EI418" t="s">
        <v>3</v>
      </c>
      <c r="EJ418">
        <v>4</v>
      </c>
      <c r="EK418">
        <v>0</v>
      </c>
      <c r="EL418" t="s">
        <v>24</v>
      </c>
      <c r="EM418" t="s">
        <v>25</v>
      </c>
      <c r="EO418" t="s">
        <v>3</v>
      </c>
      <c r="EQ418">
        <v>131072</v>
      </c>
      <c r="ER418">
        <v>119.69</v>
      </c>
      <c r="ES418">
        <v>0</v>
      </c>
      <c r="ET418">
        <v>0</v>
      </c>
      <c r="EU418">
        <v>0</v>
      </c>
      <c r="EV418">
        <v>119.69</v>
      </c>
      <c r="EW418">
        <v>1.02</v>
      </c>
      <c r="EX418">
        <v>0</v>
      </c>
      <c r="EY418">
        <v>0</v>
      </c>
      <c r="FQ418">
        <v>0</v>
      </c>
      <c r="FR418">
        <f t="shared" si="260"/>
        <v>0</v>
      </c>
      <c r="FS418">
        <v>0</v>
      </c>
      <c r="FX418">
        <v>70</v>
      </c>
      <c r="FY418">
        <v>10</v>
      </c>
      <c r="GA418" t="s">
        <v>3</v>
      </c>
      <c r="GD418">
        <v>0</v>
      </c>
      <c r="GF418">
        <v>-1938149319</v>
      </c>
      <c r="GG418">
        <v>2</v>
      </c>
      <c r="GH418">
        <v>1</v>
      </c>
      <c r="GI418">
        <v>-2</v>
      </c>
      <c r="GJ418">
        <v>0</v>
      </c>
      <c r="GK418">
        <f>ROUND(R418*(R12)/100,2)</f>
        <v>0</v>
      </c>
      <c r="GL418">
        <f t="shared" si="261"/>
        <v>0</v>
      </c>
      <c r="GM418">
        <f>ROUND(O418+X418+Y418+GK418,2)+GX418</f>
        <v>0</v>
      </c>
      <c r="GN418">
        <f>IF(OR(BI418=0,BI418=1),ROUND(O418+X418+Y418+GK418,2),0)</f>
        <v>0</v>
      </c>
      <c r="GO418">
        <f>IF(BI418=2,ROUND(O418+X418+Y418+GK418,2),0)</f>
        <v>0</v>
      </c>
      <c r="GP418">
        <f>IF(BI418=4,ROUND(O418+X418+Y418+GK418,2)+GX418,0)</f>
        <v>0</v>
      </c>
      <c r="GR418">
        <v>0</v>
      </c>
      <c r="GS418">
        <v>3</v>
      </c>
      <c r="GT418">
        <v>0</v>
      </c>
      <c r="GU418" t="s">
        <v>3</v>
      </c>
      <c r="GV418">
        <f t="shared" si="262"/>
        <v>0</v>
      </c>
      <c r="GW418">
        <v>1</v>
      </c>
      <c r="GX418">
        <f t="shared" si="263"/>
        <v>0</v>
      </c>
      <c r="HA418">
        <v>0</v>
      </c>
      <c r="HB418">
        <v>0</v>
      </c>
      <c r="HC418">
        <f t="shared" si="264"/>
        <v>0</v>
      </c>
      <c r="IK418">
        <v>0</v>
      </c>
    </row>
    <row r="419" spans="1:245" x14ac:dyDescent="0.2">
      <c r="A419">
        <v>17</v>
      </c>
      <c r="B419">
        <v>1</v>
      </c>
      <c r="C419">
        <f>ROW(SmtRes!A44)</f>
        <v>44</v>
      </c>
      <c r="D419">
        <f>ROW(EtalonRes!A106)</f>
        <v>106</v>
      </c>
      <c r="E419" t="s">
        <v>211</v>
      </c>
      <c r="F419" t="s">
        <v>54</v>
      </c>
      <c r="G419" t="s">
        <v>55</v>
      </c>
      <c r="H419" t="s">
        <v>42</v>
      </c>
      <c r="I419">
        <f>ROUND(I418,9)</f>
        <v>0</v>
      </c>
      <c r="J419">
        <v>0</v>
      </c>
      <c r="O419">
        <f t="shared" si="233"/>
        <v>0</v>
      </c>
      <c r="P419">
        <f t="shared" si="234"/>
        <v>0</v>
      </c>
      <c r="Q419">
        <f t="shared" si="235"/>
        <v>0</v>
      </c>
      <c r="R419">
        <f t="shared" si="236"/>
        <v>0</v>
      </c>
      <c r="S419">
        <f t="shared" si="237"/>
        <v>0</v>
      </c>
      <c r="T419">
        <f t="shared" si="238"/>
        <v>0</v>
      </c>
      <c r="U419">
        <f t="shared" si="239"/>
        <v>0</v>
      </c>
      <c r="V419">
        <f t="shared" si="240"/>
        <v>0</v>
      </c>
      <c r="W419">
        <f t="shared" si="241"/>
        <v>0</v>
      </c>
      <c r="X419">
        <f t="shared" si="242"/>
        <v>0</v>
      </c>
      <c r="Y419">
        <f t="shared" si="242"/>
        <v>0</v>
      </c>
      <c r="AA419">
        <v>40597198</v>
      </c>
      <c r="AB419">
        <f t="shared" si="243"/>
        <v>179.4</v>
      </c>
      <c r="AC419">
        <f t="shared" si="244"/>
        <v>0</v>
      </c>
      <c r="AD419">
        <f t="shared" si="245"/>
        <v>179.4</v>
      </c>
      <c r="AE419">
        <f t="shared" si="246"/>
        <v>106.2</v>
      </c>
      <c r="AF419">
        <f t="shared" si="246"/>
        <v>0</v>
      </c>
      <c r="AG419">
        <f t="shared" si="247"/>
        <v>0</v>
      </c>
      <c r="AH419">
        <f t="shared" si="248"/>
        <v>0</v>
      </c>
      <c r="AI419">
        <f t="shared" si="248"/>
        <v>0</v>
      </c>
      <c r="AJ419">
        <f t="shared" si="249"/>
        <v>0</v>
      </c>
      <c r="AK419">
        <v>179.4</v>
      </c>
      <c r="AL419">
        <v>0</v>
      </c>
      <c r="AM419">
        <v>179.4</v>
      </c>
      <c r="AN419">
        <v>106.2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1</v>
      </c>
      <c r="AW419">
        <v>1</v>
      </c>
      <c r="AZ419">
        <v>1</v>
      </c>
      <c r="BA419">
        <v>1</v>
      </c>
      <c r="BB419">
        <v>1</v>
      </c>
      <c r="BC419">
        <v>1</v>
      </c>
      <c r="BD419" t="s">
        <v>3</v>
      </c>
      <c r="BE419" t="s">
        <v>3</v>
      </c>
      <c r="BF419" t="s">
        <v>3</v>
      </c>
      <c r="BG419" t="s">
        <v>3</v>
      </c>
      <c r="BH419">
        <v>0</v>
      </c>
      <c r="BI419">
        <v>4</v>
      </c>
      <c r="BJ419" t="s">
        <v>56</v>
      </c>
      <c r="BM419">
        <v>1</v>
      </c>
      <c r="BN419">
        <v>0</v>
      </c>
      <c r="BO419" t="s">
        <v>3</v>
      </c>
      <c r="BP419">
        <v>0</v>
      </c>
      <c r="BQ419">
        <v>1</v>
      </c>
      <c r="BR419">
        <v>0</v>
      </c>
      <c r="BS419">
        <v>1</v>
      </c>
      <c r="BT419">
        <v>1</v>
      </c>
      <c r="BU419">
        <v>1</v>
      </c>
      <c r="BV419">
        <v>1</v>
      </c>
      <c r="BW419">
        <v>1</v>
      </c>
      <c r="BX419">
        <v>1</v>
      </c>
      <c r="BY419" t="s">
        <v>3</v>
      </c>
      <c r="BZ419">
        <v>0</v>
      </c>
      <c r="CA419">
        <v>0</v>
      </c>
      <c r="CE419">
        <v>0</v>
      </c>
      <c r="CF419">
        <v>0</v>
      </c>
      <c r="CG419">
        <v>0</v>
      </c>
      <c r="CM419">
        <v>0</v>
      </c>
      <c r="CN419" t="s">
        <v>3</v>
      </c>
      <c r="CO419">
        <v>0</v>
      </c>
      <c r="CP419">
        <f t="shared" si="250"/>
        <v>0</v>
      </c>
      <c r="CQ419">
        <f t="shared" si="251"/>
        <v>0</v>
      </c>
      <c r="CR419">
        <f t="shared" si="252"/>
        <v>179.4</v>
      </c>
      <c r="CS419">
        <f t="shared" si="253"/>
        <v>106.2</v>
      </c>
      <c r="CT419">
        <f t="shared" si="254"/>
        <v>0</v>
      </c>
      <c r="CU419">
        <f t="shared" si="255"/>
        <v>0</v>
      </c>
      <c r="CV419">
        <f t="shared" si="256"/>
        <v>0</v>
      </c>
      <c r="CW419">
        <f t="shared" si="257"/>
        <v>0</v>
      </c>
      <c r="CX419">
        <f t="shared" si="257"/>
        <v>0</v>
      </c>
      <c r="CY419">
        <f t="shared" si="258"/>
        <v>0</v>
      </c>
      <c r="CZ419">
        <f t="shared" si="259"/>
        <v>0</v>
      </c>
      <c r="DC419" t="s">
        <v>3</v>
      </c>
      <c r="DD419" t="s">
        <v>3</v>
      </c>
      <c r="DE419" t="s">
        <v>3</v>
      </c>
      <c r="DF419" t="s">
        <v>3</v>
      </c>
      <c r="DG419" t="s">
        <v>3</v>
      </c>
      <c r="DH419" t="s">
        <v>3</v>
      </c>
      <c r="DI419" t="s">
        <v>3</v>
      </c>
      <c r="DJ419" t="s">
        <v>3</v>
      </c>
      <c r="DK419" t="s">
        <v>3</v>
      </c>
      <c r="DL419" t="s">
        <v>3</v>
      </c>
      <c r="DM419" t="s">
        <v>3</v>
      </c>
      <c r="DN419">
        <v>0</v>
      </c>
      <c r="DO419">
        <v>0</v>
      </c>
      <c r="DP419">
        <v>1</v>
      </c>
      <c r="DQ419">
        <v>1</v>
      </c>
      <c r="DU419">
        <v>1009</v>
      </c>
      <c r="DV419" t="s">
        <v>42</v>
      </c>
      <c r="DW419" t="s">
        <v>42</v>
      </c>
      <c r="DX419">
        <v>1000</v>
      </c>
      <c r="EE419">
        <v>38986830</v>
      </c>
      <c r="EF419">
        <v>1</v>
      </c>
      <c r="EG419" t="s">
        <v>23</v>
      </c>
      <c r="EH419">
        <v>0</v>
      </c>
      <c r="EI419" t="s">
        <v>3</v>
      </c>
      <c r="EJ419">
        <v>4</v>
      </c>
      <c r="EK419">
        <v>1</v>
      </c>
      <c r="EL419" t="s">
        <v>48</v>
      </c>
      <c r="EM419" t="s">
        <v>25</v>
      </c>
      <c r="EO419" t="s">
        <v>3</v>
      </c>
      <c r="EQ419">
        <v>131072</v>
      </c>
      <c r="ER419">
        <v>179.4</v>
      </c>
      <c r="ES419">
        <v>0</v>
      </c>
      <c r="ET419">
        <v>179.4</v>
      </c>
      <c r="EU419">
        <v>106.2</v>
      </c>
      <c r="EV419">
        <v>0</v>
      </c>
      <c r="EW419">
        <v>0</v>
      </c>
      <c r="EX419">
        <v>0</v>
      </c>
      <c r="EY419">
        <v>0</v>
      </c>
      <c r="FQ419">
        <v>0</v>
      </c>
      <c r="FR419">
        <f t="shared" si="260"/>
        <v>0</v>
      </c>
      <c r="FS419">
        <v>0</v>
      </c>
      <c r="FX419">
        <v>0</v>
      </c>
      <c r="FY419">
        <v>0</v>
      </c>
      <c r="GA419" t="s">
        <v>3</v>
      </c>
      <c r="GD419">
        <v>1</v>
      </c>
      <c r="GF419">
        <v>1161399123</v>
      </c>
      <c r="GG419">
        <v>2</v>
      </c>
      <c r="GH419">
        <v>1</v>
      </c>
      <c r="GI419">
        <v>-2</v>
      </c>
      <c r="GJ419">
        <v>0</v>
      </c>
      <c r="GK419">
        <v>0</v>
      </c>
      <c r="GL419">
        <f t="shared" si="261"/>
        <v>0</v>
      </c>
      <c r="GM419">
        <f>ROUND(O419+X419+Y419,2)+GX419</f>
        <v>0</v>
      </c>
      <c r="GN419">
        <f>IF(OR(BI419=0,BI419=1),ROUND(O419+X419+Y419,2),0)</f>
        <v>0</v>
      </c>
      <c r="GO419">
        <f>IF(BI419=2,ROUND(O419+X419+Y419,2),0)</f>
        <v>0</v>
      </c>
      <c r="GP419">
        <f>IF(BI419=4,ROUND(O419+X419+Y419,2)+GX419,0)</f>
        <v>0</v>
      </c>
      <c r="GR419">
        <v>0</v>
      </c>
      <c r="GS419">
        <v>3</v>
      </c>
      <c r="GT419">
        <v>0</v>
      </c>
      <c r="GU419" t="s">
        <v>3</v>
      </c>
      <c r="GV419">
        <f t="shared" si="262"/>
        <v>0</v>
      </c>
      <c r="GW419">
        <v>1</v>
      </c>
      <c r="GX419">
        <f t="shared" si="263"/>
        <v>0</v>
      </c>
      <c r="HA419">
        <v>0</v>
      </c>
      <c r="HB419">
        <v>0</v>
      </c>
      <c r="HC419">
        <f t="shared" si="264"/>
        <v>0</v>
      </c>
      <c r="IK419">
        <v>0</v>
      </c>
    </row>
    <row r="420" spans="1:245" x14ac:dyDescent="0.2">
      <c r="A420">
        <v>17</v>
      </c>
      <c r="B420">
        <v>1</v>
      </c>
      <c r="C420">
        <f>ROW(SmtRes!A46)</f>
        <v>46</v>
      </c>
      <c r="D420">
        <f>ROW(EtalonRes!A108)</f>
        <v>108</v>
      </c>
      <c r="E420" t="s">
        <v>212</v>
      </c>
      <c r="F420" t="s">
        <v>58</v>
      </c>
      <c r="G420" t="s">
        <v>59</v>
      </c>
      <c r="H420" t="s">
        <v>42</v>
      </c>
      <c r="I420">
        <f>ROUND(I417+I419,9)</f>
        <v>0</v>
      </c>
      <c r="J420">
        <v>0</v>
      </c>
      <c r="O420">
        <f t="shared" si="233"/>
        <v>0</v>
      </c>
      <c r="P420">
        <f t="shared" si="234"/>
        <v>0</v>
      </c>
      <c r="Q420">
        <f t="shared" si="235"/>
        <v>0</v>
      </c>
      <c r="R420">
        <f t="shared" si="236"/>
        <v>0</v>
      </c>
      <c r="S420">
        <f t="shared" si="237"/>
        <v>0</v>
      </c>
      <c r="T420">
        <f t="shared" si="238"/>
        <v>0</v>
      </c>
      <c r="U420">
        <f t="shared" si="239"/>
        <v>0</v>
      </c>
      <c r="V420">
        <f t="shared" si="240"/>
        <v>0</v>
      </c>
      <c r="W420">
        <f t="shared" si="241"/>
        <v>0</v>
      </c>
      <c r="X420">
        <f t="shared" si="242"/>
        <v>0</v>
      </c>
      <c r="Y420">
        <f t="shared" si="242"/>
        <v>0</v>
      </c>
      <c r="AA420">
        <v>40597198</v>
      </c>
      <c r="AB420">
        <f t="shared" si="243"/>
        <v>769.08</v>
      </c>
      <c r="AC420">
        <f>ROUND(((ES420*26)),6)</f>
        <v>0</v>
      </c>
      <c r="AD420">
        <f>ROUND(((((ET420*26))-((EU420*26)))+AE420),6)</f>
        <v>769.08</v>
      </c>
      <c r="AE420">
        <f>ROUND(((EU420*26)),6)</f>
        <v>456.04</v>
      </c>
      <c r="AF420">
        <f>ROUND(((EV420*26)),6)</f>
        <v>0</v>
      </c>
      <c r="AG420">
        <f t="shared" si="247"/>
        <v>0</v>
      </c>
      <c r="AH420">
        <f>((EW420*26))</f>
        <v>0</v>
      </c>
      <c r="AI420">
        <f>((EX420*26))</f>
        <v>0</v>
      </c>
      <c r="AJ420">
        <f t="shared" si="249"/>
        <v>0</v>
      </c>
      <c r="AK420">
        <v>29.58</v>
      </c>
      <c r="AL420">
        <v>0</v>
      </c>
      <c r="AM420">
        <v>29.58</v>
      </c>
      <c r="AN420">
        <v>17.54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0</v>
      </c>
      <c r="AU420">
        <v>0</v>
      </c>
      <c r="AV420">
        <v>1</v>
      </c>
      <c r="AW420">
        <v>1</v>
      </c>
      <c r="AZ420">
        <v>1</v>
      </c>
      <c r="BA420">
        <v>1</v>
      </c>
      <c r="BB420">
        <v>1</v>
      </c>
      <c r="BC420">
        <v>1</v>
      </c>
      <c r="BD420" t="s">
        <v>3</v>
      </c>
      <c r="BE420" t="s">
        <v>3</v>
      </c>
      <c r="BF420" t="s">
        <v>3</v>
      </c>
      <c r="BG420" t="s">
        <v>3</v>
      </c>
      <c r="BH420">
        <v>0</v>
      </c>
      <c r="BI420">
        <v>4</v>
      </c>
      <c r="BJ420" t="s">
        <v>60</v>
      </c>
      <c r="BM420">
        <v>1</v>
      </c>
      <c r="BN420">
        <v>0</v>
      </c>
      <c r="BO420" t="s">
        <v>3</v>
      </c>
      <c r="BP420">
        <v>0</v>
      </c>
      <c r="BQ420">
        <v>1</v>
      </c>
      <c r="BR420">
        <v>0</v>
      </c>
      <c r="BS420">
        <v>1</v>
      </c>
      <c r="BT420">
        <v>1</v>
      </c>
      <c r="BU420">
        <v>1</v>
      </c>
      <c r="BV420">
        <v>1</v>
      </c>
      <c r="BW420">
        <v>1</v>
      </c>
      <c r="BX420">
        <v>1</v>
      </c>
      <c r="BY420" t="s">
        <v>3</v>
      </c>
      <c r="BZ420">
        <v>0</v>
      </c>
      <c r="CA420">
        <v>0</v>
      </c>
      <c r="CE420">
        <v>0</v>
      </c>
      <c r="CF420">
        <v>0</v>
      </c>
      <c r="CG420">
        <v>0</v>
      </c>
      <c r="CM420">
        <v>0</v>
      </c>
      <c r="CN420" t="s">
        <v>3</v>
      </c>
      <c r="CO420">
        <v>0</v>
      </c>
      <c r="CP420">
        <f t="shared" si="250"/>
        <v>0</v>
      </c>
      <c r="CQ420">
        <f t="shared" si="251"/>
        <v>0</v>
      </c>
      <c r="CR420">
        <f>(((((ET420*26))*BB420-((EU420*26))*BS420)+AE420*BS420)*AV420)</f>
        <v>769.07999999999993</v>
      </c>
      <c r="CS420">
        <f t="shared" si="253"/>
        <v>456.04</v>
      </c>
      <c r="CT420">
        <f t="shared" si="254"/>
        <v>0</v>
      </c>
      <c r="CU420">
        <f t="shared" si="255"/>
        <v>0</v>
      </c>
      <c r="CV420">
        <f t="shared" si="256"/>
        <v>0</v>
      </c>
      <c r="CW420">
        <f t="shared" si="257"/>
        <v>0</v>
      </c>
      <c r="CX420">
        <f t="shared" si="257"/>
        <v>0</v>
      </c>
      <c r="CY420">
        <f t="shared" si="258"/>
        <v>0</v>
      </c>
      <c r="CZ420">
        <f t="shared" si="259"/>
        <v>0</v>
      </c>
      <c r="DC420" t="s">
        <v>3</v>
      </c>
      <c r="DD420" t="s">
        <v>61</v>
      </c>
      <c r="DE420" t="s">
        <v>61</v>
      </c>
      <c r="DF420" t="s">
        <v>61</v>
      </c>
      <c r="DG420" t="s">
        <v>61</v>
      </c>
      <c r="DH420" t="s">
        <v>3</v>
      </c>
      <c r="DI420" t="s">
        <v>61</v>
      </c>
      <c r="DJ420" t="s">
        <v>61</v>
      </c>
      <c r="DK420" t="s">
        <v>3</v>
      </c>
      <c r="DL420" t="s">
        <v>3</v>
      </c>
      <c r="DM420" t="s">
        <v>3</v>
      </c>
      <c r="DN420">
        <v>0</v>
      </c>
      <c r="DO420">
        <v>0</v>
      </c>
      <c r="DP420">
        <v>1</v>
      </c>
      <c r="DQ420">
        <v>1</v>
      </c>
      <c r="DU420">
        <v>1009</v>
      </c>
      <c r="DV420" t="s">
        <v>42</v>
      </c>
      <c r="DW420" t="s">
        <v>42</v>
      </c>
      <c r="DX420">
        <v>1000</v>
      </c>
      <c r="EE420">
        <v>38986830</v>
      </c>
      <c r="EF420">
        <v>1</v>
      </c>
      <c r="EG420" t="s">
        <v>23</v>
      </c>
      <c r="EH420">
        <v>0</v>
      </c>
      <c r="EI420" t="s">
        <v>3</v>
      </c>
      <c r="EJ420">
        <v>4</v>
      </c>
      <c r="EK420">
        <v>1</v>
      </c>
      <c r="EL420" t="s">
        <v>48</v>
      </c>
      <c r="EM420" t="s">
        <v>25</v>
      </c>
      <c r="EO420" t="s">
        <v>3</v>
      </c>
      <c r="EQ420">
        <v>131072</v>
      </c>
      <c r="ER420">
        <v>29.58</v>
      </c>
      <c r="ES420">
        <v>0</v>
      </c>
      <c r="ET420">
        <v>29.58</v>
      </c>
      <c r="EU420">
        <v>17.54</v>
      </c>
      <c r="EV420">
        <v>0</v>
      </c>
      <c r="EW420">
        <v>0</v>
      </c>
      <c r="EX420">
        <v>0</v>
      </c>
      <c r="EY420">
        <v>0</v>
      </c>
      <c r="FQ420">
        <v>0</v>
      </c>
      <c r="FR420">
        <f t="shared" si="260"/>
        <v>0</v>
      </c>
      <c r="FS420">
        <v>0</v>
      </c>
      <c r="FX420">
        <v>0</v>
      </c>
      <c r="FY420">
        <v>0</v>
      </c>
      <c r="GA420" t="s">
        <v>3</v>
      </c>
      <c r="GD420">
        <v>1</v>
      </c>
      <c r="GF420">
        <v>1159273940</v>
      </c>
      <c r="GG420">
        <v>2</v>
      </c>
      <c r="GH420">
        <v>1</v>
      </c>
      <c r="GI420">
        <v>-2</v>
      </c>
      <c r="GJ420">
        <v>0</v>
      </c>
      <c r="GK420">
        <v>0</v>
      </c>
      <c r="GL420">
        <f t="shared" si="261"/>
        <v>0</v>
      </c>
      <c r="GM420">
        <f>ROUND(O420+X420+Y420,2)+GX420</f>
        <v>0</v>
      </c>
      <c r="GN420">
        <f>IF(OR(BI420=0,BI420=1),ROUND(O420+X420+Y420,2),0)</f>
        <v>0</v>
      </c>
      <c r="GO420">
        <f>IF(BI420=2,ROUND(O420+X420+Y420,2),0)</f>
        <v>0</v>
      </c>
      <c r="GP420">
        <f>IF(BI420=4,ROUND(O420+X420+Y420,2)+GX420,0)</f>
        <v>0</v>
      </c>
      <c r="GR420">
        <v>0</v>
      </c>
      <c r="GS420">
        <v>3</v>
      </c>
      <c r="GT420">
        <v>0</v>
      </c>
      <c r="GU420" t="s">
        <v>61</v>
      </c>
      <c r="GV420">
        <f>ROUND(((GT420*26)),6)</f>
        <v>0</v>
      </c>
      <c r="GW420">
        <v>1</v>
      </c>
      <c r="GX420">
        <f t="shared" si="263"/>
        <v>0</v>
      </c>
      <c r="HA420">
        <v>0</v>
      </c>
      <c r="HB420">
        <v>0</v>
      </c>
      <c r="HC420">
        <f t="shared" si="264"/>
        <v>0</v>
      </c>
      <c r="IK420">
        <v>0</v>
      </c>
    </row>
    <row r="421" spans="1:245" x14ac:dyDescent="0.2">
      <c r="A421">
        <v>17</v>
      </c>
      <c r="B421">
        <v>1</v>
      </c>
      <c r="E421" t="s">
        <v>213</v>
      </c>
      <c r="F421" t="s">
        <v>63</v>
      </c>
      <c r="G421" t="s">
        <v>64</v>
      </c>
      <c r="H421" t="s">
        <v>42</v>
      </c>
      <c r="I421">
        <f>ROUND(I420,9)</f>
        <v>0</v>
      </c>
      <c r="J421">
        <v>0</v>
      </c>
      <c r="O421">
        <f t="shared" si="233"/>
        <v>0</v>
      </c>
      <c r="P421">
        <f t="shared" si="234"/>
        <v>0</v>
      </c>
      <c r="Q421">
        <f t="shared" si="235"/>
        <v>0</v>
      </c>
      <c r="R421">
        <f t="shared" si="236"/>
        <v>0</v>
      </c>
      <c r="S421">
        <f t="shared" si="237"/>
        <v>0</v>
      </c>
      <c r="T421">
        <f t="shared" si="238"/>
        <v>0</v>
      </c>
      <c r="U421">
        <f t="shared" si="239"/>
        <v>0</v>
      </c>
      <c r="V421">
        <f t="shared" si="240"/>
        <v>0</v>
      </c>
      <c r="W421">
        <f t="shared" si="241"/>
        <v>0</v>
      </c>
      <c r="X421">
        <f t="shared" si="242"/>
        <v>0</v>
      </c>
      <c r="Y421">
        <f t="shared" si="242"/>
        <v>0</v>
      </c>
      <c r="AA421">
        <v>40597198</v>
      </c>
      <c r="AB421">
        <f t="shared" si="243"/>
        <v>150.61000000000001</v>
      </c>
      <c r="AC421">
        <f>ROUND((ES421),6)</f>
        <v>150.61000000000001</v>
      </c>
      <c r="AD421">
        <f>ROUND((((ET421)-(EU421))+AE421),6)</f>
        <v>0</v>
      </c>
      <c r="AE421">
        <f>ROUND((EU421),6)</f>
        <v>0</v>
      </c>
      <c r="AF421">
        <f>ROUND((EV421),6)</f>
        <v>0</v>
      </c>
      <c r="AG421">
        <f t="shared" si="247"/>
        <v>0</v>
      </c>
      <c r="AH421">
        <f>(EW421)</f>
        <v>0</v>
      </c>
      <c r="AI421">
        <f>(EX421)</f>
        <v>0</v>
      </c>
      <c r="AJ421">
        <f t="shared" si="249"/>
        <v>0</v>
      </c>
      <c r="AK421">
        <v>150.61000000000001</v>
      </c>
      <c r="AL421">
        <v>150.61000000000001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70</v>
      </c>
      <c r="AU421">
        <v>10</v>
      </c>
      <c r="AV421">
        <v>1</v>
      </c>
      <c r="AW421">
        <v>1</v>
      </c>
      <c r="AZ421">
        <v>1</v>
      </c>
      <c r="BA421">
        <v>1</v>
      </c>
      <c r="BB421">
        <v>1</v>
      </c>
      <c r="BC421">
        <v>1</v>
      </c>
      <c r="BD421" t="s">
        <v>3</v>
      </c>
      <c r="BE421" t="s">
        <v>3</v>
      </c>
      <c r="BF421" t="s">
        <v>3</v>
      </c>
      <c r="BG421" t="s">
        <v>3</v>
      </c>
      <c r="BH421">
        <v>3</v>
      </c>
      <c r="BI421">
        <v>4</v>
      </c>
      <c r="BJ421" t="s">
        <v>65</v>
      </c>
      <c r="BM421">
        <v>0</v>
      </c>
      <c r="BN421">
        <v>0</v>
      </c>
      <c r="BO421" t="s">
        <v>3</v>
      </c>
      <c r="BP421">
        <v>0</v>
      </c>
      <c r="BQ421">
        <v>1</v>
      </c>
      <c r="BR421">
        <v>0</v>
      </c>
      <c r="BS421">
        <v>1</v>
      </c>
      <c r="BT421">
        <v>1</v>
      </c>
      <c r="BU421">
        <v>1</v>
      </c>
      <c r="BV421">
        <v>1</v>
      </c>
      <c r="BW421">
        <v>1</v>
      </c>
      <c r="BX421">
        <v>1</v>
      </c>
      <c r="BY421" t="s">
        <v>3</v>
      </c>
      <c r="BZ421">
        <v>70</v>
      </c>
      <c r="CA421">
        <v>10</v>
      </c>
      <c r="CE421">
        <v>0</v>
      </c>
      <c r="CF421">
        <v>0</v>
      </c>
      <c r="CG421">
        <v>0</v>
      </c>
      <c r="CM421">
        <v>0</v>
      </c>
      <c r="CN421" t="s">
        <v>3</v>
      </c>
      <c r="CO421">
        <v>0</v>
      </c>
      <c r="CP421">
        <f t="shared" si="250"/>
        <v>0</v>
      </c>
      <c r="CQ421">
        <f t="shared" si="251"/>
        <v>150.61000000000001</v>
      </c>
      <c r="CR421">
        <f>((((ET421)*BB421-(EU421)*BS421)+AE421*BS421)*AV421)</f>
        <v>0</v>
      </c>
      <c r="CS421">
        <f t="shared" si="253"/>
        <v>0</v>
      </c>
      <c r="CT421">
        <f t="shared" si="254"/>
        <v>0</v>
      </c>
      <c r="CU421">
        <f t="shared" si="255"/>
        <v>0</v>
      </c>
      <c r="CV421">
        <f t="shared" si="256"/>
        <v>0</v>
      </c>
      <c r="CW421">
        <f t="shared" si="257"/>
        <v>0</v>
      </c>
      <c r="CX421">
        <f t="shared" si="257"/>
        <v>0</v>
      </c>
      <c r="CY421">
        <f t="shared" si="258"/>
        <v>0</v>
      </c>
      <c r="CZ421">
        <f t="shared" si="259"/>
        <v>0</v>
      </c>
      <c r="DC421" t="s">
        <v>3</v>
      </c>
      <c r="DD421" t="s">
        <v>3</v>
      </c>
      <c r="DE421" t="s">
        <v>3</v>
      </c>
      <c r="DF421" t="s">
        <v>3</v>
      </c>
      <c r="DG421" t="s">
        <v>3</v>
      </c>
      <c r="DH421" t="s">
        <v>3</v>
      </c>
      <c r="DI421" t="s">
        <v>3</v>
      </c>
      <c r="DJ421" t="s">
        <v>3</v>
      </c>
      <c r="DK421" t="s">
        <v>3</v>
      </c>
      <c r="DL421" t="s">
        <v>3</v>
      </c>
      <c r="DM421" t="s">
        <v>3</v>
      </c>
      <c r="DN421">
        <v>0</v>
      </c>
      <c r="DO421">
        <v>0</v>
      </c>
      <c r="DP421">
        <v>1</v>
      </c>
      <c r="DQ421">
        <v>1</v>
      </c>
      <c r="DU421">
        <v>1009</v>
      </c>
      <c r="DV421" t="s">
        <v>42</v>
      </c>
      <c r="DW421" t="s">
        <v>42</v>
      </c>
      <c r="DX421">
        <v>1000</v>
      </c>
      <c r="EE421">
        <v>38986828</v>
      </c>
      <c r="EF421">
        <v>1</v>
      </c>
      <c r="EG421" t="s">
        <v>23</v>
      </c>
      <c r="EH421">
        <v>0</v>
      </c>
      <c r="EI421" t="s">
        <v>3</v>
      </c>
      <c r="EJ421">
        <v>4</v>
      </c>
      <c r="EK421">
        <v>0</v>
      </c>
      <c r="EL421" t="s">
        <v>24</v>
      </c>
      <c r="EM421" t="s">
        <v>25</v>
      </c>
      <c r="EO421" t="s">
        <v>3</v>
      </c>
      <c r="EQ421">
        <v>131072</v>
      </c>
      <c r="ER421">
        <v>150.61000000000001</v>
      </c>
      <c r="ES421">
        <v>150.61000000000001</v>
      </c>
      <c r="ET421">
        <v>0</v>
      </c>
      <c r="EU421">
        <v>0</v>
      </c>
      <c r="EV421">
        <v>0</v>
      </c>
      <c r="EW421">
        <v>0</v>
      </c>
      <c r="EX421">
        <v>0</v>
      </c>
      <c r="EY421">
        <v>0</v>
      </c>
      <c r="FQ421">
        <v>0</v>
      </c>
      <c r="FR421">
        <f t="shared" si="260"/>
        <v>0</v>
      </c>
      <c r="FS421">
        <v>0</v>
      </c>
      <c r="FX421">
        <v>70</v>
      </c>
      <c r="FY421">
        <v>10</v>
      </c>
      <c r="GA421" t="s">
        <v>3</v>
      </c>
      <c r="GD421">
        <v>0</v>
      </c>
      <c r="GF421">
        <v>74636012</v>
      </c>
      <c r="GG421">
        <v>2</v>
      </c>
      <c r="GH421">
        <v>1</v>
      </c>
      <c r="GI421">
        <v>-2</v>
      </c>
      <c r="GJ421">
        <v>0</v>
      </c>
      <c r="GK421">
        <f>ROUND(R421*(R12)/100,2)</f>
        <v>0</v>
      </c>
      <c r="GL421">
        <f t="shared" si="261"/>
        <v>0</v>
      </c>
      <c r="GM421">
        <f>ROUND(O421+X421+Y421+GK421,2)+GX421</f>
        <v>0</v>
      </c>
      <c r="GN421">
        <f>IF(OR(BI421=0,BI421=1),ROUND(O421+X421+Y421+GK421,2),0)</f>
        <v>0</v>
      </c>
      <c r="GO421">
        <f>IF(BI421=2,ROUND(O421+X421+Y421+GK421,2),0)</f>
        <v>0</v>
      </c>
      <c r="GP421">
        <f>IF(BI421=4,ROUND(O421+X421+Y421+GK421,2)+GX421,0)</f>
        <v>0</v>
      </c>
      <c r="GR421">
        <v>0</v>
      </c>
      <c r="GS421">
        <v>3</v>
      </c>
      <c r="GT421">
        <v>0</v>
      </c>
      <c r="GU421" t="s">
        <v>3</v>
      </c>
      <c r="GV421">
        <f>ROUND((GT421),6)</f>
        <v>0</v>
      </c>
      <c r="GW421">
        <v>1</v>
      </c>
      <c r="GX421">
        <f t="shared" si="263"/>
        <v>0</v>
      </c>
      <c r="HA421">
        <v>0</v>
      </c>
      <c r="HB421">
        <v>0</v>
      </c>
      <c r="HC421">
        <f t="shared" si="264"/>
        <v>0</v>
      </c>
      <c r="IK421">
        <v>0</v>
      </c>
    </row>
    <row r="423" spans="1:245" x14ac:dyDescent="0.2">
      <c r="A423" s="2">
        <v>51</v>
      </c>
      <c r="B423" s="2">
        <f>B410</f>
        <v>1</v>
      </c>
      <c r="C423" s="2">
        <f>A410</f>
        <v>5</v>
      </c>
      <c r="D423" s="2">
        <f>ROW(A410)</f>
        <v>410</v>
      </c>
      <c r="E423" s="2"/>
      <c r="F423" s="2" t="str">
        <f>IF(F410&lt;&gt;"",F410,"")</f>
        <v>Новый подраздел</v>
      </c>
      <c r="G423" s="2" t="str">
        <f>IF(G410&lt;&gt;"",G410,"")</f>
        <v>Подготовительные работы</v>
      </c>
      <c r="H423" s="2">
        <v>0</v>
      </c>
      <c r="I423" s="2"/>
      <c r="J423" s="2"/>
      <c r="K423" s="2"/>
      <c r="L423" s="2"/>
      <c r="M423" s="2"/>
      <c r="N423" s="2"/>
      <c r="O423" s="2">
        <f t="shared" ref="O423:T423" si="265">ROUND(AB423,2)</f>
        <v>0</v>
      </c>
      <c r="P423" s="2">
        <f t="shared" si="265"/>
        <v>0</v>
      </c>
      <c r="Q423" s="2">
        <f t="shared" si="265"/>
        <v>0</v>
      </c>
      <c r="R423" s="2">
        <f t="shared" si="265"/>
        <v>0</v>
      </c>
      <c r="S423" s="2">
        <f t="shared" si="265"/>
        <v>0</v>
      </c>
      <c r="T423" s="2">
        <f t="shared" si="265"/>
        <v>0</v>
      </c>
      <c r="U423" s="2">
        <f>AH423</f>
        <v>0</v>
      </c>
      <c r="V423" s="2">
        <f>AI423</f>
        <v>0</v>
      </c>
      <c r="W423" s="2">
        <f>ROUND(AJ423,2)</f>
        <v>0</v>
      </c>
      <c r="X423" s="2">
        <f>ROUND(AK423,2)</f>
        <v>0</v>
      </c>
      <c r="Y423" s="2">
        <f>ROUND(AL423,2)</f>
        <v>0</v>
      </c>
      <c r="Z423" s="2"/>
      <c r="AA423" s="2"/>
      <c r="AB423" s="2">
        <f>ROUND(SUMIF(AA414:AA421,"=40597198",O414:O421),2)</f>
        <v>0</v>
      </c>
      <c r="AC423" s="2">
        <f>ROUND(SUMIF(AA414:AA421,"=40597198",P414:P421),2)</f>
        <v>0</v>
      </c>
      <c r="AD423" s="2">
        <f>ROUND(SUMIF(AA414:AA421,"=40597198",Q414:Q421),2)</f>
        <v>0</v>
      </c>
      <c r="AE423" s="2">
        <f>ROUND(SUMIF(AA414:AA421,"=40597198",R414:R421),2)</f>
        <v>0</v>
      </c>
      <c r="AF423" s="2">
        <f>ROUND(SUMIF(AA414:AA421,"=40597198",S414:S421),2)</f>
        <v>0</v>
      </c>
      <c r="AG423" s="2">
        <f>ROUND(SUMIF(AA414:AA421,"=40597198",T414:T421),2)</f>
        <v>0</v>
      </c>
      <c r="AH423" s="2">
        <f>SUMIF(AA414:AA421,"=40597198",U414:U421)</f>
        <v>0</v>
      </c>
      <c r="AI423" s="2">
        <f>SUMIF(AA414:AA421,"=40597198",V414:V421)</f>
        <v>0</v>
      </c>
      <c r="AJ423" s="2">
        <f>ROUND(SUMIF(AA414:AA421,"=40597198",W414:W421),2)</f>
        <v>0</v>
      </c>
      <c r="AK423" s="2">
        <f>ROUND(SUMIF(AA414:AA421,"=40597198",X414:X421),2)</f>
        <v>0</v>
      </c>
      <c r="AL423" s="2">
        <f>ROUND(SUMIF(AA414:AA421,"=40597198",Y414:Y421),2)</f>
        <v>0</v>
      </c>
      <c r="AM423" s="2"/>
      <c r="AN423" s="2"/>
      <c r="AO423" s="2">
        <f t="shared" ref="AO423:BC423" si="266">ROUND(BX423,2)</f>
        <v>0</v>
      </c>
      <c r="AP423" s="2">
        <f t="shared" si="266"/>
        <v>0</v>
      </c>
      <c r="AQ423" s="2">
        <f t="shared" si="266"/>
        <v>0</v>
      </c>
      <c r="AR423" s="2">
        <f t="shared" si="266"/>
        <v>0</v>
      </c>
      <c r="AS423" s="2">
        <f t="shared" si="266"/>
        <v>0</v>
      </c>
      <c r="AT423" s="2">
        <f t="shared" si="266"/>
        <v>0</v>
      </c>
      <c r="AU423" s="2">
        <f t="shared" si="266"/>
        <v>0</v>
      </c>
      <c r="AV423" s="2">
        <f t="shared" si="266"/>
        <v>0</v>
      </c>
      <c r="AW423" s="2">
        <f t="shared" si="266"/>
        <v>0</v>
      </c>
      <c r="AX423" s="2">
        <f t="shared" si="266"/>
        <v>0</v>
      </c>
      <c r="AY423" s="2">
        <f t="shared" si="266"/>
        <v>0</v>
      </c>
      <c r="AZ423" s="2">
        <f t="shared" si="266"/>
        <v>0</v>
      </c>
      <c r="BA423" s="2">
        <f t="shared" si="266"/>
        <v>0</v>
      </c>
      <c r="BB423" s="2">
        <f t="shared" si="266"/>
        <v>0</v>
      </c>
      <c r="BC423" s="2">
        <f t="shared" si="266"/>
        <v>0</v>
      </c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>
        <f>ROUND(SUMIF(AA414:AA421,"=40597198",FQ414:FQ421),2)</f>
        <v>0</v>
      </c>
      <c r="BY423" s="2">
        <f>ROUND(SUMIF(AA414:AA421,"=40597198",FR414:FR421),2)</f>
        <v>0</v>
      </c>
      <c r="BZ423" s="2">
        <f>ROUND(SUMIF(AA414:AA421,"=40597198",GL414:GL421),2)</f>
        <v>0</v>
      </c>
      <c r="CA423" s="2">
        <f>ROUND(SUMIF(AA414:AA421,"=40597198",GM414:GM421),2)</f>
        <v>0</v>
      </c>
      <c r="CB423" s="2">
        <f>ROUND(SUMIF(AA414:AA421,"=40597198",GN414:GN421),2)</f>
        <v>0</v>
      </c>
      <c r="CC423" s="2">
        <f>ROUND(SUMIF(AA414:AA421,"=40597198",GO414:GO421),2)</f>
        <v>0</v>
      </c>
      <c r="CD423" s="2">
        <f>ROUND(SUMIF(AA414:AA421,"=40597198",GP414:GP421),2)</f>
        <v>0</v>
      </c>
      <c r="CE423" s="2">
        <f>AC423-BX423</f>
        <v>0</v>
      </c>
      <c r="CF423" s="2">
        <f>AC423-BY423</f>
        <v>0</v>
      </c>
      <c r="CG423" s="2">
        <f>BX423-BZ423</f>
        <v>0</v>
      </c>
      <c r="CH423" s="2">
        <f>AC423-BX423-BY423+BZ423</f>
        <v>0</v>
      </c>
      <c r="CI423" s="2">
        <f>BY423-BZ423</f>
        <v>0</v>
      </c>
      <c r="CJ423" s="2">
        <f>ROUND(SUMIF(AA414:AA421,"=40597198",GX414:GX421),2)</f>
        <v>0</v>
      </c>
      <c r="CK423" s="2">
        <f>ROUND(SUMIF(AA414:AA421,"=40597198",GY414:GY421),2)</f>
        <v>0</v>
      </c>
      <c r="CL423" s="2">
        <f>ROUND(SUMIF(AA414:AA421,"=40597198",GZ414:GZ421),2)</f>
        <v>0</v>
      </c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>
        <v>0</v>
      </c>
    </row>
    <row r="425" spans="1:245" x14ac:dyDescent="0.2">
      <c r="A425" s="4">
        <v>50</v>
      </c>
      <c r="B425" s="4">
        <v>0</v>
      </c>
      <c r="C425" s="4">
        <v>0</v>
      </c>
      <c r="D425" s="4">
        <v>1</v>
      </c>
      <c r="E425" s="4">
        <v>201</v>
      </c>
      <c r="F425" s="4">
        <f>ROUND(Source!O423,O425)</f>
        <v>0</v>
      </c>
      <c r="G425" s="4" t="s">
        <v>66</v>
      </c>
      <c r="H425" s="4" t="s">
        <v>67</v>
      </c>
      <c r="I425" s="4"/>
      <c r="J425" s="4"/>
      <c r="K425" s="4">
        <v>201</v>
      </c>
      <c r="L425" s="4">
        <v>1</v>
      </c>
      <c r="M425" s="4">
        <v>3</v>
      </c>
      <c r="N425" s="4" t="s">
        <v>3</v>
      </c>
      <c r="O425" s="4">
        <v>2</v>
      </c>
      <c r="P425" s="4"/>
      <c r="Q425" s="4"/>
      <c r="R425" s="4"/>
      <c r="S425" s="4"/>
      <c r="T425" s="4"/>
      <c r="U425" s="4"/>
      <c r="V425" s="4"/>
      <c r="W425" s="4"/>
    </row>
    <row r="426" spans="1:245" x14ac:dyDescent="0.2">
      <c r="A426" s="4">
        <v>50</v>
      </c>
      <c r="B426" s="4">
        <v>0</v>
      </c>
      <c r="C426" s="4">
        <v>0</v>
      </c>
      <c r="D426" s="4">
        <v>1</v>
      </c>
      <c r="E426" s="4">
        <v>202</v>
      </c>
      <c r="F426" s="4">
        <f>ROUND(Source!P423,O426)</f>
        <v>0</v>
      </c>
      <c r="G426" s="4" t="s">
        <v>68</v>
      </c>
      <c r="H426" s="4" t="s">
        <v>69</v>
      </c>
      <c r="I426" s="4"/>
      <c r="J426" s="4"/>
      <c r="K426" s="4">
        <v>202</v>
      </c>
      <c r="L426" s="4">
        <v>2</v>
      </c>
      <c r="M426" s="4">
        <v>3</v>
      </c>
      <c r="N426" s="4" t="s">
        <v>3</v>
      </c>
      <c r="O426" s="4">
        <v>2</v>
      </c>
      <c r="P426" s="4"/>
      <c r="Q426" s="4"/>
      <c r="R426" s="4"/>
      <c r="S426" s="4"/>
      <c r="T426" s="4"/>
      <c r="U426" s="4"/>
      <c r="V426" s="4"/>
      <c r="W426" s="4"/>
    </row>
    <row r="427" spans="1:245" x14ac:dyDescent="0.2">
      <c r="A427" s="4">
        <v>50</v>
      </c>
      <c r="B427" s="4">
        <v>0</v>
      </c>
      <c r="C427" s="4">
        <v>0</v>
      </c>
      <c r="D427" s="4">
        <v>1</v>
      </c>
      <c r="E427" s="4">
        <v>222</v>
      </c>
      <c r="F427" s="4">
        <f>ROUND(Source!AO423,O427)</f>
        <v>0</v>
      </c>
      <c r="G427" s="4" t="s">
        <v>70</v>
      </c>
      <c r="H427" s="4" t="s">
        <v>71</v>
      </c>
      <c r="I427" s="4"/>
      <c r="J427" s="4"/>
      <c r="K427" s="4">
        <v>222</v>
      </c>
      <c r="L427" s="4">
        <v>3</v>
      </c>
      <c r="M427" s="4">
        <v>3</v>
      </c>
      <c r="N427" s="4" t="s">
        <v>3</v>
      </c>
      <c r="O427" s="4">
        <v>2</v>
      </c>
      <c r="P427" s="4"/>
      <c r="Q427" s="4"/>
      <c r="R427" s="4"/>
      <c r="S427" s="4"/>
      <c r="T427" s="4"/>
      <c r="U427" s="4"/>
      <c r="V427" s="4"/>
      <c r="W427" s="4"/>
    </row>
    <row r="428" spans="1:245" x14ac:dyDescent="0.2">
      <c r="A428" s="4">
        <v>50</v>
      </c>
      <c r="B428" s="4">
        <v>0</v>
      </c>
      <c r="C428" s="4">
        <v>0</v>
      </c>
      <c r="D428" s="4">
        <v>1</v>
      </c>
      <c r="E428" s="4">
        <v>225</v>
      </c>
      <c r="F428" s="4">
        <f>ROUND(Source!AV423,O428)</f>
        <v>0</v>
      </c>
      <c r="G428" s="4" t="s">
        <v>72</v>
      </c>
      <c r="H428" s="4" t="s">
        <v>73</v>
      </c>
      <c r="I428" s="4"/>
      <c r="J428" s="4"/>
      <c r="K428" s="4">
        <v>225</v>
      </c>
      <c r="L428" s="4">
        <v>4</v>
      </c>
      <c r="M428" s="4">
        <v>3</v>
      </c>
      <c r="N428" s="4" t="s">
        <v>3</v>
      </c>
      <c r="O428" s="4">
        <v>2</v>
      </c>
      <c r="P428" s="4"/>
      <c r="Q428" s="4"/>
      <c r="R428" s="4"/>
      <c r="S428" s="4"/>
      <c r="T428" s="4"/>
      <c r="U428" s="4"/>
      <c r="V428" s="4"/>
      <c r="W428" s="4"/>
    </row>
    <row r="429" spans="1:245" x14ac:dyDescent="0.2">
      <c r="A429" s="4">
        <v>50</v>
      </c>
      <c r="B429" s="4">
        <v>0</v>
      </c>
      <c r="C429" s="4">
        <v>0</v>
      </c>
      <c r="D429" s="4">
        <v>1</v>
      </c>
      <c r="E429" s="4">
        <v>226</v>
      </c>
      <c r="F429" s="4">
        <f>ROUND(Source!AW423,O429)</f>
        <v>0</v>
      </c>
      <c r="G429" s="4" t="s">
        <v>74</v>
      </c>
      <c r="H429" s="4" t="s">
        <v>75</v>
      </c>
      <c r="I429" s="4"/>
      <c r="J429" s="4"/>
      <c r="K429" s="4">
        <v>226</v>
      </c>
      <c r="L429" s="4">
        <v>5</v>
      </c>
      <c r="M429" s="4">
        <v>3</v>
      </c>
      <c r="N429" s="4" t="s">
        <v>3</v>
      </c>
      <c r="O429" s="4">
        <v>2</v>
      </c>
      <c r="P429" s="4"/>
      <c r="Q429" s="4"/>
      <c r="R429" s="4"/>
      <c r="S429" s="4"/>
      <c r="T429" s="4"/>
      <c r="U429" s="4"/>
      <c r="V429" s="4"/>
      <c r="W429" s="4"/>
    </row>
    <row r="430" spans="1:245" x14ac:dyDescent="0.2">
      <c r="A430" s="4">
        <v>50</v>
      </c>
      <c r="B430" s="4">
        <v>0</v>
      </c>
      <c r="C430" s="4">
        <v>0</v>
      </c>
      <c r="D430" s="4">
        <v>1</v>
      </c>
      <c r="E430" s="4">
        <v>227</v>
      </c>
      <c r="F430" s="4">
        <f>ROUND(Source!AX423,O430)</f>
        <v>0</v>
      </c>
      <c r="G430" s="4" t="s">
        <v>76</v>
      </c>
      <c r="H430" s="4" t="s">
        <v>77</v>
      </c>
      <c r="I430" s="4"/>
      <c r="J430" s="4"/>
      <c r="K430" s="4">
        <v>227</v>
      </c>
      <c r="L430" s="4">
        <v>6</v>
      </c>
      <c r="M430" s="4">
        <v>3</v>
      </c>
      <c r="N430" s="4" t="s">
        <v>3</v>
      </c>
      <c r="O430" s="4">
        <v>2</v>
      </c>
      <c r="P430" s="4"/>
      <c r="Q430" s="4"/>
      <c r="R430" s="4"/>
      <c r="S430" s="4"/>
      <c r="T430" s="4"/>
      <c r="U430" s="4"/>
      <c r="V430" s="4"/>
      <c r="W430" s="4"/>
    </row>
    <row r="431" spans="1:245" x14ac:dyDescent="0.2">
      <c r="A431" s="4">
        <v>50</v>
      </c>
      <c r="B431" s="4">
        <v>0</v>
      </c>
      <c r="C431" s="4">
        <v>0</v>
      </c>
      <c r="D431" s="4">
        <v>1</v>
      </c>
      <c r="E431" s="4">
        <v>228</v>
      </c>
      <c r="F431" s="4">
        <f>ROUND(Source!AY423,O431)</f>
        <v>0</v>
      </c>
      <c r="G431" s="4" t="s">
        <v>78</v>
      </c>
      <c r="H431" s="4" t="s">
        <v>79</v>
      </c>
      <c r="I431" s="4"/>
      <c r="J431" s="4"/>
      <c r="K431" s="4">
        <v>228</v>
      </c>
      <c r="L431" s="4">
        <v>7</v>
      </c>
      <c r="M431" s="4">
        <v>3</v>
      </c>
      <c r="N431" s="4" t="s">
        <v>3</v>
      </c>
      <c r="O431" s="4">
        <v>2</v>
      </c>
      <c r="P431" s="4"/>
      <c r="Q431" s="4"/>
      <c r="R431" s="4"/>
      <c r="S431" s="4"/>
      <c r="T431" s="4"/>
      <c r="U431" s="4"/>
      <c r="V431" s="4"/>
      <c r="W431" s="4"/>
    </row>
    <row r="432" spans="1:245" x14ac:dyDescent="0.2">
      <c r="A432" s="4">
        <v>50</v>
      </c>
      <c r="B432" s="4">
        <v>0</v>
      </c>
      <c r="C432" s="4">
        <v>0</v>
      </c>
      <c r="D432" s="4">
        <v>1</v>
      </c>
      <c r="E432" s="4">
        <v>216</v>
      </c>
      <c r="F432" s="4">
        <f>ROUND(Source!AP423,O432)</f>
        <v>0</v>
      </c>
      <c r="G432" s="4" t="s">
        <v>80</v>
      </c>
      <c r="H432" s="4" t="s">
        <v>81</v>
      </c>
      <c r="I432" s="4"/>
      <c r="J432" s="4"/>
      <c r="K432" s="4">
        <v>216</v>
      </c>
      <c r="L432" s="4">
        <v>8</v>
      </c>
      <c r="M432" s="4">
        <v>3</v>
      </c>
      <c r="N432" s="4" t="s">
        <v>3</v>
      </c>
      <c r="O432" s="4">
        <v>2</v>
      </c>
      <c r="P432" s="4"/>
      <c r="Q432" s="4"/>
      <c r="R432" s="4"/>
      <c r="S432" s="4"/>
      <c r="T432" s="4"/>
      <c r="U432" s="4"/>
      <c r="V432" s="4"/>
      <c r="W432" s="4"/>
    </row>
    <row r="433" spans="1:23" x14ac:dyDescent="0.2">
      <c r="A433" s="4">
        <v>50</v>
      </c>
      <c r="B433" s="4">
        <v>0</v>
      </c>
      <c r="C433" s="4">
        <v>0</v>
      </c>
      <c r="D433" s="4">
        <v>1</v>
      </c>
      <c r="E433" s="4">
        <v>223</v>
      </c>
      <c r="F433" s="4">
        <f>ROUND(Source!AQ423,O433)</f>
        <v>0</v>
      </c>
      <c r="G433" s="4" t="s">
        <v>82</v>
      </c>
      <c r="H433" s="4" t="s">
        <v>83</v>
      </c>
      <c r="I433" s="4"/>
      <c r="J433" s="4"/>
      <c r="K433" s="4">
        <v>223</v>
      </c>
      <c r="L433" s="4">
        <v>9</v>
      </c>
      <c r="M433" s="4">
        <v>3</v>
      </c>
      <c r="N433" s="4" t="s">
        <v>3</v>
      </c>
      <c r="O433" s="4">
        <v>2</v>
      </c>
      <c r="P433" s="4"/>
      <c r="Q433" s="4"/>
      <c r="R433" s="4"/>
      <c r="S433" s="4"/>
      <c r="T433" s="4"/>
      <c r="U433" s="4"/>
      <c r="V433" s="4"/>
      <c r="W433" s="4"/>
    </row>
    <row r="434" spans="1:23" x14ac:dyDescent="0.2">
      <c r="A434" s="4">
        <v>50</v>
      </c>
      <c r="B434" s="4">
        <v>0</v>
      </c>
      <c r="C434" s="4">
        <v>0</v>
      </c>
      <c r="D434" s="4">
        <v>1</v>
      </c>
      <c r="E434" s="4">
        <v>229</v>
      </c>
      <c r="F434" s="4">
        <f>ROUND(Source!AZ423,O434)</f>
        <v>0</v>
      </c>
      <c r="G434" s="4" t="s">
        <v>84</v>
      </c>
      <c r="H434" s="4" t="s">
        <v>85</v>
      </c>
      <c r="I434" s="4"/>
      <c r="J434" s="4"/>
      <c r="K434" s="4">
        <v>229</v>
      </c>
      <c r="L434" s="4">
        <v>10</v>
      </c>
      <c r="M434" s="4">
        <v>3</v>
      </c>
      <c r="N434" s="4" t="s">
        <v>3</v>
      </c>
      <c r="O434" s="4">
        <v>2</v>
      </c>
      <c r="P434" s="4"/>
      <c r="Q434" s="4"/>
      <c r="R434" s="4"/>
      <c r="S434" s="4"/>
      <c r="T434" s="4"/>
      <c r="U434" s="4"/>
      <c r="V434" s="4"/>
      <c r="W434" s="4"/>
    </row>
    <row r="435" spans="1:23" x14ac:dyDescent="0.2">
      <c r="A435" s="4">
        <v>50</v>
      </c>
      <c r="B435" s="4">
        <v>0</v>
      </c>
      <c r="C435" s="4">
        <v>0</v>
      </c>
      <c r="D435" s="4">
        <v>1</v>
      </c>
      <c r="E435" s="4">
        <v>203</v>
      </c>
      <c r="F435" s="4">
        <f>ROUND(Source!Q423,O435)</f>
        <v>0</v>
      </c>
      <c r="G435" s="4" t="s">
        <v>86</v>
      </c>
      <c r="H435" s="4" t="s">
        <v>87</v>
      </c>
      <c r="I435" s="4"/>
      <c r="J435" s="4"/>
      <c r="K435" s="4">
        <v>203</v>
      </c>
      <c r="L435" s="4">
        <v>11</v>
      </c>
      <c r="M435" s="4">
        <v>3</v>
      </c>
      <c r="N435" s="4" t="s">
        <v>3</v>
      </c>
      <c r="O435" s="4">
        <v>2</v>
      </c>
      <c r="P435" s="4"/>
      <c r="Q435" s="4"/>
      <c r="R435" s="4"/>
      <c r="S435" s="4"/>
      <c r="T435" s="4"/>
      <c r="U435" s="4"/>
      <c r="V435" s="4"/>
      <c r="W435" s="4"/>
    </row>
    <row r="436" spans="1:23" x14ac:dyDescent="0.2">
      <c r="A436" s="4">
        <v>50</v>
      </c>
      <c r="B436" s="4">
        <v>0</v>
      </c>
      <c r="C436" s="4">
        <v>0</v>
      </c>
      <c r="D436" s="4">
        <v>1</v>
      </c>
      <c r="E436" s="4">
        <v>231</v>
      </c>
      <c r="F436" s="4">
        <f>ROUND(Source!BB423,O436)</f>
        <v>0</v>
      </c>
      <c r="G436" s="4" t="s">
        <v>88</v>
      </c>
      <c r="H436" s="4" t="s">
        <v>89</v>
      </c>
      <c r="I436" s="4"/>
      <c r="J436" s="4"/>
      <c r="K436" s="4">
        <v>231</v>
      </c>
      <c r="L436" s="4">
        <v>12</v>
      </c>
      <c r="M436" s="4">
        <v>3</v>
      </c>
      <c r="N436" s="4" t="s">
        <v>3</v>
      </c>
      <c r="O436" s="4">
        <v>2</v>
      </c>
      <c r="P436" s="4"/>
      <c r="Q436" s="4"/>
      <c r="R436" s="4"/>
      <c r="S436" s="4"/>
      <c r="T436" s="4"/>
      <c r="U436" s="4"/>
      <c r="V436" s="4"/>
      <c r="W436" s="4"/>
    </row>
    <row r="437" spans="1:23" x14ac:dyDescent="0.2">
      <c r="A437" s="4">
        <v>50</v>
      </c>
      <c r="B437" s="4">
        <v>0</v>
      </c>
      <c r="C437" s="4">
        <v>0</v>
      </c>
      <c r="D437" s="4">
        <v>1</v>
      </c>
      <c r="E437" s="4">
        <v>204</v>
      </c>
      <c r="F437" s="4">
        <f>ROUND(Source!R423,O437)</f>
        <v>0</v>
      </c>
      <c r="G437" s="4" t="s">
        <v>90</v>
      </c>
      <c r="H437" s="4" t="s">
        <v>91</v>
      </c>
      <c r="I437" s="4"/>
      <c r="J437" s="4"/>
      <c r="K437" s="4">
        <v>204</v>
      </c>
      <c r="L437" s="4">
        <v>13</v>
      </c>
      <c r="M437" s="4">
        <v>3</v>
      </c>
      <c r="N437" s="4" t="s">
        <v>3</v>
      </c>
      <c r="O437" s="4">
        <v>2</v>
      </c>
      <c r="P437" s="4"/>
      <c r="Q437" s="4"/>
      <c r="R437" s="4"/>
      <c r="S437" s="4"/>
      <c r="T437" s="4"/>
      <c r="U437" s="4"/>
      <c r="V437" s="4"/>
      <c r="W437" s="4"/>
    </row>
    <row r="438" spans="1:23" x14ac:dyDescent="0.2">
      <c r="A438" s="4">
        <v>50</v>
      </c>
      <c r="B438" s="4">
        <v>0</v>
      </c>
      <c r="C438" s="4">
        <v>0</v>
      </c>
      <c r="D438" s="4">
        <v>1</v>
      </c>
      <c r="E438" s="4">
        <v>205</v>
      </c>
      <c r="F438" s="4">
        <f>ROUND(Source!S423,O438)</f>
        <v>0</v>
      </c>
      <c r="G438" s="4" t="s">
        <v>92</v>
      </c>
      <c r="H438" s="4" t="s">
        <v>93</v>
      </c>
      <c r="I438" s="4"/>
      <c r="J438" s="4"/>
      <c r="K438" s="4">
        <v>205</v>
      </c>
      <c r="L438" s="4">
        <v>14</v>
      </c>
      <c r="M438" s="4">
        <v>3</v>
      </c>
      <c r="N438" s="4" t="s">
        <v>3</v>
      </c>
      <c r="O438" s="4">
        <v>2</v>
      </c>
      <c r="P438" s="4"/>
      <c r="Q438" s="4"/>
      <c r="R438" s="4"/>
      <c r="S438" s="4"/>
      <c r="T438" s="4"/>
      <c r="U438" s="4"/>
      <c r="V438" s="4"/>
      <c r="W438" s="4"/>
    </row>
    <row r="439" spans="1:23" x14ac:dyDescent="0.2">
      <c r="A439" s="4">
        <v>50</v>
      </c>
      <c r="B439" s="4">
        <v>0</v>
      </c>
      <c r="C439" s="4">
        <v>0</v>
      </c>
      <c r="D439" s="4">
        <v>1</v>
      </c>
      <c r="E439" s="4">
        <v>232</v>
      </c>
      <c r="F439" s="4">
        <f>ROUND(Source!BC423,O439)</f>
        <v>0</v>
      </c>
      <c r="G439" s="4" t="s">
        <v>94</v>
      </c>
      <c r="H439" s="4" t="s">
        <v>95</v>
      </c>
      <c r="I439" s="4"/>
      <c r="J439" s="4"/>
      <c r="K439" s="4">
        <v>232</v>
      </c>
      <c r="L439" s="4">
        <v>15</v>
      </c>
      <c r="M439" s="4">
        <v>3</v>
      </c>
      <c r="N439" s="4" t="s">
        <v>3</v>
      </c>
      <c r="O439" s="4">
        <v>2</v>
      </c>
      <c r="P439" s="4"/>
      <c r="Q439" s="4"/>
      <c r="R439" s="4"/>
      <c r="S439" s="4"/>
      <c r="T439" s="4"/>
      <c r="U439" s="4"/>
      <c r="V439" s="4"/>
      <c r="W439" s="4"/>
    </row>
    <row r="440" spans="1:23" x14ac:dyDescent="0.2">
      <c r="A440" s="4">
        <v>50</v>
      </c>
      <c r="B440" s="4">
        <v>0</v>
      </c>
      <c r="C440" s="4">
        <v>0</v>
      </c>
      <c r="D440" s="4">
        <v>1</v>
      </c>
      <c r="E440" s="4">
        <v>214</v>
      </c>
      <c r="F440" s="4">
        <f>ROUND(Source!AS423,O440)</f>
        <v>0</v>
      </c>
      <c r="G440" s="4" t="s">
        <v>96</v>
      </c>
      <c r="H440" s="4" t="s">
        <v>97</v>
      </c>
      <c r="I440" s="4"/>
      <c r="J440" s="4"/>
      <c r="K440" s="4">
        <v>214</v>
      </c>
      <c r="L440" s="4">
        <v>16</v>
      </c>
      <c r="M440" s="4">
        <v>3</v>
      </c>
      <c r="N440" s="4" t="s">
        <v>3</v>
      </c>
      <c r="O440" s="4">
        <v>2</v>
      </c>
      <c r="P440" s="4"/>
      <c r="Q440" s="4"/>
      <c r="R440" s="4"/>
      <c r="S440" s="4"/>
      <c r="T440" s="4"/>
      <c r="U440" s="4"/>
      <c r="V440" s="4"/>
      <c r="W440" s="4"/>
    </row>
    <row r="441" spans="1:23" x14ac:dyDescent="0.2">
      <c r="A441" s="4">
        <v>50</v>
      </c>
      <c r="B441" s="4">
        <v>0</v>
      </c>
      <c r="C441" s="4">
        <v>0</v>
      </c>
      <c r="D441" s="4">
        <v>1</v>
      </c>
      <c r="E441" s="4">
        <v>215</v>
      </c>
      <c r="F441" s="4">
        <f>ROUND(Source!AT423,O441)</f>
        <v>0</v>
      </c>
      <c r="G441" s="4" t="s">
        <v>98</v>
      </c>
      <c r="H441" s="4" t="s">
        <v>99</v>
      </c>
      <c r="I441" s="4"/>
      <c r="J441" s="4"/>
      <c r="K441" s="4">
        <v>215</v>
      </c>
      <c r="L441" s="4">
        <v>17</v>
      </c>
      <c r="M441" s="4">
        <v>3</v>
      </c>
      <c r="N441" s="4" t="s">
        <v>3</v>
      </c>
      <c r="O441" s="4">
        <v>2</v>
      </c>
      <c r="P441" s="4"/>
      <c r="Q441" s="4"/>
      <c r="R441" s="4"/>
      <c r="S441" s="4"/>
      <c r="T441" s="4"/>
      <c r="U441" s="4"/>
      <c r="V441" s="4"/>
      <c r="W441" s="4"/>
    </row>
    <row r="442" spans="1:23" x14ac:dyDescent="0.2">
      <c r="A442" s="4">
        <v>50</v>
      </c>
      <c r="B442" s="4">
        <v>0</v>
      </c>
      <c r="C442" s="4">
        <v>0</v>
      </c>
      <c r="D442" s="4">
        <v>1</v>
      </c>
      <c r="E442" s="4">
        <v>217</v>
      </c>
      <c r="F442" s="4">
        <f>ROUND(Source!AU423,O442)</f>
        <v>0</v>
      </c>
      <c r="G442" s="4" t="s">
        <v>100</v>
      </c>
      <c r="H442" s="4" t="s">
        <v>101</v>
      </c>
      <c r="I442" s="4"/>
      <c r="J442" s="4"/>
      <c r="K442" s="4">
        <v>217</v>
      </c>
      <c r="L442" s="4">
        <v>18</v>
      </c>
      <c r="M442" s="4">
        <v>3</v>
      </c>
      <c r="N442" s="4" t="s">
        <v>3</v>
      </c>
      <c r="O442" s="4">
        <v>2</v>
      </c>
      <c r="P442" s="4"/>
      <c r="Q442" s="4"/>
      <c r="R442" s="4"/>
      <c r="S442" s="4"/>
      <c r="T442" s="4"/>
      <c r="U442" s="4"/>
      <c r="V442" s="4"/>
      <c r="W442" s="4"/>
    </row>
    <row r="443" spans="1:23" x14ac:dyDescent="0.2">
      <c r="A443" s="4">
        <v>50</v>
      </c>
      <c r="B443" s="4">
        <v>0</v>
      </c>
      <c r="C443" s="4">
        <v>0</v>
      </c>
      <c r="D443" s="4">
        <v>1</v>
      </c>
      <c r="E443" s="4">
        <v>230</v>
      </c>
      <c r="F443" s="4">
        <f>ROUND(Source!BA423,O443)</f>
        <v>0</v>
      </c>
      <c r="G443" s="4" t="s">
        <v>102</v>
      </c>
      <c r="H443" s="4" t="s">
        <v>103</v>
      </c>
      <c r="I443" s="4"/>
      <c r="J443" s="4"/>
      <c r="K443" s="4">
        <v>230</v>
      </c>
      <c r="L443" s="4">
        <v>19</v>
      </c>
      <c r="M443" s="4">
        <v>3</v>
      </c>
      <c r="N443" s="4" t="s">
        <v>3</v>
      </c>
      <c r="O443" s="4">
        <v>2</v>
      </c>
      <c r="P443" s="4"/>
      <c r="Q443" s="4"/>
      <c r="R443" s="4"/>
      <c r="S443" s="4"/>
      <c r="T443" s="4"/>
      <c r="U443" s="4"/>
      <c r="V443" s="4"/>
      <c r="W443" s="4"/>
    </row>
    <row r="444" spans="1:23" x14ac:dyDescent="0.2">
      <c r="A444" s="4">
        <v>50</v>
      </c>
      <c r="B444" s="4">
        <v>0</v>
      </c>
      <c r="C444" s="4">
        <v>0</v>
      </c>
      <c r="D444" s="4">
        <v>1</v>
      </c>
      <c r="E444" s="4">
        <v>206</v>
      </c>
      <c r="F444" s="4">
        <f>ROUND(Source!T423,O444)</f>
        <v>0</v>
      </c>
      <c r="G444" s="4" t="s">
        <v>104</v>
      </c>
      <c r="H444" s="4" t="s">
        <v>105</v>
      </c>
      <c r="I444" s="4"/>
      <c r="J444" s="4"/>
      <c r="K444" s="4">
        <v>206</v>
      </c>
      <c r="L444" s="4">
        <v>20</v>
      </c>
      <c r="M444" s="4">
        <v>3</v>
      </c>
      <c r="N444" s="4" t="s">
        <v>3</v>
      </c>
      <c r="O444" s="4">
        <v>2</v>
      </c>
      <c r="P444" s="4"/>
      <c r="Q444" s="4"/>
      <c r="R444" s="4"/>
      <c r="S444" s="4"/>
      <c r="T444" s="4"/>
      <c r="U444" s="4"/>
      <c r="V444" s="4"/>
      <c r="W444" s="4"/>
    </row>
    <row r="445" spans="1:23" x14ac:dyDescent="0.2">
      <c r="A445" s="4">
        <v>50</v>
      </c>
      <c r="B445" s="4">
        <v>0</v>
      </c>
      <c r="C445" s="4">
        <v>0</v>
      </c>
      <c r="D445" s="4">
        <v>1</v>
      </c>
      <c r="E445" s="4">
        <v>207</v>
      </c>
      <c r="F445" s="4">
        <f>Source!U423</f>
        <v>0</v>
      </c>
      <c r="G445" s="4" t="s">
        <v>106</v>
      </c>
      <c r="H445" s="4" t="s">
        <v>107</v>
      </c>
      <c r="I445" s="4"/>
      <c r="J445" s="4"/>
      <c r="K445" s="4">
        <v>207</v>
      </c>
      <c r="L445" s="4">
        <v>21</v>
      </c>
      <c r="M445" s="4">
        <v>3</v>
      </c>
      <c r="N445" s="4" t="s">
        <v>3</v>
      </c>
      <c r="O445" s="4">
        <v>-1</v>
      </c>
      <c r="P445" s="4"/>
      <c r="Q445" s="4"/>
      <c r="R445" s="4"/>
      <c r="S445" s="4"/>
      <c r="T445" s="4"/>
      <c r="U445" s="4"/>
      <c r="V445" s="4"/>
      <c r="W445" s="4"/>
    </row>
    <row r="446" spans="1:23" x14ac:dyDescent="0.2">
      <c r="A446" s="4">
        <v>50</v>
      </c>
      <c r="B446" s="4">
        <v>0</v>
      </c>
      <c r="C446" s="4">
        <v>0</v>
      </c>
      <c r="D446" s="4">
        <v>1</v>
      </c>
      <c r="E446" s="4">
        <v>208</v>
      </c>
      <c r="F446" s="4">
        <f>Source!V423</f>
        <v>0</v>
      </c>
      <c r="G446" s="4" t="s">
        <v>108</v>
      </c>
      <c r="H446" s="4" t="s">
        <v>109</v>
      </c>
      <c r="I446" s="4"/>
      <c r="J446" s="4"/>
      <c r="K446" s="4">
        <v>208</v>
      </c>
      <c r="L446" s="4">
        <v>22</v>
      </c>
      <c r="M446" s="4">
        <v>3</v>
      </c>
      <c r="N446" s="4" t="s">
        <v>3</v>
      </c>
      <c r="O446" s="4">
        <v>-1</v>
      </c>
      <c r="P446" s="4"/>
      <c r="Q446" s="4"/>
      <c r="R446" s="4"/>
      <c r="S446" s="4"/>
      <c r="T446" s="4"/>
      <c r="U446" s="4"/>
      <c r="V446" s="4"/>
      <c r="W446" s="4"/>
    </row>
    <row r="447" spans="1:23" x14ac:dyDescent="0.2">
      <c r="A447" s="4">
        <v>50</v>
      </c>
      <c r="B447" s="4">
        <v>0</v>
      </c>
      <c r="C447" s="4">
        <v>0</v>
      </c>
      <c r="D447" s="4">
        <v>1</v>
      </c>
      <c r="E447" s="4">
        <v>209</v>
      </c>
      <c r="F447" s="4">
        <f>ROUND(Source!W423,O447)</f>
        <v>0</v>
      </c>
      <c r="G447" s="4" t="s">
        <v>110</v>
      </c>
      <c r="H447" s="4" t="s">
        <v>111</v>
      </c>
      <c r="I447" s="4"/>
      <c r="J447" s="4"/>
      <c r="K447" s="4">
        <v>209</v>
      </c>
      <c r="L447" s="4">
        <v>23</v>
      </c>
      <c r="M447" s="4">
        <v>3</v>
      </c>
      <c r="N447" s="4" t="s">
        <v>3</v>
      </c>
      <c r="O447" s="4">
        <v>2</v>
      </c>
      <c r="P447" s="4"/>
      <c r="Q447" s="4"/>
      <c r="R447" s="4"/>
      <c r="S447" s="4"/>
      <c r="T447" s="4"/>
      <c r="U447" s="4"/>
      <c r="V447" s="4"/>
      <c r="W447" s="4"/>
    </row>
    <row r="448" spans="1:23" x14ac:dyDescent="0.2">
      <c r="A448" s="4">
        <v>50</v>
      </c>
      <c r="B448" s="4">
        <v>0</v>
      </c>
      <c r="C448" s="4">
        <v>0</v>
      </c>
      <c r="D448" s="4">
        <v>1</v>
      </c>
      <c r="E448" s="4">
        <v>210</v>
      </c>
      <c r="F448" s="4">
        <f>ROUND(Source!X423,O448)</f>
        <v>0</v>
      </c>
      <c r="G448" s="4" t="s">
        <v>112</v>
      </c>
      <c r="H448" s="4" t="s">
        <v>113</v>
      </c>
      <c r="I448" s="4"/>
      <c r="J448" s="4"/>
      <c r="K448" s="4">
        <v>210</v>
      </c>
      <c r="L448" s="4">
        <v>24</v>
      </c>
      <c r="M448" s="4">
        <v>3</v>
      </c>
      <c r="N448" s="4" t="s">
        <v>3</v>
      </c>
      <c r="O448" s="4">
        <v>2</v>
      </c>
      <c r="P448" s="4"/>
      <c r="Q448" s="4"/>
      <c r="R448" s="4"/>
      <c r="S448" s="4"/>
      <c r="T448" s="4"/>
      <c r="U448" s="4"/>
      <c r="V448" s="4"/>
      <c r="W448" s="4"/>
    </row>
    <row r="449" spans="1:245" x14ac:dyDescent="0.2">
      <c r="A449" s="4">
        <v>50</v>
      </c>
      <c r="B449" s="4">
        <v>0</v>
      </c>
      <c r="C449" s="4">
        <v>0</v>
      </c>
      <c r="D449" s="4">
        <v>1</v>
      </c>
      <c r="E449" s="4">
        <v>211</v>
      </c>
      <c r="F449" s="4">
        <f>ROUND(Source!Y423,O449)</f>
        <v>0</v>
      </c>
      <c r="G449" s="4" t="s">
        <v>114</v>
      </c>
      <c r="H449" s="4" t="s">
        <v>115</v>
      </c>
      <c r="I449" s="4"/>
      <c r="J449" s="4"/>
      <c r="K449" s="4">
        <v>211</v>
      </c>
      <c r="L449" s="4">
        <v>25</v>
      </c>
      <c r="M449" s="4">
        <v>3</v>
      </c>
      <c r="N449" s="4" t="s">
        <v>3</v>
      </c>
      <c r="O449" s="4">
        <v>2</v>
      </c>
      <c r="P449" s="4"/>
      <c r="Q449" s="4"/>
      <c r="R449" s="4"/>
      <c r="S449" s="4"/>
      <c r="T449" s="4"/>
      <c r="U449" s="4"/>
      <c r="V449" s="4"/>
      <c r="W449" s="4"/>
    </row>
    <row r="450" spans="1:245" x14ac:dyDescent="0.2">
      <c r="A450" s="4">
        <v>50</v>
      </c>
      <c r="B450" s="4">
        <v>0</v>
      </c>
      <c r="C450" s="4">
        <v>0</v>
      </c>
      <c r="D450" s="4">
        <v>1</v>
      </c>
      <c r="E450" s="4">
        <v>224</v>
      </c>
      <c r="F450" s="4">
        <f>ROUND(Source!AR423,O450)</f>
        <v>0</v>
      </c>
      <c r="G450" s="4" t="s">
        <v>116</v>
      </c>
      <c r="H450" s="4" t="s">
        <v>117</v>
      </c>
      <c r="I450" s="4"/>
      <c r="J450" s="4"/>
      <c r="K450" s="4">
        <v>224</v>
      </c>
      <c r="L450" s="4">
        <v>26</v>
      </c>
      <c r="M450" s="4">
        <v>3</v>
      </c>
      <c r="N450" s="4" t="s">
        <v>3</v>
      </c>
      <c r="O450" s="4">
        <v>2</v>
      </c>
      <c r="P450" s="4"/>
      <c r="Q450" s="4"/>
      <c r="R450" s="4"/>
      <c r="S450" s="4"/>
      <c r="T450" s="4"/>
      <c r="U450" s="4"/>
      <c r="V450" s="4"/>
      <c r="W450" s="4"/>
    </row>
    <row r="452" spans="1:245" x14ac:dyDescent="0.2">
      <c r="A452" s="1">
        <v>5</v>
      </c>
      <c r="B452" s="1">
        <v>1</v>
      </c>
      <c r="C452" s="1"/>
      <c r="D452" s="1">
        <f>ROW(A462)</f>
        <v>462</v>
      </c>
      <c r="E452" s="1"/>
      <c r="F452" s="1" t="s">
        <v>118</v>
      </c>
      <c r="G452" s="1" t="s">
        <v>194</v>
      </c>
      <c r="H452" s="1" t="s">
        <v>3</v>
      </c>
      <c r="I452" s="1">
        <v>0</v>
      </c>
      <c r="J452" s="1"/>
      <c r="K452" s="1">
        <v>0</v>
      </c>
      <c r="L452" s="1"/>
      <c r="M452" s="1"/>
      <c r="N452" s="1"/>
      <c r="O452" s="1"/>
      <c r="P452" s="1"/>
      <c r="Q452" s="1"/>
      <c r="R452" s="1"/>
      <c r="S452" s="1"/>
      <c r="T452" s="1"/>
      <c r="U452" s="1" t="s">
        <v>3</v>
      </c>
      <c r="V452" s="1">
        <v>0</v>
      </c>
      <c r="W452" s="1"/>
      <c r="X452" s="1"/>
      <c r="Y452" s="1"/>
      <c r="Z452" s="1"/>
      <c r="AA452" s="1"/>
      <c r="AB452" s="1" t="s">
        <v>3</v>
      </c>
      <c r="AC452" s="1" t="s">
        <v>3</v>
      </c>
      <c r="AD452" s="1" t="s">
        <v>3</v>
      </c>
      <c r="AE452" s="1" t="s">
        <v>3</v>
      </c>
      <c r="AF452" s="1" t="s">
        <v>3</v>
      </c>
      <c r="AG452" s="1" t="s">
        <v>3</v>
      </c>
      <c r="AH452" s="1"/>
      <c r="AI452" s="1"/>
      <c r="AJ452" s="1"/>
      <c r="AK452" s="1"/>
      <c r="AL452" s="1"/>
      <c r="AM452" s="1"/>
      <c r="AN452" s="1"/>
      <c r="AO452" s="1"/>
      <c r="AP452" s="1" t="s">
        <v>3</v>
      </c>
      <c r="AQ452" s="1" t="s">
        <v>3</v>
      </c>
      <c r="AR452" s="1" t="s">
        <v>3</v>
      </c>
      <c r="AS452" s="1"/>
      <c r="AT452" s="1"/>
      <c r="AU452" s="1"/>
      <c r="AV452" s="1"/>
      <c r="AW452" s="1"/>
      <c r="AX452" s="1"/>
      <c r="AY452" s="1"/>
      <c r="AZ452" s="1" t="s">
        <v>3</v>
      </c>
      <c r="BA452" s="1"/>
      <c r="BB452" s="1" t="s">
        <v>3</v>
      </c>
      <c r="BC452" s="1" t="s">
        <v>3</v>
      </c>
      <c r="BD452" s="1" t="s">
        <v>3</v>
      </c>
      <c r="BE452" s="1" t="s">
        <v>3</v>
      </c>
      <c r="BF452" s="1" t="s">
        <v>3</v>
      </c>
      <c r="BG452" s="1" t="s">
        <v>3</v>
      </c>
      <c r="BH452" s="1" t="s">
        <v>3</v>
      </c>
      <c r="BI452" s="1" t="s">
        <v>3</v>
      </c>
      <c r="BJ452" s="1" t="s">
        <v>3</v>
      </c>
      <c r="BK452" s="1" t="s">
        <v>3</v>
      </c>
      <c r="BL452" s="1" t="s">
        <v>3</v>
      </c>
      <c r="BM452" s="1" t="s">
        <v>3</v>
      </c>
      <c r="BN452" s="1" t="s">
        <v>3</v>
      </c>
      <c r="BO452" s="1" t="s">
        <v>3</v>
      </c>
      <c r="BP452" s="1" t="s">
        <v>3</v>
      </c>
      <c r="BQ452" s="1"/>
      <c r="BR452" s="1"/>
      <c r="BS452" s="1"/>
      <c r="BT452" s="1"/>
      <c r="BU452" s="1"/>
      <c r="BV452" s="1"/>
      <c r="BW452" s="1"/>
      <c r="BX452" s="1">
        <v>0</v>
      </c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>
        <v>0</v>
      </c>
    </row>
    <row r="454" spans="1:245" x14ac:dyDescent="0.2">
      <c r="A454" s="2">
        <v>52</v>
      </c>
      <c r="B454" s="2">
        <f t="shared" ref="B454:G454" si="267">B462</f>
        <v>1</v>
      </c>
      <c r="C454" s="2">
        <f t="shared" si="267"/>
        <v>5</v>
      </c>
      <c r="D454" s="2">
        <f t="shared" si="267"/>
        <v>452</v>
      </c>
      <c r="E454" s="2">
        <f t="shared" si="267"/>
        <v>0</v>
      </c>
      <c r="F454" s="2" t="str">
        <f t="shared" si="267"/>
        <v>Новый подраздел</v>
      </c>
      <c r="G454" s="2" t="str">
        <f t="shared" si="267"/>
        <v>Устройство бортового камня</v>
      </c>
      <c r="H454" s="2"/>
      <c r="I454" s="2"/>
      <c r="J454" s="2"/>
      <c r="K454" s="2"/>
      <c r="L454" s="2"/>
      <c r="M454" s="2"/>
      <c r="N454" s="2"/>
      <c r="O454" s="2">
        <f t="shared" ref="O454:AT454" si="268">O462</f>
        <v>0</v>
      </c>
      <c r="P454" s="2">
        <f t="shared" si="268"/>
        <v>0</v>
      </c>
      <c r="Q454" s="2">
        <f t="shared" si="268"/>
        <v>0</v>
      </c>
      <c r="R454" s="2">
        <f t="shared" si="268"/>
        <v>0</v>
      </c>
      <c r="S454" s="2">
        <f t="shared" si="268"/>
        <v>0</v>
      </c>
      <c r="T454" s="2">
        <f t="shared" si="268"/>
        <v>0</v>
      </c>
      <c r="U454" s="2">
        <f t="shared" si="268"/>
        <v>0</v>
      </c>
      <c r="V454" s="2">
        <f t="shared" si="268"/>
        <v>0</v>
      </c>
      <c r="W454" s="2">
        <f t="shared" si="268"/>
        <v>0</v>
      </c>
      <c r="X454" s="2">
        <f t="shared" si="268"/>
        <v>0</v>
      </c>
      <c r="Y454" s="2">
        <f t="shared" si="268"/>
        <v>0</v>
      </c>
      <c r="Z454" s="2">
        <f t="shared" si="268"/>
        <v>0</v>
      </c>
      <c r="AA454" s="2">
        <f t="shared" si="268"/>
        <v>0</v>
      </c>
      <c r="AB454" s="2">
        <f t="shared" si="268"/>
        <v>0</v>
      </c>
      <c r="AC454" s="2">
        <f t="shared" si="268"/>
        <v>0</v>
      </c>
      <c r="AD454" s="2">
        <f t="shared" si="268"/>
        <v>0</v>
      </c>
      <c r="AE454" s="2">
        <f t="shared" si="268"/>
        <v>0</v>
      </c>
      <c r="AF454" s="2">
        <f t="shared" si="268"/>
        <v>0</v>
      </c>
      <c r="AG454" s="2">
        <f t="shared" si="268"/>
        <v>0</v>
      </c>
      <c r="AH454" s="2">
        <f t="shared" si="268"/>
        <v>0</v>
      </c>
      <c r="AI454" s="2">
        <f t="shared" si="268"/>
        <v>0</v>
      </c>
      <c r="AJ454" s="2">
        <f t="shared" si="268"/>
        <v>0</v>
      </c>
      <c r="AK454" s="2">
        <f t="shared" si="268"/>
        <v>0</v>
      </c>
      <c r="AL454" s="2">
        <f t="shared" si="268"/>
        <v>0</v>
      </c>
      <c r="AM454" s="2">
        <f t="shared" si="268"/>
        <v>0</v>
      </c>
      <c r="AN454" s="2">
        <f t="shared" si="268"/>
        <v>0</v>
      </c>
      <c r="AO454" s="2">
        <f t="shared" si="268"/>
        <v>0</v>
      </c>
      <c r="AP454" s="2">
        <f t="shared" si="268"/>
        <v>0</v>
      </c>
      <c r="AQ454" s="2">
        <f t="shared" si="268"/>
        <v>0</v>
      </c>
      <c r="AR454" s="2">
        <f t="shared" si="268"/>
        <v>0</v>
      </c>
      <c r="AS454" s="2">
        <f t="shared" si="268"/>
        <v>0</v>
      </c>
      <c r="AT454" s="2">
        <f t="shared" si="268"/>
        <v>0</v>
      </c>
      <c r="AU454" s="2">
        <f t="shared" ref="AU454:BZ454" si="269">AU462</f>
        <v>0</v>
      </c>
      <c r="AV454" s="2">
        <f t="shared" si="269"/>
        <v>0</v>
      </c>
      <c r="AW454" s="2">
        <f t="shared" si="269"/>
        <v>0</v>
      </c>
      <c r="AX454" s="2">
        <f t="shared" si="269"/>
        <v>0</v>
      </c>
      <c r="AY454" s="2">
        <f t="shared" si="269"/>
        <v>0</v>
      </c>
      <c r="AZ454" s="2">
        <f t="shared" si="269"/>
        <v>0</v>
      </c>
      <c r="BA454" s="2">
        <f t="shared" si="269"/>
        <v>0</v>
      </c>
      <c r="BB454" s="2">
        <f t="shared" si="269"/>
        <v>0</v>
      </c>
      <c r="BC454" s="2">
        <f t="shared" si="269"/>
        <v>0</v>
      </c>
      <c r="BD454" s="2">
        <f t="shared" si="269"/>
        <v>0</v>
      </c>
      <c r="BE454" s="2">
        <f t="shared" si="269"/>
        <v>0</v>
      </c>
      <c r="BF454" s="2">
        <f t="shared" si="269"/>
        <v>0</v>
      </c>
      <c r="BG454" s="2">
        <f t="shared" si="269"/>
        <v>0</v>
      </c>
      <c r="BH454" s="2">
        <f t="shared" si="269"/>
        <v>0</v>
      </c>
      <c r="BI454" s="2">
        <f t="shared" si="269"/>
        <v>0</v>
      </c>
      <c r="BJ454" s="2">
        <f t="shared" si="269"/>
        <v>0</v>
      </c>
      <c r="BK454" s="2">
        <f t="shared" si="269"/>
        <v>0</v>
      </c>
      <c r="BL454" s="2">
        <f t="shared" si="269"/>
        <v>0</v>
      </c>
      <c r="BM454" s="2">
        <f t="shared" si="269"/>
        <v>0</v>
      </c>
      <c r="BN454" s="2">
        <f t="shared" si="269"/>
        <v>0</v>
      </c>
      <c r="BO454" s="2">
        <f t="shared" si="269"/>
        <v>0</v>
      </c>
      <c r="BP454" s="2">
        <f t="shared" si="269"/>
        <v>0</v>
      </c>
      <c r="BQ454" s="2">
        <f t="shared" si="269"/>
        <v>0</v>
      </c>
      <c r="BR454" s="2">
        <f t="shared" si="269"/>
        <v>0</v>
      </c>
      <c r="BS454" s="2">
        <f t="shared" si="269"/>
        <v>0</v>
      </c>
      <c r="BT454" s="2">
        <f t="shared" si="269"/>
        <v>0</v>
      </c>
      <c r="BU454" s="2">
        <f t="shared" si="269"/>
        <v>0</v>
      </c>
      <c r="BV454" s="2">
        <f t="shared" si="269"/>
        <v>0</v>
      </c>
      <c r="BW454" s="2">
        <f t="shared" si="269"/>
        <v>0</v>
      </c>
      <c r="BX454" s="2">
        <f t="shared" si="269"/>
        <v>0</v>
      </c>
      <c r="BY454" s="2">
        <f t="shared" si="269"/>
        <v>0</v>
      </c>
      <c r="BZ454" s="2">
        <f t="shared" si="269"/>
        <v>0</v>
      </c>
      <c r="CA454" s="2">
        <f t="shared" ref="CA454:DF454" si="270">CA462</f>
        <v>0</v>
      </c>
      <c r="CB454" s="2">
        <f t="shared" si="270"/>
        <v>0</v>
      </c>
      <c r="CC454" s="2">
        <f t="shared" si="270"/>
        <v>0</v>
      </c>
      <c r="CD454" s="2">
        <f t="shared" si="270"/>
        <v>0</v>
      </c>
      <c r="CE454" s="2">
        <f t="shared" si="270"/>
        <v>0</v>
      </c>
      <c r="CF454" s="2">
        <f t="shared" si="270"/>
        <v>0</v>
      </c>
      <c r="CG454" s="2">
        <f t="shared" si="270"/>
        <v>0</v>
      </c>
      <c r="CH454" s="2">
        <f t="shared" si="270"/>
        <v>0</v>
      </c>
      <c r="CI454" s="2">
        <f t="shared" si="270"/>
        <v>0</v>
      </c>
      <c r="CJ454" s="2">
        <f t="shared" si="270"/>
        <v>0</v>
      </c>
      <c r="CK454" s="2">
        <f t="shared" si="270"/>
        <v>0</v>
      </c>
      <c r="CL454" s="2">
        <f t="shared" si="270"/>
        <v>0</v>
      </c>
      <c r="CM454" s="2">
        <f t="shared" si="270"/>
        <v>0</v>
      </c>
      <c r="CN454" s="2">
        <f t="shared" si="270"/>
        <v>0</v>
      </c>
      <c r="CO454" s="2">
        <f t="shared" si="270"/>
        <v>0</v>
      </c>
      <c r="CP454" s="2">
        <f t="shared" si="270"/>
        <v>0</v>
      </c>
      <c r="CQ454" s="2">
        <f t="shared" si="270"/>
        <v>0</v>
      </c>
      <c r="CR454" s="2">
        <f t="shared" si="270"/>
        <v>0</v>
      </c>
      <c r="CS454" s="2">
        <f t="shared" si="270"/>
        <v>0</v>
      </c>
      <c r="CT454" s="2">
        <f t="shared" si="270"/>
        <v>0</v>
      </c>
      <c r="CU454" s="2">
        <f t="shared" si="270"/>
        <v>0</v>
      </c>
      <c r="CV454" s="2">
        <f t="shared" si="270"/>
        <v>0</v>
      </c>
      <c r="CW454" s="2">
        <f t="shared" si="270"/>
        <v>0</v>
      </c>
      <c r="CX454" s="2">
        <f t="shared" si="270"/>
        <v>0</v>
      </c>
      <c r="CY454" s="2">
        <f t="shared" si="270"/>
        <v>0</v>
      </c>
      <c r="CZ454" s="2">
        <f t="shared" si="270"/>
        <v>0</v>
      </c>
      <c r="DA454" s="2">
        <f t="shared" si="270"/>
        <v>0</v>
      </c>
      <c r="DB454" s="2">
        <f t="shared" si="270"/>
        <v>0</v>
      </c>
      <c r="DC454" s="2">
        <f t="shared" si="270"/>
        <v>0</v>
      </c>
      <c r="DD454" s="2">
        <f t="shared" si="270"/>
        <v>0</v>
      </c>
      <c r="DE454" s="2">
        <f t="shared" si="270"/>
        <v>0</v>
      </c>
      <c r="DF454" s="2">
        <f t="shared" si="270"/>
        <v>0</v>
      </c>
      <c r="DG454" s="3">
        <f t="shared" ref="DG454:EL454" si="271">DG462</f>
        <v>0</v>
      </c>
      <c r="DH454" s="3">
        <f t="shared" si="271"/>
        <v>0</v>
      </c>
      <c r="DI454" s="3">
        <f t="shared" si="271"/>
        <v>0</v>
      </c>
      <c r="DJ454" s="3">
        <f t="shared" si="271"/>
        <v>0</v>
      </c>
      <c r="DK454" s="3">
        <f t="shared" si="271"/>
        <v>0</v>
      </c>
      <c r="DL454" s="3">
        <f t="shared" si="271"/>
        <v>0</v>
      </c>
      <c r="DM454" s="3">
        <f t="shared" si="271"/>
        <v>0</v>
      </c>
      <c r="DN454" s="3">
        <f t="shared" si="271"/>
        <v>0</v>
      </c>
      <c r="DO454" s="3">
        <f t="shared" si="271"/>
        <v>0</v>
      </c>
      <c r="DP454" s="3">
        <f t="shared" si="271"/>
        <v>0</v>
      </c>
      <c r="DQ454" s="3">
        <f t="shared" si="271"/>
        <v>0</v>
      </c>
      <c r="DR454" s="3">
        <f t="shared" si="271"/>
        <v>0</v>
      </c>
      <c r="DS454" s="3">
        <f t="shared" si="271"/>
        <v>0</v>
      </c>
      <c r="DT454" s="3">
        <f t="shared" si="271"/>
        <v>0</v>
      </c>
      <c r="DU454" s="3">
        <f t="shared" si="271"/>
        <v>0</v>
      </c>
      <c r="DV454" s="3">
        <f t="shared" si="271"/>
        <v>0</v>
      </c>
      <c r="DW454" s="3">
        <f t="shared" si="271"/>
        <v>0</v>
      </c>
      <c r="DX454" s="3">
        <f t="shared" si="271"/>
        <v>0</v>
      </c>
      <c r="DY454" s="3">
        <f t="shared" si="271"/>
        <v>0</v>
      </c>
      <c r="DZ454" s="3">
        <f t="shared" si="271"/>
        <v>0</v>
      </c>
      <c r="EA454" s="3">
        <f t="shared" si="271"/>
        <v>0</v>
      </c>
      <c r="EB454" s="3">
        <f t="shared" si="271"/>
        <v>0</v>
      </c>
      <c r="EC454" s="3">
        <f t="shared" si="271"/>
        <v>0</v>
      </c>
      <c r="ED454" s="3">
        <f t="shared" si="271"/>
        <v>0</v>
      </c>
      <c r="EE454" s="3">
        <f t="shared" si="271"/>
        <v>0</v>
      </c>
      <c r="EF454" s="3">
        <f t="shared" si="271"/>
        <v>0</v>
      </c>
      <c r="EG454" s="3">
        <f t="shared" si="271"/>
        <v>0</v>
      </c>
      <c r="EH454" s="3">
        <f t="shared" si="271"/>
        <v>0</v>
      </c>
      <c r="EI454" s="3">
        <f t="shared" si="271"/>
        <v>0</v>
      </c>
      <c r="EJ454" s="3">
        <f t="shared" si="271"/>
        <v>0</v>
      </c>
      <c r="EK454" s="3">
        <f t="shared" si="271"/>
        <v>0</v>
      </c>
      <c r="EL454" s="3">
        <f t="shared" si="271"/>
        <v>0</v>
      </c>
      <c r="EM454" s="3">
        <f t="shared" ref="EM454:FR454" si="272">EM462</f>
        <v>0</v>
      </c>
      <c r="EN454" s="3">
        <f t="shared" si="272"/>
        <v>0</v>
      </c>
      <c r="EO454" s="3">
        <f t="shared" si="272"/>
        <v>0</v>
      </c>
      <c r="EP454" s="3">
        <f t="shared" si="272"/>
        <v>0</v>
      </c>
      <c r="EQ454" s="3">
        <f t="shared" si="272"/>
        <v>0</v>
      </c>
      <c r="ER454" s="3">
        <f t="shared" si="272"/>
        <v>0</v>
      </c>
      <c r="ES454" s="3">
        <f t="shared" si="272"/>
        <v>0</v>
      </c>
      <c r="ET454" s="3">
        <f t="shared" si="272"/>
        <v>0</v>
      </c>
      <c r="EU454" s="3">
        <f t="shared" si="272"/>
        <v>0</v>
      </c>
      <c r="EV454" s="3">
        <f t="shared" si="272"/>
        <v>0</v>
      </c>
      <c r="EW454" s="3">
        <f t="shared" si="272"/>
        <v>0</v>
      </c>
      <c r="EX454" s="3">
        <f t="shared" si="272"/>
        <v>0</v>
      </c>
      <c r="EY454" s="3">
        <f t="shared" si="272"/>
        <v>0</v>
      </c>
      <c r="EZ454" s="3">
        <f t="shared" si="272"/>
        <v>0</v>
      </c>
      <c r="FA454" s="3">
        <f t="shared" si="272"/>
        <v>0</v>
      </c>
      <c r="FB454" s="3">
        <f t="shared" si="272"/>
        <v>0</v>
      </c>
      <c r="FC454" s="3">
        <f t="shared" si="272"/>
        <v>0</v>
      </c>
      <c r="FD454" s="3">
        <f t="shared" si="272"/>
        <v>0</v>
      </c>
      <c r="FE454" s="3">
        <f t="shared" si="272"/>
        <v>0</v>
      </c>
      <c r="FF454" s="3">
        <f t="shared" si="272"/>
        <v>0</v>
      </c>
      <c r="FG454" s="3">
        <f t="shared" si="272"/>
        <v>0</v>
      </c>
      <c r="FH454" s="3">
        <f t="shared" si="272"/>
        <v>0</v>
      </c>
      <c r="FI454" s="3">
        <f t="shared" si="272"/>
        <v>0</v>
      </c>
      <c r="FJ454" s="3">
        <f t="shared" si="272"/>
        <v>0</v>
      </c>
      <c r="FK454" s="3">
        <f t="shared" si="272"/>
        <v>0</v>
      </c>
      <c r="FL454" s="3">
        <f t="shared" si="272"/>
        <v>0</v>
      </c>
      <c r="FM454" s="3">
        <f t="shared" si="272"/>
        <v>0</v>
      </c>
      <c r="FN454" s="3">
        <f t="shared" si="272"/>
        <v>0</v>
      </c>
      <c r="FO454" s="3">
        <f t="shared" si="272"/>
        <v>0</v>
      </c>
      <c r="FP454" s="3">
        <f t="shared" si="272"/>
        <v>0</v>
      </c>
      <c r="FQ454" s="3">
        <f t="shared" si="272"/>
        <v>0</v>
      </c>
      <c r="FR454" s="3">
        <f t="shared" si="272"/>
        <v>0</v>
      </c>
      <c r="FS454" s="3">
        <f t="shared" ref="FS454:GX454" si="273">FS462</f>
        <v>0</v>
      </c>
      <c r="FT454" s="3">
        <f t="shared" si="273"/>
        <v>0</v>
      </c>
      <c r="FU454" s="3">
        <f t="shared" si="273"/>
        <v>0</v>
      </c>
      <c r="FV454" s="3">
        <f t="shared" si="273"/>
        <v>0</v>
      </c>
      <c r="FW454" s="3">
        <f t="shared" si="273"/>
        <v>0</v>
      </c>
      <c r="FX454" s="3">
        <f t="shared" si="273"/>
        <v>0</v>
      </c>
      <c r="FY454" s="3">
        <f t="shared" si="273"/>
        <v>0</v>
      </c>
      <c r="FZ454" s="3">
        <f t="shared" si="273"/>
        <v>0</v>
      </c>
      <c r="GA454" s="3">
        <f t="shared" si="273"/>
        <v>0</v>
      </c>
      <c r="GB454" s="3">
        <f t="shared" si="273"/>
        <v>0</v>
      </c>
      <c r="GC454" s="3">
        <f t="shared" si="273"/>
        <v>0</v>
      </c>
      <c r="GD454" s="3">
        <f t="shared" si="273"/>
        <v>0</v>
      </c>
      <c r="GE454" s="3">
        <f t="shared" si="273"/>
        <v>0</v>
      </c>
      <c r="GF454" s="3">
        <f t="shared" si="273"/>
        <v>0</v>
      </c>
      <c r="GG454" s="3">
        <f t="shared" si="273"/>
        <v>0</v>
      </c>
      <c r="GH454" s="3">
        <f t="shared" si="273"/>
        <v>0</v>
      </c>
      <c r="GI454" s="3">
        <f t="shared" si="273"/>
        <v>0</v>
      </c>
      <c r="GJ454" s="3">
        <f t="shared" si="273"/>
        <v>0</v>
      </c>
      <c r="GK454" s="3">
        <f t="shared" si="273"/>
        <v>0</v>
      </c>
      <c r="GL454" s="3">
        <f t="shared" si="273"/>
        <v>0</v>
      </c>
      <c r="GM454" s="3">
        <f t="shared" si="273"/>
        <v>0</v>
      </c>
      <c r="GN454" s="3">
        <f t="shared" si="273"/>
        <v>0</v>
      </c>
      <c r="GO454" s="3">
        <f t="shared" si="273"/>
        <v>0</v>
      </c>
      <c r="GP454" s="3">
        <f t="shared" si="273"/>
        <v>0</v>
      </c>
      <c r="GQ454" s="3">
        <f t="shared" si="273"/>
        <v>0</v>
      </c>
      <c r="GR454" s="3">
        <f t="shared" si="273"/>
        <v>0</v>
      </c>
      <c r="GS454" s="3">
        <f t="shared" si="273"/>
        <v>0</v>
      </c>
      <c r="GT454" s="3">
        <f t="shared" si="273"/>
        <v>0</v>
      </c>
      <c r="GU454" s="3">
        <f t="shared" si="273"/>
        <v>0</v>
      </c>
      <c r="GV454" s="3">
        <f t="shared" si="273"/>
        <v>0</v>
      </c>
      <c r="GW454" s="3">
        <f t="shared" si="273"/>
        <v>0</v>
      </c>
      <c r="GX454" s="3">
        <f t="shared" si="273"/>
        <v>0</v>
      </c>
    </row>
    <row r="456" spans="1:245" x14ac:dyDescent="0.2">
      <c r="A456">
        <v>17</v>
      </c>
      <c r="B456">
        <v>1</v>
      </c>
      <c r="C456">
        <f>ROW(SmtRes!A54)</f>
        <v>54</v>
      </c>
      <c r="D456">
        <f>ROW(EtalonRes!A116)</f>
        <v>116</v>
      </c>
      <c r="E456" t="s">
        <v>214</v>
      </c>
      <c r="F456" t="s">
        <v>121</v>
      </c>
      <c r="G456" t="s">
        <v>122</v>
      </c>
      <c r="H456" t="s">
        <v>29</v>
      </c>
      <c r="I456">
        <v>0</v>
      </c>
      <c r="J456">
        <v>0</v>
      </c>
      <c r="O456">
        <f>ROUND(CP456,2)</f>
        <v>0</v>
      </c>
      <c r="P456">
        <f>ROUND(CQ456*I456,2)</f>
        <v>0</v>
      </c>
      <c r="Q456">
        <f>ROUND(CR456*I456,2)</f>
        <v>0</v>
      </c>
      <c r="R456">
        <f>ROUND(CS456*I456,2)</f>
        <v>0</v>
      </c>
      <c r="S456">
        <f>ROUND(CT456*I456,2)</f>
        <v>0</v>
      </c>
      <c r="T456">
        <f>ROUND(CU456*I456,2)</f>
        <v>0</v>
      </c>
      <c r="U456">
        <f>CV456*I456</f>
        <v>0</v>
      </c>
      <c r="V456">
        <f>CW456*I456</f>
        <v>0</v>
      </c>
      <c r="W456">
        <f>ROUND(CX456*I456,2)</f>
        <v>0</v>
      </c>
      <c r="X456">
        <f t="shared" ref="X456:Y460" si="274">ROUND(CY456,2)</f>
        <v>0</v>
      </c>
      <c r="Y456">
        <f t="shared" si="274"/>
        <v>0</v>
      </c>
      <c r="AA456">
        <v>40597198</v>
      </c>
      <c r="AB456">
        <f>ROUND((AC456+AD456+AF456),6)</f>
        <v>76371.3</v>
      </c>
      <c r="AC456">
        <f>ROUND((ES456),6)</f>
        <v>65154.45</v>
      </c>
      <c r="AD456">
        <f>ROUND((((ET456)-(EU456))+AE456),6)</f>
        <v>8265.0300000000007</v>
      </c>
      <c r="AE456">
        <f t="shared" ref="AE456:AF460" si="275">ROUND((EU456),6)</f>
        <v>3342.74</v>
      </c>
      <c r="AF456">
        <f t="shared" si="275"/>
        <v>2951.82</v>
      </c>
      <c r="AG456">
        <f>ROUND((AP456),6)</f>
        <v>0</v>
      </c>
      <c r="AH456">
        <f t="shared" ref="AH456:AI460" si="276">(EW456)</f>
        <v>16.559999999999999</v>
      </c>
      <c r="AI456">
        <f t="shared" si="276"/>
        <v>0</v>
      </c>
      <c r="AJ456">
        <f>(AS456)</f>
        <v>0</v>
      </c>
      <c r="AK456">
        <v>76371.3</v>
      </c>
      <c r="AL456">
        <v>65154.45</v>
      </c>
      <c r="AM456">
        <v>8265.0300000000007</v>
      </c>
      <c r="AN456">
        <v>3342.74</v>
      </c>
      <c r="AO456">
        <v>2951.82</v>
      </c>
      <c r="AP456">
        <v>0</v>
      </c>
      <c r="AQ456">
        <v>16.559999999999999</v>
      </c>
      <c r="AR456">
        <v>0</v>
      </c>
      <c r="AS456">
        <v>0</v>
      </c>
      <c r="AT456">
        <v>70</v>
      </c>
      <c r="AU456">
        <v>10</v>
      </c>
      <c r="AV456">
        <v>1</v>
      </c>
      <c r="AW456">
        <v>1</v>
      </c>
      <c r="AZ456">
        <v>1</v>
      </c>
      <c r="BA456">
        <v>1</v>
      </c>
      <c r="BB456">
        <v>1</v>
      </c>
      <c r="BC456">
        <v>1</v>
      </c>
      <c r="BD456" t="s">
        <v>3</v>
      </c>
      <c r="BE456" t="s">
        <v>3</v>
      </c>
      <c r="BF456" t="s">
        <v>3</v>
      </c>
      <c r="BG456" t="s">
        <v>3</v>
      </c>
      <c r="BH456">
        <v>0</v>
      </c>
      <c r="BI456">
        <v>4</v>
      </c>
      <c r="BJ456" t="s">
        <v>123</v>
      </c>
      <c r="BM456">
        <v>0</v>
      </c>
      <c r="BN456">
        <v>0</v>
      </c>
      <c r="BO456" t="s">
        <v>3</v>
      </c>
      <c r="BP456">
        <v>0</v>
      </c>
      <c r="BQ456">
        <v>1</v>
      </c>
      <c r="BR456">
        <v>0</v>
      </c>
      <c r="BS456">
        <v>1</v>
      </c>
      <c r="BT456">
        <v>1</v>
      </c>
      <c r="BU456">
        <v>1</v>
      </c>
      <c r="BV456">
        <v>1</v>
      </c>
      <c r="BW456">
        <v>1</v>
      </c>
      <c r="BX456">
        <v>1</v>
      </c>
      <c r="BY456" t="s">
        <v>3</v>
      </c>
      <c r="BZ456">
        <v>70</v>
      </c>
      <c r="CA456">
        <v>10</v>
      </c>
      <c r="CE456">
        <v>0</v>
      </c>
      <c r="CF456">
        <v>0</v>
      </c>
      <c r="CG456">
        <v>0</v>
      </c>
      <c r="CM456">
        <v>0</v>
      </c>
      <c r="CN456" t="s">
        <v>3</v>
      </c>
      <c r="CO456">
        <v>0</v>
      </c>
      <c r="CP456">
        <f>(P456+Q456+S456)</f>
        <v>0</v>
      </c>
      <c r="CQ456">
        <f>(AC456*BC456*AW456)</f>
        <v>65154.45</v>
      </c>
      <c r="CR456">
        <f>((((ET456)*BB456-(EU456)*BS456)+AE456*BS456)*AV456)</f>
        <v>8265.0300000000007</v>
      </c>
      <c r="CS456">
        <f>(AE456*BS456*AV456)</f>
        <v>3342.74</v>
      </c>
      <c r="CT456">
        <f>(AF456*BA456*AV456)</f>
        <v>2951.82</v>
      </c>
      <c r="CU456">
        <f>AG456</f>
        <v>0</v>
      </c>
      <c r="CV456">
        <f>(AH456*AV456)</f>
        <v>16.559999999999999</v>
      </c>
      <c r="CW456">
        <f t="shared" ref="CW456:CX460" si="277">AI456</f>
        <v>0</v>
      </c>
      <c r="CX456">
        <f t="shared" si="277"/>
        <v>0</v>
      </c>
      <c r="CY456">
        <f>((S456*BZ456)/100)</f>
        <v>0</v>
      </c>
      <c r="CZ456">
        <f>((S456*CA456)/100)</f>
        <v>0</v>
      </c>
      <c r="DC456" t="s">
        <v>3</v>
      </c>
      <c r="DD456" t="s">
        <v>3</v>
      </c>
      <c r="DE456" t="s">
        <v>3</v>
      </c>
      <c r="DF456" t="s">
        <v>3</v>
      </c>
      <c r="DG456" t="s">
        <v>3</v>
      </c>
      <c r="DH456" t="s">
        <v>3</v>
      </c>
      <c r="DI456" t="s">
        <v>3</v>
      </c>
      <c r="DJ456" t="s">
        <v>3</v>
      </c>
      <c r="DK456" t="s">
        <v>3</v>
      </c>
      <c r="DL456" t="s">
        <v>3</v>
      </c>
      <c r="DM456" t="s">
        <v>3</v>
      </c>
      <c r="DN456">
        <v>0</v>
      </c>
      <c r="DO456">
        <v>0</v>
      </c>
      <c r="DP456">
        <v>1</v>
      </c>
      <c r="DQ456">
        <v>1</v>
      </c>
      <c r="DU456">
        <v>1007</v>
      </c>
      <c r="DV456" t="s">
        <v>29</v>
      </c>
      <c r="DW456" t="s">
        <v>29</v>
      </c>
      <c r="DX456">
        <v>100</v>
      </c>
      <c r="EE456">
        <v>38986828</v>
      </c>
      <c r="EF456">
        <v>1</v>
      </c>
      <c r="EG456" t="s">
        <v>23</v>
      </c>
      <c r="EH456">
        <v>0</v>
      </c>
      <c r="EI456" t="s">
        <v>3</v>
      </c>
      <c r="EJ456">
        <v>4</v>
      </c>
      <c r="EK456">
        <v>0</v>
      </c>
      <c r="EL456" t="s">
        <v>24</v>
      </c>
      <c r="EM456" t="s">
        <v>25</v>
      </c>
      <c r="EO456" t="s">
        <v>3</v>
      </c>
      <c r="EQ456">
        <v>131072</v>
      </c>
      <c r="ER456">
        <v>76371.3</v>
      </c>
      <c r="ES456">
        <v>65154.45</v>
      </c>
      <c r="ET456">
        <v>8265.0300000000007</v>
      </c>
      <c r="EU456">
        <v>3342.74</v>
      </c>
      <c r="EV456">
        <v>2951.82</v>
      </c>
      <c r="EW456">
        <v>16.559999999999999</v>
      </c>
      <c r="EX456">
        <v>0</v>
      </c>
      <c r="EY456">
        <v>0</v>
      </c>
      <c r="FQ456">
        <v>0</v>
      </c>
      <c r="FR456">
        <f>ROUND(IF(AND(BH456=3,BI456=3),P456,0),2)</f>
        <v>0</v>
      </c>
      <c r="FS456">
        <v>0</v>
      </c>
      <c r="FX456">
        <v>70</v>
      </c>
      <c r="FY456">
        <v>10</v>
      </c>
      <c r="GA456" t="s">
        <v>3</v>
      </c>
      <c r="GD456">
        <v>0</v>
      </c>
      <c r="GF456">
        <v>-2044529547</v>
      </c>
      <c r="GG456">
        <v>2</v>
      </c>
      <c r="GH456">
        <v>1</v>
      </c>
      <c r="GI456">
        <v>-2</v>
      </c>
      <c r="GJ456">
        <v>0</v>
      </c>
      <c r="GK456">
        <f>ROUND(R456*(R12)/100,2)</f>
        <v>0</v>
      </c>
      <c r="GL456">
        <f>ROUND(IF(AND(BH456=3,BI456=3,FS456&lt;&gt;0),P456,0),2)</f>
        <v>0</v>
      </c>
      <c r="GM456">
        <f>ROUND(O456+X456+Y456+GK456,2)+GX456</f>
        <v>0</v>
      </c>
      <c r="GN456">
        <f>IF(OR(BI456=0,BI456=1),ROUND(O456+X456+Y456+GK456,2),0)</f>
        <v>0</v>
      </c>
      <c r="GO456">
        <f>IF(BI456=2,ROUND(O456+X456+Y456+GK456,2),0)</f>
        <v>0</v>
      </c>
      <c r="GP456">
        <f>IF(BI456=4,ROUND(O456+X456+Y456+GK456,2)+GX456,0)</f>
        <v>0</v>
      </c>
      <c r="GR456">
        <v>0</v>
      </c>
      <c r="GS456">
        <v>3</v>
      </c>
      <c r="GT456">
        <v>0</v>
      </c>
      <c r="GU456" t="s">
        <v>3</v>
      </c>
      <c r="GV456">
        <f>ROUND((GT456),6)</f>
        <v>0</v>
      </c>
      <c r="GW456">
        <v>1</v>
      </c>
      <c r="GX456">
        <f>ROUND(HC456*I456,2)</f>
        <v>0</v>
      </c>
      <c r="HA456">
        <v>0</v>
      </c>
      <c r="HB456">
        <v>0</v>
      </c>
      <c r="HC456">
        <f>GV456*GW456</f>
        <v>0</v>
      </c>
      <c r="IK456">
        <v>0</v>
      </c>
    </row>
    <row r="457" spans="1:245" x14ac:dyDescent="0.2">
      <c r="A457">
        <v>17</v>
      </c>
      <c r="B457">
        <v>1</v>
      </c>
      <c r="C457">
        <f>ROW(SmtRes!A57)</f>
        <v>57</v>
      </c>
      <c r="D457">
        <f>ROW(EtalonRes!A120)</f>
        <v>120</v>
      </c>
      <c r="E457" t="s">
        <v>215</v>
      </c>
      <c r="F457" t="s">
        <v>216</v>
      </c>
      <c r="G457" t="s">
        <v>217</v>
      </c>
      <c r="H457" t="s">
        <v>37</v>
      </c>
      <c r="I457">
        <v>0</v>
      </c>
      <c r="J457">
        <v>0</v>
      </c>
      <c r="O457">
        <f>ROUND(CP457,2)</f>
        <v>0</v>
      </c>
      <c r="P457">
        <f>ROUND(CQ457*I457,2)</f>
        <v>0</v>
      </c>
      <c r="Q457">
        <f>ROUND(CR457*I457,2)</f>
        <v>0</v>
      </c>
      <c r="R457">
        <f>ROUND(CS457*I457,2)</f>
        <v>0</v>
      </c>
      <c r="S457">
        <f>ROUND(CT457*I457,2)</f>
        <v>0</v>
      </c>
      <c r="T457">
        <f>ROUND(CU457*I457,2)</f>
        <v>0</v>
      </c>
      <c r="U457">
        <f>CV457*I457</f>
        <v>0</v>
      </c>
      <c r="V457">
        <f>CW457*I457</f>
        <v>0</v>
      </c>
      <c r="W457">
        <f>ROUND(CX457*I457,2)</f>
        <v>0</v>
      </c>
      <c r="X457">
        <f t="shared" si="274"/>
        <v>0</v>
      </c>
      <c r="Y457">
        <f t="shared" si="274"/>
        <v>0</v>
      </c>
      <c r="AA457">
        <v>40597198</v>
      </c>
      <c r="AB457">
        <f>ROUND((AC457+AD457+AF457),6)</f>
        <v>44215.03</v>
      </c>
      <c r="AC457">
        <f>ROUND((ES457),6)</f>
        <v>23011.33</v>
      </c>
      <c r="AD457">
        <f>ROUND((((ET457)-(EU457))+AE457),6)</f>
        <v>0</v>
      </c>
      <c r="AE457">
        <f t="shared" si="275"/>
        <v>0</v>
      </c>
      <c r="AF457">
        <f t="shared" si="275"/>
        <v>21203.7</v>
      </c>
      <c r="AG457">
        <f>ROUND((AP457),6)</f>
        <v>0</v>
      </c>
      <c r="AH457">
        <f t="shared" si="276"/>
        <v>115</v>
      </c>
      <c r="AI457">
        <f t="shared" si="276"/>
        <v>0</v>
      </c>
      <c r="AJ457">
        <f>(AS457)</f>
        <v>0</v>
      </c>
      <c r="AK457">
        <v>44215.03</v>
      </c>
      <c r="AL457">
        <v>23011.33</v>
      </c>
      <c r="AM457">
        <v>0</v>
      </c>
      <c r="AN457">
        <v>0</v>
      </c>
      <c r="AO457">
        <v>21203.7</v>
      </c>
      <c r="AP457">
        <v>0</v>
      </c>
      <c r="AQ457">
        <v>115</v>
      </c>
      <c r="AR457">
        <v>0</v>
      </c>
      <c r="AS457">
        <v>0</v>
      </c>
      <c r="AT457">
        <v>70</v>
      </c>
      <c r="AU457">
        <v>10</v>
      </c>
      <c r="AV457">
        <v>1</v>
      </c>
      <c r="AW457">
        <v>1</v>
      </c>
      <c r="AZ457">
        <v>1</v>
      </c>
      <c r="BA457">
        <v>1</v>
      </c>
      <c r="BB457">
        <v>1</v>
      </c>
      <c r="BC457">
        <v>1</v>
      </c>
      <c r="BD457" t="s">
        <v>3</v>
      </c>
      <c r="BE457" t="s">
        <v>3</v>
      </c>
      <c r="BF457" t="s">
        <v>3</v>
      </c>
      <c r="BG457" t="s">
        <v>3</v>
      </c>
      <c r="BH457">
        <v>0</v>
      </c>
      <c r="BI457">
        <v>4</v>
      </c>
      <c r="BJ457" t="s">
        <v>218</v>
      </c>
      <c r="BM457">
        <v>0</v>
      </c>
      <c r="BN457">
        <v>0</v>
      </c>
      <c r="BO457" t="s">
        <v>3</v>
      </c>
      <c r="BP457">
        <v>0</v>
      </c>
      <c r="BQ457">
        <v>1</v>
      </c>
      <c r="BR457">
        <v>0</v>
      </c>
      <c r="BS457">
        <v>1</v>
      </c>
      <c r="BT457">
        <v>1</v>
      </c>
      <c r="BU457">
        <v>1</v>
      </c>
      <c r="BV457">
        <v>1</v>
      </c>
      <c r="BW457">
        <v>1</v>
      </c>
      <c r="BX457">
        <v>1</v>
      </c>
      <c r="BY457" t="s">
        <v>3</v>
      </c>
      <c r="BZ457">
        <v>70</v>
      </c>
      <c r="CA457">
        <v>10</v>
      </c>
      <c r="CE457">
        <v>0</v>
      </c>
      <c r="CF457">
        <v>0</v>
      </c>
      <c r="CG457">
        <v>0</v>
      </c>
      <c r="CM457">
        <v>0</v>
      </c>
      <c r="CN457" t="s">
        <v>3</v>
      </c>
      <c r="CO457">
        <v>0</v>
      </c>
      <c r="CP457">
        <f>(P457+Q457+S457)</f>
        <v>0</v>
      </c>
      <c r="CQ457">
        <f>(AC457*BC457*AW457)</f>
        <v>23011.33</v>
      </c>
      <c r="CR457">
        <f>((((ET457)*BB457-(EU457)*BS457)+AE457*BS457)*AV457)</f>
        <v>0</v>
      </c>
      <c r="CS457">
        <f>(AE457*BS457*AV457)</f>
        <v>0</v>
      </c>
      <c r="CT457">
        <f>(AF457*BA457*AV457)</f>
        <v>21203.7</v>
      </c>
      <c r="CU457">
        <f>AG457</f>
        <v>0</v>
      </c>
      <c r="CV457">
        <f>(AH457*AV457)</f>
        <v>115</v>
      </c>
      <c r="CW457">
        <f t="shared" si="277"/>
        <v>0</v>
      </c>
      <c r="CX457">
        <f t="shared" si="277"/>
        <v>0</v>
      </c>
      <c r="CY457">
        <f>((S457*BZ457)/100)</f>
        <v>0</v>
      </c>
      <c r="CZ457">
        <f>((S457*CA457)/100)</f>
        <v>0</v>
      </c>
      <c r="DC457" t="s">
        <v>3</v>
      </c>
      <c r="DD457" t="s">
        <v>3</v>
      </c>
      <c r="DE457" t="s">
        <v>3</v>
      </c>
      <c r="DF457" t="s">
        <v>3</v>
      </c>
      <c r="DG457" t="s">
        <v>3</v>
      </c>
      <c r="DH457" t="s">
        <v>3</v>
      </c>
      <c r="DI457" t="s">
        <v>3</v>
      </c>
      <c r="DJ457" t="s">
        <v>3</v>
      </c>
      <c r="DK457" t="s">
        <v>3</v>
      </c>
      <c r="DL457" t="s">
        <v>3</v>
      </c>
      <c r="DM457" t="s">
        <v>3</v>
      </c>
      <c r="DN457">
        <v>0</v>
      </c>
      <c r="DO457">
        <v>0</v>
      </c>
      <c r="DP457">
        <v>1</v>
      </c>
      <c r="DQ457">
        <v>1</v>
      </c>
      <c r="DU457">
        <v>1003</v>
      </c>
      <c r="DV457" t="s">
        <v>37</v>
      </c>
      <c r="DW457" t="s">
        <v>37</v>
      </c>
      <c r="DX457">
        <v>100</v>
      </c>
      <c r="EE457">
        <v>38986828</v>
      </c>
      <c r="EF457">
        <v>1</v>
      </c>
      <c r="EG457" t="s">
        <v>23</v>
      </c>
      <c r="EH457">
        <v>0</v>
      </c>
      <c r="EI457" t="s">
        <v>3</v>
      </c>
      <c r="EJ457">
        <v>4</v>
      </c>
      <c r="EK457">
        <v>0</v>
      </c>
      <c r="EL457" t="s">
        <v>24</v>
      </c>
      <c r="EM457" t="s">
        <v>25</v>
      </c>
      <c r="EO457" t="s">
        <v>3</v>
      </c>
      <c r="EQ457">
        <v>131072</v>
      </c>
      <c r="ER457">
        <v>44215.03</v>
      </c>
      <c r="ES457">
        <v>23011.33</v>
      </c>
      <c r="ET457">
        <v>0</v>
      </c>
      <c r="EU457">
        <v>0</v>
      </c>
      <c r="EV457">
        <v>21203.7</v>
      </c>
      <c r="EW457">
        <v>115</v>
      </c>
      <c r="EX457">
        <v>0</v>
      </c>
      <c r="EY457">
        <v>0</v>
      </c>
      <c r="FQ457">
        <v>0</v>
      </c>
      <c r="FR457">
        <f>ROUND(IF(AND(BH457=3,BI457=3),P457,0),2)</f>
        <v>0</v>
      </c>
      <c r="FS457">
        <v>0</v>
      </c>
      <c r="FX457">
        <v>70</v>
      </c>
      <c r="FY457">
        <v>10</v>
      </c>
      <c r="GA457" t="s">
        <v>3</v>
      </c>
      <c r="GD457">
        <v>0</v>
      </c>
      <c r="GF457">
        <v>-2031714371</v>
      </c>
      <c r="GG457">
        <v>2</v>
      </c>
      <c r="GH457">
        <v>1</v>
      </c>
      <c r="GI457">
        <v>-2</v>
      </c>
      <c r="GJ457">
        <v>0</v>
      </c>
      <c r="GK457">
        <f>ROUND(R457*(R12)/100,2)</f>
        <v>0</v>
      </c>
      <c r="GL457">
        <f>ROUND(IF(AND(BH457=3,BI457=3,FS457&lt;&gt;0),P457,0),2)</f>
        <v>0</v>
      </c>
      <c r="GM457">
        <f>ROUND(O457+X457+Y457+GK457,2)+GX457</f>
        <v>0</v>
      </c>
      <c r="GN457">
        <f>IF(OR(BI457=0,BI457=1),ROUND(O457+X457+Y457+GK457,2),0)</f>
        <v>0</v>
      </c>
      <c r="GO457">
        <f>IF(BI457=2,ROUND(O457+X457+Y457+GK457,2),0)</f>
        <v>0</v>
      </c>
      <c r="GP457">
        <f>IF(BI457=4,ROUND(O457+X457+Y457+GK457,2)+GX457,0)</f>
        <v>0</v>
      </c>
      <c r="GR457">
        <v>0</v>
      </c>
      <c r="GS457">
        <v>3</v>
      </c>
      <c r="GT457">
        <v>0</v>
      </c>
      <c r="GU457" t="s">
        <v>3</v>
      </c>
      <c r="GV457">
        <f>ROUND((GT457),6)</f>
        <v>0</v>
      </c>
      <c r="GW457">
        <v>1</v>
      </c>
      <c r="GX457">
        <f>ROUND(HC457*I457,2)</f>
        <v>0</v>
      </c>
      <c r="HA457">
        <v>0</v>
      </c>
      <c r="HB457">
        <v>0</v>
      </c>
      <c r="HC457">
        <f>GV457*GW457</f>
        <v>0</v>
      </c>
      <c r="IK457">
        <v>0</v>
      </c>
    </row>
    <row r="458" spans="1:245" x14ac:dyDescent="0.2">
      <c r="A458">
        <v>17</v>
      </c>
      <c r="B458">
        <v>1</v>
      </c>
      <c r="C458">
        <f>ROW(SmtRes!A59)</f>
        <v>59</v>
      </c>
      <c r="D458">
        <f>ROW(EtalonRes!A124)</f>
        <v>124</v>
      </c>
      <c r="E458" t="s">
        <v>219</v>
      </c>
      <c r="F458" t="s">
        <v>129</v>
      </c>
      <c r="G458" t="s">
        <v>130</v>
      </c>
      <c r="H458" t="s">
        <v>21</v>
      </c>
      <c r="I458">
        <v>0</v>
      </c>
      <c r="J458">
        <v>0</v>
      </c>
      <c r="O458">
        <f>ROUND(CP458,2)</f>
        <v>0</v>
      </c>
      <c r="P458">
        <f>ROUND(CQ458*I458,2)</f>
        <v>0</v>
      </c>
      <c r="Q458">
        <f>ROUND(CR458*I458,2)</f>
        <v>0</v>
      </c>
      <c r="R458">
        <f>ROUND(CS458*I458,2)</f>
        <v>0</v>
      </c>
      <c r="S458">
        <f>ROUND(CT458*I458,2)</f>
        <v>0</v>
      </c>
      <c r="T458">
        <f>ROUND(CU458*I458,2)</f>
        <v>0</v>
      </c>
      <c r="U458">
        <f>CV458*I458</f>
        <v>0</v>
      </c>
      <c r="V458">
        <f>CW458*I458</f>
        <v>0</v>
      </c>
      <c r="W458">
        <f>ROUND(CX458*I458,2)</f>
        <v>0</v>
      </c>
      <c r="X458">
        <f t="shared" si="274"/>
        <v>0</v>
      </c>
      <c r="Y458">
        <f t="shared" si="274"/>
        <v>0</v>
      </c>
      <c r="AA458">
        <v>40597198</v>
      </c>
      <c r="AB458">
        <f>ROUND((AC458+AD458+AF458),6)</f>
        <v>23878.959999999999</v>
      </c>
      <c r="AC458">
        <f>ROUND((ES458),6)</f>
        <v>20561.080000000002</v>
      </c>
      <c r="AD458">
        <f>ROUND((((ET458)-(EU458))+AE458),6)</f>
        <v>1074.95</v>
      </c>
      <c r="AE458">
        <f t="shared" si="275"/>
        <v>448.92</v>
      </c>
      <c r="AF458">
        <f t="shared" si="275"/>
        <v>2242.9299999999998</v>
      </c>
      <c r="AG458">
        <f>ROUND((AP458),6)</f>
        <v>0</v>
      </c>
      <c r="AH458">
        <f t="shared" si="276"/>
        <v>10.3</v>
      </c>
      <c r="AI458">
        <f t="shared" si="276"/>
        <v>0</v>
      </c>
      <c r="AJ458">
        <f>(AS458)</f>
        <v>0</v>
      </c>
      <c r="AK458">
        <v>23878.959999999999</v>
      </c>
      <c r="AL458">
        <v>20561.080000000002</v>
      </c>
      <c r="AM458">
        <v>1074.95</v>
      </c>
      <c r="AN458">
        <v>448.92</v>
      </c>
      <c r="AO458">
        <v>2242.9299999999998</v>
      </c>
      <c r="AP458">
        <v>0</v>
      </c>
      <c r="AQ458">
        <v>10.3</v>
      </c>
      <c r="AR458">
        <v>0</v>
      </c>
      <c r="AS458">
        <v>0</v>
      </c>
      <c r="AT458">
        <v>70</v>
      </c>
      <c r="AU458">
        <v>10</v>
      </c>
      <c r="AV458">
        <v>1</v>
      </c>
      <c r="AW458">
        <v>1</v>
      </c>
      <c r="AZ458">
        <v>1</v>
      </c>
      <c r="BA458">
        <v>1</v>
      </c>
      <c r="BB458">
        <v>1</v>
      </c>
      <c r="BC458">
        <v>1</v>
      </c>
      <c r="BD458" t="s">
        <v>3</v>
      </c>
      <c r="BE458" t="s">
        <v>3</v>
      </c>
      <c r="BF458" t="s">
        <v>3</v>
      </c>
      <c r="BG458" t="s">
        <v>3</v>
      </c>
      <c r="BH458">
        <v>0</v>
      </c>
      <c r="BI458">
        <v>4</v>
      </c>
      <c r="BJ458" t="s">
        <v>131</v>
      </c>
      <c r="BM458">
        <v>0</v>
      </c>
      <c r="BN458">
        <v>0</v>
      </c>
      <c r="BO458" t="s">
        <v>3</v>
      </c>
      <c r="BP458">
        <v>0</v>
      </c>
      <c r="BQ458">
        <v>1</v>
      </c>
      <c r="BR458">
        <v>0</v>
      </c>
      <c r="BS458">
        <v>1</v>
      </c>
      <c r="BT458">
        <v>1</v>
      </c>
      <c r="BU458">
        <v>1</v>
      </c>
      <c r="BV458">
        <v>1</v>
      </c>
      <c r="BW458">
        <v>1</v>
      </c>
      <c r="BX458">
        <v>1</v>
      </c>
      <c r="BY458" t="s">
        <v>3</v>
      </c>
      <c r="BZ458">
        <v>70</v>
      </c>
      <c r="CA458">
        <v>10</v>
      </c>
      <c r="CE458">
        <v>0</v>
      </c>
      <c r="CF458">
        <v>0</v>
      </c>
      <c r="CG458">
        <v>0</v>
      </c>
      <c r="CM458">
        <v>0</v>
      </c>
      <c r="CN458" t="s">
        <v>3</v>
      </c>
      <c r="CO458">
        <v>0</v>
      </c>
      <c r="CP458">
        <f>(P458+Q458+S458)</f>
        <v>0</v>
      </c>
      <c r="CQ458">
        <f>(AC458*BC458*AW458)</f>
        <v>20561.080000000002</v>
      </c>
      <c r="CR458">
        <f>((((ET458)*BB458-(EU458)*BS458)+AE458*BS458)*AV458)</f>
        <v>1074.95</v>
      </c>
      <c r="CS458">
        <f>(AE458*BS458*AV458)</f>
        <v>448.92</v>
      </c>
      <c r="CT458">
        <f>(AF458*BA458*AV458)</f>
        <v>2242.9299999999998</v>
      </c>
      <c r="CU458">
        <f>AG458</f>
        <v>0</v>
      </c>
      <c r="CV458">
        <f>(AH458*AV458)</f>
        <v>10.3</v>
      </c>
      <c r="CW458">
        <f t="shared" si="277"/>
        <v>0</v>
      </c>
      <c r="CX458">
        <f t="shared" si="277"/>
        <v>0</v>
      </c>
      <c r="CY458">
        <f>((S458*BZ458)/100)</f>
        <v>0</v>
      </c>
      <c r="CZ458">
        <f>((S458*CA458)/100)</f>
        <v>0</v>
      </c>
      <c r="DC458" t="s">
        <v>3</v>
      </c>
      <c r="DD458" t="s">
        <v>3</v>
      </c>
      <c r="DE458" t="s">
        <v>3</v>
      </c>
      <c r="DF458" t="s">
        <v>3</v>
      </c>
      <c r="DG458" t="s">
        <v>3</v>
      </c>
      <c r="DH458" t="s">
        <v>3</v>
      </c>
      <c r="DI458" t="s">
        <v>3</v>
      </c>
      <c r="DJ458" t="s">
        <v>3</v>
      </c>
      <c r="DK458" t="s">
        <v>3</v>
      </c>
      <c r="DL458" t="s">
        <v>3</v>
      </c>
      <c r="DM458" t="s">
        <v>3</v>
      </c>
      <c r="DN458">
        <v>0</v>
      </c>
      <c r="DO458">
        <v>0</v>
      </c>
      <c r="DP458">
        <v>1</v>
      </c>
      <c r="DQ458">
        <v>1</v>
      </c>
      <c r="DU458">
        <v>1005</v>
      </c>
      <c r="DV458" t="s">
        <v>21</v>
      </c>
      <c r="DW458" t="s">
        <v>21</v>
      </c>
      <c r="DX458">
        <v>100</v>
      </c>
      <c r="EE458">
        <v>38986828</v>
      </c>
      <c r="EF458">
        <v>1</v>
      </c>
      <c r="EG458" t="s">
        <v>23</v>
      </c>
      <c r="EH458">
        <v>0</v>
      </c>
      <c r="EI458" t="s">
        <v>3</v>
      </c>
      <c r="EJ458">
        <v>4</v>
      </c>
      <c r="EK458">
        <v>0</v>
      </c>
      <c r="EL458" t="s">
        <v>24</v>
      </c>
      <c r="EM458" t="s">
        <v>25</v>
      </c>
      <c r="EO458" t="s">
        <v>3</v>
      </c>
      <c r="EQ458">
        <v>131072</v>
      </c>
      <c r="ER458">
        <v>23878.959999999999</v>
      </c>
      <c r="ES458">
        <v>20561.080000000002</v>
      </c>
      <c r="ET458">
        <v>1074.95</v>
      </c>
      <c r="EU458">
        <v>448.92</v>
      </c>
      <c r="EV458">
        <v>2242.9299999999998</v>
      </c>
      <c r="EW458">
        <v>10.3</v>
      </c>
      <c r="EX458">
        <v>0</v>
      </c>
      <c r="EY458">
        <v>0</v>
      </c>
      <c r="FQ458">
        <v>0</v>
      </c>
      <c r="FR458">
        <f>ROUND(IF(AND(BH458=3,BI458=3),P458,0),2)</f>
        <v>0</v>
      </c>
      <c r="FS458">
        <v>0</v>
      </c>
      <c r="FX458">
        <v>70</v>
      </c>
      <c r="FY458">
        <v>10</v>
      </c>
      <c r="GA458" t="s">
        <v>3</v>
      </c>
      <c r="GD458">
        <v>0</v>
      </c>
      <c r="GF458">
        <v>675854802</v>
      </c>
      <c r="GG458">
        <v>2</v>
      </c>
      <c r="GH458">
        <v>1</v>
      </c>
      <c r="GI458">
        <v>-2</v>
      </c>
      <c r="GJ458">
        <v>0</v>
      </c>
      <c r="GK458">
        <f>ROUND(R458*(R12)/100,2)</f>
        <v>0</v>
      </c>
      <c r="GL458">
        <f>ROUND(IF(AND(BH458=3,BI458=3,FS458&lt;&gt;0),P458,0),2)</f>
        <v>0</v>
      </c>
      <c r="GM458">
        <f>ROUND(O458+X458+Y458+GK458,2)+GX458</f>
        <v>0</v>
      </c>
      <c r="GN458">
        <f>IF(OR(BI458=0,BI458=1),ROUND(O458+X458+Y458+GK458,2),0)</f>
        <v>0</v>
      </c>
      <c r="GO458">
        <f>IF(BI458=2,ROUND(O458+X458+Y458+GK458,2),0)</f>
        <v>0</v>
      </c>
      <c r="GP458">
        <f>IF(BI458=4,ROUND(O458+X458+Y458+GK458,2)+GX458,0)</f>
        <v>0</v>
      </c>
      <c r="GR458">
        <v>0</v>
      </c>
      <c r="GS458">
        <v>3</v>
      </c>
      <c r="GT458">
        <v>0</v>
      </c>
      <c r="GU458" t="s">
        <v>3</v>
      </c>
      <c r="GV458">
        <f>ROUND((GT458),6)</f>
        <v>0</v>
      </c>
      <c r="GW458">
        <v>1</v>
      </c>
      <c r="GX458">
        <f>ROUND(HC458*I458,2)</f>
        <v>0</v>
      </c>
      <c r="HA458">
        <v>0</v>
      </c>
      <c r="HB458">
        <v>0</v>
      </c>
      <c r="HC458">
        <f>GV458*GW458</f>
        <v>0</v>
      </c>
      <c r="IK458">
        <v>0</v>
      </c>
    </row>
    <row r="459" spans="1:245" x14ac:dyDescent="0.2">
      <c r="A459">
        <v>18</v>
      </c>
      <c r="B459">
        <v>1</v>
      </c>
      <c r="C459">
        <v>59</v>
      </c>
      <c r="E459" t="s">
        <v>220</v>
      </c>
      <c r="F459" t="s">
        <v>133</v>
      </c>
      <c r="G459" t="s">
        <v>134</v>
      </c>
      <c r="H459" t="s">
        <v>42</v>
      </c>
      <c r="I459">
        <f>I458*J459</f>
        <v>0</v>
      </c>
      <c r="J459">
        <v>-7.1400000000000006</v>
      </c>
      <c r="O459">
        <f>ROUND(CP459,2)</f>
        <v>0</v>
      </c>
      <c r="P459">
        <f>ROUND(CQ459*I459,2)</f>
        <v>0</v>
      </c>
      <c r="Q459">
        <f>ROUND(CR459*I459,2)</f>
        <v>0</v>
      </c>
      <c r="R459">
        <f>ROUND(CS459*I459,2)</f>
        <v>0</v>
      </c>
      <c r="S459">
        <f>ROUND(CT459*I459,2)</f>
        <v>0</v>
      </c>
      <c r="T459">
        <f>ROUND(CU459*I459,2)</f>
        <v>0</v>
      </c>
      <c r="U459">
        <f>CV459*I459</f>
        <v>0</v>
      </c>
      <c r="V459">
        <f>CW459*I459</f>
        <v>0</v>
      </c>
      <c r="W459">
        <f>ROUND(CX459*I459,2)</f>
        <v>0</v>
      </c>
      <c r="X459">
        <f t="shared" si="274"/>
        <v>0</v>
      </c>
      <c r="Y459">
        <f t="shared" si="274"/>
        <v>0</v>
      </c>
      <c r="AA459">
        <v>40597198</v>
      </c>
      <c r="AB459">
        <f>ROUND((AC459+AD459+AF459),6)</f>
        <v>2628.2</v>
      </c>
      <c r="AC459">
        <f>ROUND((ES459),6)</f>
        <v>2628.2</v>
      </c>
      <c r="AD459">
        <f>ROUND((((ET459)-(EU459))+AE459),6)</f>
        <v>0</v>
      </c>
      <c r="AE459">
        <f t="shared" si="275"/>
        <v>0</v>
      </c>
      <c r="AF459">
        <f t="shared" si="275"/>
        <v>0</v>
      </c>
      <c r="AG459">
        <f>ROUND((AP459),6)</f>
        <v>0</v>
      </c>
      <c r="AH459">
        <f t="shared" si="276"/>
        <v>0</v>
      </c>
      <c r="AI459">
        <f t="shared" si="276"/>
        <v>0</v>
      </c>
      <c r="AJ459">
        <f>(AS459)</f>
        <v>0</v>
      </c>
      <c r="AK459">
        <v>2628.2</v>
      </c>
      <c r="AL459">
        <v>2628.2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  <c r="AS459">
        <v>0</v>
      </c>
      <c r="AT459">
        <v>70</v>
      </c>
      <c r="AU459">
        <v>10</v>
      </c>
      <c r="AV459">
        <v>1</v>
      </c>
      <c r="AW459">
        <v>1</v>
      </c>
      <c r="AZ459">
        <v>1</v>
      </c>
      <c r="BA459">
        <v>1</v>
      </c>
      <c r="BB459">
        <v>1</v>
      </c>
      <c r="BC459">
        <v>1</v>
      </c>
      <c r="BD459" t="s">
        <v>3</v>
      </c>
      <c r="BE459" t="s">
        <v>3</v>
      </c>
      <c r="BF459" t="s">
        <v>3</v>
      </c>
      <c r="BG459" t="s">
        <v>3</v>
      </c>
      <c r="BH459">
        <v>3</v>
      </c>
      <c r="BI459">
        <v>4</v>
      </c>
      <c r="BJ459" t="s">
        <v>135</v>
      </c>
      <c r="BM459">
        <v>0</v>
      </c>
      <c r="BN459">
        <v>0</v>
      </c>
      <c r="BO459" t="s">
        <v>3</v>
      </c>
      <c r="BP459">
        <v>0</v>
      </c>
      <c r="BQ459">
        <v>1</v>
      </c>
      <c r="BR459">
        <v>1</v>
      </c>
      <c r="BS459">
        <v>1</v>
      </c>
      <c r="BT459">
        <v>1</v>
      </c>
      <c r="BU459">
        <v>1</v>
      </c>
      <c r="BV459">
        <v>1</v>
      </c>
      <c r="BW459">
        <v>1</v>
      </c>
      <c r="BX459">
        <v>1</v>
      </c>
      <c r="BY459" t="s">
        <v>3</v>
      </c>
      <c r="BZ459">
        <v>70</v>
      </c>
      <c r="CA459">
        <v>10</v>
      </c>
      <c r="CE459">
        <v>0</v>
      </c>
      <c r="CF459">
        <v>0</v>
      </c>
      <c r="CG459">
        <v>0</v>
      </c>
      <c r="CM459">
        <v>0</v>
      </c>
      <c r="CN459" t="s">
        <v>3</v>
      </c>
      <c r="CO459">
        <v>0</v>
      </c>
      <c r="CP459">
        <f>(P459+Q459+S459)</f>
        <v>0</v>
      </c>
      <c r="CQ459">
        <f>(AC459*BC459*AW459)</f>
        <v>2628.2</v>
      </c>
      <c r="CR459">
        <f>((((ET459)*BB459-(EU459)*BS459)+AE459*BS459)*AV459)</f>
        <v>0</v>
      </c>
      <c r="CS459">
        <f>(AE459*BS459*AV459)</f>
        <v>0</v>
      </c>
      <c r="CT459">
        <f>(AF459*BA459*AV459)</f>
        <v>0</v>
      </c>
      <c r="CU459">
        <f>AG459</f>
        <v>0</v>
      </c>
      <c r="CV459">
        <f>(AH459*AV459)</f>
        <v>0</v>
      </c>
      <c r="CW459">
        <f t="shared" si="277"/>
        <v>0</v>
      </c>
      <c r="CX459">
        <f t="shared" si="277"/>
        <v>0</v>
      </c>
      <c r="CY459">
        <f>((S459*BZ459)/100)</f>
        <v>0</v>
      </c>
      <c r="CZ459">
        <f>((S459*CA459)/100)</f>
        <v>0</v>
      </c>
      <c r="DC459" t="s">
        <v>3</v>
      </c>
      <c r="DD459" t="s">
        <v>3</v>
      </c>
      <c r="DE459" t="s">
        <v>3</v>
      </c>
      <c r="DF459" t="s">
        <v>3</v>
      </c>
      <c r="DG459" t="s">
        <v>3</v>
      </c>
      <c r="DH459" t="s">
        <v>3</v>
      </c>
      <c r="DI459" t="s">
        <v>3</v>
      </c>
      <c r="DJ459" t="s">
        <v>3</v>
      </c>
      <c r="DK459" t="s">
        <v>3</v>
      </c>
      <c r="DL459" t="s">
        <v>3</v>
      </c>
      <c r="DM459" t="s">
        <v>3</v>
      </c>
      <c r="DN459">
        <v>0</v>
      </c>
      <c r="DO459">
        <v>0</v>
      </c>
      <c r="DP459">
        <v>1</v>
      </c>
      <c r="DQ459">
        <v>1</v>
      </c>
      <c r="DU459">
        <v>1009</v>
      </c>
      <c r="DV459" t="s">
        <v>42</v>
      </c>
      <c r="DW459" t="s">
        <v>42</v>
      </c>
      <c r="DX459">
        <v>1000</v>
      </c>
      <c r="EE459">
        <v>38986828</v>
      </c>
      <c r="EF459">
        <v>1</v>
      </c>
      <c r="EG459" t="s">
        <v>23</v>
      </c>
      <c r="EH459">
        <v>0</v>
      </c>
      <c r="EI459" t="s">
        <v>3</v>
      </c>
      <c r="EJ459">
        <v>4</v>
      </c>
      <c r="EK459">
        <v>0</v>
      </c>
      <c r="EL459" t="s">
        <v>24</v>
      </c>
      <c r="EM459" t="s">
        <v>25</v>
      </c>
      <c r="EO459" t="s">
        <v>3</v>
      </c>
      <c r="EQ459">
        <v>32768</v>
      </c>
      <c r="ER459">
        <v>2628.2</v>
      </c>
      <c r="ES459">
        <v>2628.2</v>
      </c>
      <c r="ET459">
        <v>0</v>
      </c>
      <c r="EU459">
        <v>0</v>
      </c>
      <c r="EV459">
        <v>0</v>
      </c>
      <c r="EW459">
        <v>0</v>
      </c>
      <c r="EX459">
        <v>0</v>
      </c>
      <c r="FQ459">
        <v>0</v>
      </c>
      <c r="FR459">
        <f>ROUND(IF(AND(BH459=3,BI459=3),P459,0),2)</f>
        <v>0</v>
      </c>
      <c r="FS459">
        <v>0</v>
      </c>
      <c r="FX459">
        <v>70</v>
      </c>
      <c r="FY459">
        <v>10</v>
      </c>
      <c r="GA459" t="s">
        <v>3</v>
      </c>
      <c r="GD459">
        <v>0</v>
      </c>
      <c r="GF459">
        <v>1680765387</v>
      </c>
      <c r="GG459">
        <v>2</v>
      </c>
      <c r="GH459">
        <v>1</v>
      </c>
      <c r="GI459">
        <v>-2</v>
      </c>
      <c r="GJ459">
        <v>0</v>
      </c>
      <c r="GK459">
        <f>ROUND(R459*(R12)/100,2)</f>
        <v>0</v>
      </c>
      <c r="GL459">
        <f>ROUND(IF(AND(BH459=3,BI459=3,FS459&lt;&gt;0),P459,0),2)</f>
        <v>0</v>
      </c>
      <c r="GM459">
        <f>ROUND(O459+X459+Y459+GK459,2)+GX459</f>
        <v>0</v>
      </c>
      <c r="GN459">
        <f>IF(OR(BI459=0,BI459=1),ROUND(O459+X459+Y459+GK459,2),0)</f>
        <v>0</v>
      </c>
      <c r="GO459">
        <f>IF(BI459=2,ROUND(O459+X459+Y459+GK459,2),0)</f>
        <v>0</v>
      </c>
      <c r="GP459">
        <f>IF(BI459=4,ROUND(O459+X459+Y459+GK459,2)+GX459,0)</f>
        <v>0</v>
      </c>
      <c r="GR459">
        <v>0</v>
      </c>
      <c r="GS459">
        <v>3</v>
      </c>
      <c r="GT459">
        <v>0</v>
      </c>
      <c r="GU459" t="s">
        <v>3</v>
      </c>
      <c r="GV459">
        <f>ROUND((GT459),6)</f>
        <v>0</v>
      </c>
      <c r="GW459">
        <v>1</v>
      </c>
      <c r="GX459">
        <f>ROUND(HC459*I459,2)</f>
        <v>0</v>
      </c>
      <c r="HA459">
        <v>0</v>
      </c>
      <c r="HB459">
        <v>0</v>
      </c>
      <c r="HC459">
        <f>GV459*GW459</f>
        <v>0</v>
      </c>
      <c r="IK459">
        <v>0</v>
      </c>
    </row>
    <row r="460" spans="1:245" x14ac:dyDescent="0.2">
      <c r="A460">
        <v>18</v>
      </c>
      <c r="B460">
        <v>1</v>
      </c>
      <c r="C460">
        <v>58</v>
      </c>
      <c r="E460" t="s">
        <v>221</v>
      </c>
      <c r="F460" t="s">
        <v>137</v>
      </c>
      <c r="G460" t="s">
        <v>138</v>
      </c>
      <c r="H460" t="s">
        <v>42</v>
      </c>
      <c r="I460">
        <f>I458*J460</f>
        <v>0</v>
      </c>
      <c r="J460">
        <v>11.9</v>
      </c>
      <c r="O460">
        <f>ROUND(CP460,2)</f>
        <v>0</v>
      </c>
      <c r="P460">
        <f>ROUND(CQ460*I460,2)</f>
        <v>0</v>
      </c>
      <c r="Q460">
        <f>ROUND(CR460*I460,2)</f>
        <v>0</v>
      </c>
      <c r="R460">
        <f>ROUND(CS460*I460,2)</f>
        <v>0</v>
      </c>
      <c r="S460">
        <f>ROUND(CT460*I460,2)</f>
        <v>0</v>
      </c>
      <c r="T460">
        <f>ROUND(CU460*I460,2)</f>
        <v>0</v>
      </c>
      <c r="U460">
        <f>CV460*I460</f>
        <v>0</v>
      </c>
      <c r="V460">
        <f>CW460*I460</f>
        <v>0</v>
      </c>
      <c r="W460">
        <f>ROUND(CX460*I460,2)</f>
        <v>0</v>
      </c>
      <c r="X460">
        <f t="shared" si="274"/>
        <v>0</v>
      </c>
      <c r="Y460">
        <f t="shared" si="274"/>
        <v>0</v>
      </c>
      <c r="AA460">
        <v>40597198</v>
      </c>
      <c r="AB460">
        <f>ROUND((AC460+AD460+AF460),6)</f>
        <v>2727.65</v>
      </c>
      <c r="AC460">
        <f>ROUND((ES460),6)</f>
        <v>2727.65</v>
      </c>
      <c r="AD460">
        <f>ROUND((((ET460)-(EU460))+AE460),6)</f>
        <v>0</v>
      </c>
      <c r="AE460">
        <f t="shared" si="275"/>
        <v>0</v>
      </c>
      <c r="AF460">
        <f t="shared" si="275"/>
        <v>0</v>
      </c>
      <c r="AG460">
        <f>ROUND((AP460),6)</f>
        <v>0</v>
      </c>
      <c r="AH460">
        <f t="shared" si="276"/>
        <v>0</v>
      </c>
      <c r="AI460">
        <f t="shared" si="276"/>
        <v>0</v>
      </c>
      <c r="AJ460">
        <f>(AS460)</f>
        <v>0</v>
      </c>
      <c r="AK460">
        <v>2727.65</v>
      </c>
      <c r="AL460">
        <v>2727.65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  <c r="AS460">
        <v>0</v>
      </c>
      <c r="AT460">
        <v>70</v>
      </c>
      <c r="AU460">
        <v>10</v>
      </c>
      <c r="AV460">
        <v>1</v>
      </c>
      <c r="AW460">
        <v>1</v>
      </c>
      <c r="AZ460">
        <v>1</v>
      </c>
      <c r="BA460">
        <v>1</v>
      </c>
      <c r="BB460">
        <v>1</v>
      </c>
      <c r="BC460">
        <v>1</v>
      </c>
      <c r="BD460" t="s">
        <v>3</v>
      </c>
      <c r="BE460" t="s">
        <v>3</v>
      </c>
      <c r="BF460" t="s">
        <v>3</v>
      </c>
      <c r="BG460" t="s">
        <v>3</v>
      </c>
      <c r="BH460">
        <v>3</v>
      </c>
      <c r="BI460">
        <v>4</v>
      </c>
      <c r="BJ460" t="s">
        <v>139</v>
      </c>
      <c r="BM460">
        <v>0</v>
      </c>
      <c r="BN460">
        <v>0</v>
      </c>
      <c r="BO460" t="s">
        <v>3</v>
      </c>
      <c r="BP460">
        <v>0</v>
      </c>
      <c r="BQ460">
        <v>1</v>
      </c>
      <c r="BR460">
        <v>0</v>
      </c>
      <c r="BS460">
        <v>1</v>
      </c>
      <c r="BT460">
        <v>1</v>
      </c>
      <c r="BU460">
        <v>1</v>
      </c>
      <c r="BV460">
        <v>1</v>
      </c>
      <c r="BW460">
        <v>1</v>
      </c>
      <c r="BX460">
        <v>1</v>
      </c>
      <c r="BY460" t="s">
        <v>3</v>
      </c>
      <c r="BZ460">
        <v>70</v>
      </c>
      <c r="CA460">
        <v>10</v>
      </c>
      <c r="CE460">
        <v>0</v>
      </c>
      <c r="CF460">
        <v>0</v>
      </c>
      <c r="CG460">
        <v>0</v>
      </c>
      <c r="CM460">
        <v>0</v>
      </c>
      <c r="CN460" t="s">
        <v>3</v>
      </c>
      <c r="CO460">
        <v>0</v>
      </c>
      <c r="CP460">
        <f>(P460+Q460+S460)</f>
        <v>0</v>
      </c>
      <c r="CQ460">
        <f>(AC460*BC460*AW460)</f>
        <v>2727.65</v>
      </c>
      <c r="CR460">
        <f>((((ET460)*BB460-(EU460)*BS460)+AE460*BS460)*AV460)</f>
        <v>0</v>
      </c>
      <c r="CS460">
        <f>(AE460*BS460*AV460)</f>
        <v>0</v>
      </c>
      <c r="CT460">
        <f>(AF460*BA460*AV460)</f>
        <v>0</v>
      </c>
      <c r="CU460">
        <f>AG460</f>
        <v>0</v>
      </c>
      <c r="CV460">
        <f>(AH460*AV460)</f>
        <v>0</v>
      </c>
      <c r="CW460">
        <f t="shared" si="277"/>
        <v>0</v>
      </c>
      <c r="CX460">
        <f t="shared" si="277"/>
        <v>0</v>
      </c>
      <c r="CY460">
        <f>((S460*BZ460)/100)</f>
        <v>0</v>
      </c>
      <c r="CZ460">
        <f>((S460*CA460)/100)</f>
        <v>0</v>
      </c>
      <c r="DC460" t="s">
        <v>3</v>
      </c>
      <c r="DD460" t="s">
        <v>3</v>
      </c>
      <c r="DE460" t="s">
        <v>3</v>
      </c>
      <c r="DF460" t="s">
        <v>3</v>
      </c>
      <c r="DG460" t="s">
        <v>3</v>
      </c>
      <c r="DH460" t="s">
        <v>3</v>
      </c>
      <c r="DI460" t="s">
        <v>3</v>
      </c>
      <c r="DJ460" t="s">
        <v>3</v>
      </c>
      <c r="DK460" t="s">
        <v>3</v>
      </c>
      <c r="DL460" t="s">
        <v>3</v>
      </c>
      <c r="DM460" t="s">
        <v>3</v>
      </c>
      <c r="DN460">
        <v>0</v>
      </c>
      <c r="DO460">
        <v>0</v>
      </c>
      <c r="DP460">
        <v>1</v>
      </c>
      <c r="DQ460">
        <v>1</v>
      </c>
      <c r="DU460">
        <v>1009</v>
      </c>
      <c r="DV460" t="s">
        <v>42</v>
      </c>
      <c r="DW460" t="s">
        <v>42</v>
      </c>
      <c r="DX460">
        <v>1000</v>
      </c>
      <c r="EE460">
        <v>38986828</v>
      </c>
      <c r="EF460">
        <v>1</v>
      </c>
      <c r="EG460" t="s">
        <v>23</v>
      </c>
      <c r="EH460">
        <v>0</v>
      </c>
      <c r="EI460" t="s">
        <v>3</v>
      </c>
      <c r="EJ460">
        <v>4</v>
      </c>
      <c r="EK460">
        <v>0</v>
      </c>
      <c r="EL460" t="s">
        <v>24</v>
      </c>
      <c r="EM460" t="s">
        <v>25</v>
      </c>
      <c r="EO460" t="s">
        <v>3</v>
      </c>
      <c r="EQ460">
        <v>0</v>
      </c>
      <c r="ER460">
        <v>2727.65</v>
      </c>
      <c r="ES460">
        <v>2727.65</v>
      </c>
      <c r="ET460">
        <v>0</v>
      </c>
      <c r="EU460">
        <v>0</v>
      </c>
      <c r="EV460">
        <v>0</v>
      </c>
      <c r="EW460">
        <v>0</v>
      </c>
      <c r="EX460">
        <v>0</v>
      </c>
      <c r="FQ460">
        <v>0</v>
      </c>
      <c r="FR460">
        <f>ROUND(IF(AND(BH460=3,BI460=3),P460,0),2)</f>
        <v>0</v>
      </c>
      <c r="FS460">
        <v>0</v>
      </c>
      <c r="FX460">
        <v>70</v>
      </c>
      <c r="FY460">
        <v>10</v>
      </c>
      <c r="GA460" t="s">
        <v>3</v>
      </c>
      <c r="GD460">
        <v>0</v>
      </c>
      <c r="GF460">
        <v>1866054802</v>
      </c>
      <c r="GG460">
        <v>2</v>
      </c>
      <c r="GH460">
        <v>1</v>
      </c>
      <c r="GI460">
        <v>-2</v>
      </c>
      <c r="GJ460">
        <v>0</v>
      </c>
      <c r="GK460">
        <f>ROUND(R460*(R12)/100,2)</f>
        <v>0</v>
      </c>
      <c r="GL460">
        <f>ROUND(IF(AND(BH460=3,BI460=3,FS460&lt;&gt;0),P460,0),2)</f>
        <v>0</v>
      </c>
      <c r="GM460">
        <f>ROUND(O460+X460+Y460+GK460,2)+GX460</f>
        <v>0</v>
      </c>
      <c r="GN460">
        <f>IF(OR(BI460=0,BI460=1),ROUND(O460+X460+Y460+GK460,2),0)</f>
        <v>0</v>
      </c>
      <c r="GO460">
        <f>IF(BI460=2,ROUND(O460+X460+Y460+GK460,2),0)</f>
        <v>0</v>
      </c>
      <c r="GP460">
        <f>IF(BI460=4,ROUND(O460+X460+Y460+GK460,2)+GX460,0)</f>
        <v>0</v>
      </c>
      <c r="GR460">
        <v>0</v>
      </c>
      <c r="GS460">
        <v>3</v>
      </c>
      <c r="GT460">
        <v>0</v>
      </c>
      <c r="GU460" t="s">
        <v>3</v>
      </c>
      <c r="GV460">
        <f>ROUND((GT460),6)</f>
        <v>0</v>
      </c>
      <c r="GW460">
        <v>1</v>
      </c>
      <c r="GX460">
        <f>ROUND(HC460*I460,2)</f>
        <v>0</v>
      </c>
      <c r="HA460">
        <v>0</v>
      </c>
      <c r="HB460">
        <v>0</v>
      </c>
      <c r="HC460">
        <f>GV460*GW460</f>
        <v>0</v>
      </c>
      <c r="IK460">
        <v>0</v>
      </c>
    </row>
    <row r="462" spans="1:245" x14ac:dyDescent="0.2">
      <c r="A462" s="2">
        <v>51</v>
      </c>
      <c r="B462" s="2">
        <f>B452</f>
        <v>1</v>
      </c>
      <c r="C462" s="2">
        <f>A452</f>
        <v>5</v>
      </c>
      <c r="D462" s="2">
        <f>ROW(A452)</f>
        <v>452</v>
      </c>
      <c r="E462" s="2"/>
      <c r="F462" s="2" t="str">
        <f>IF(F452&lt;&gt;"",F452,"")</f>
        <v>Новый подраздел</v>
      </c>
      <c r="G462" s="2" t="str">
        <f>IF(G452&lt;&gt;"",G452,"")</f>
        <v>Устройство бортового камня</v>
      </c>
      <c r="H462" s="2">
        <v>0</v>
      </c>
      <c r="I462" s="2"/>
      <c r="J462" s="2"/>
      <c r="K462" s="2"/>
      <c r="L462" s="2"/>
      <c r="M462" s="2"/>
      <c r="N462" s="2"/>
      <c r="O462" s="2">
        <f t="shared" ref="O462:T462" si="278">ROUND(AB462,2)</f>
        <v>0</v>
      </c>
      <c r="P462" s="2">
        <f t="shared" si="278"/>
        <v>0</v>
      </c>
      <c r="Q462" s="2">
        <f t="shared" si="278"/>
        <v>0</v>
      </c>
      <c r="R462" s="2">
        <f t="shared" si="278"/>
        <v>0</v>
      </c>
      <c r="S462" s="2">
        <f t="shared" si="278"/>
        <v>0</v>
      </c>
      <c r="T462" s="2">
        <f t="shared" si="278"/>
        <v>0</v>
      </c>
      <c r="U462" s="2">
        <f>AH462</f>
        <v>0</v>
      </c>
      <c r="V462" s="2">
        <f>AI462</f>
        <v>0</v>
      </c>
      <c r="W462" s="2">
        <f>ROUND(AJ462,2)</f>
        <v>0</v>
      </c>
      <c r="X462" s="2">
        <f>ROUND(AK462,2)</f>
        <v>0</v>
      </c>
      <c r="Y462" s="2">
        <f>ROUND(AL462,2)</f>
        <v>0</v>
      </c>
      <c r="Z462" s="2"/>
      <c r="AA462" s="2"/>
      <c r="AB462" s="2">
        <f>ROUND(SUMIF(AA456:AA460,"=40597198",O456:O460),2)</f>
        <v>0</v>
      </c>
      <c r="AC462" s="2">
        <f>ROUND(SUMIF(AA456:AA460,"=40597198",P456:P460),2)</f>
        <v>0</v>
      </c>
      <c r="AD462" s="2">
        <f>ROUND(SUMIF(AA456:AA460,"=40597198",Q456:Q460),2)</f>
        <v>0</v>
      </c>
      <c r="AE462" s="2">
        <f>ROUND(SUMIF(AA456:AA460,"=40597198",R456:R460),2)</f>
        <v>0</v>
      </c>
      <c r="AF462" s="2">
        <f>ROUND(SUMIF(AA456:AA460,"=40597198",S456:S460),2)</f>
        <v>0</v>
      </c>
      <c r="AG462" s="2">
        <f>ROUND(SUMIF(AA456:AA460,"=40597198",T456:T460),2)</f>
        <v>0</v>
      </c>
      <c r="AH462" s="2">
        <f>SUMIF(AA456:AA460,"=40597198",U456:U460)</f>
        <v>0</v>
      </c>
      <c r="AI462" s="2">
        <f>SUMIF(AA456:AA460,"=40597198",V456:V460)</f>
        <v>0</v>
      </c>
      <c r="AJ462" s="2">
        <f>ROUND(SUMIF(AA456:AA460,"=40597198",W456:W460),2)</f>
        <v>0</v>
      </c>
      <c r="AK462" s="2">
        <f>ROUND(SUMIF(AA456:AA460,"=40597198",X456:X460),2)</f>
        <v>0</v>
      </c>
      <c r="AL462" s="2">
        <f>ROUND(SUMIF(AA456:AA460,"=40597198",Y456:Y460),2)</f>
        <v>0</v>
      </c>
      <c r="AM462" s="2"/>
      <c r="AN462" s="2"/>
      <c r="AO462" s="2">
        <f t="shared" ref="AO462:BC462" si="279">ROUND(BX462,2)</f>
        <v>0</v>
      </c>
      <c r="AP462" s="2">
        <f t="shared" si="279"/>
        <v>0</v>
      </c>
      <c r="AQ462" s="2">
        <f t="shared" si="279"/>
        <v>0</v>
      </c>
      <c r="AR462" s="2">
        <f t="shared" si="279"/>
        <v>0</v>
      </c>
      <c r="AS462" s="2">
        <f t="shared" si="279"/>
        <v>0</v>
      </c>
      <c r="AT462" s="2">
        <f t="shared" si="279"/>
        <v>0</v>
      </c>
      <c r="AU462" s="2">
        <f t="shared" si="279"/>
        <v>0</v>
      </c>
      <c r="AV462" s="2">
        <f t="shared" si="279"/>
        <v>0</v>
      </c>
      <c r="AW462" s="2">
        <f t="shared" si="279"/>
        <v>0</v>
      </c>
      <c r="AX462" s="2">
        <f t="shared" si="279"/>
        <v>0</v>
      </c>
      <c r="AY462" s="2">
        <f t="shared" si="279"/>
        <v>0</v>
      </c>
      <c r="AZ462" s="2">
        <f t="shared" si="279"/>
        <v>0</v>
      </c>
      <c r="BA462" s="2">
        <f t="shared" si="279"/>
        <v>0</v>
      </c>
      <c r="BB462" s="2">
        <f t="shared" si="279"/>
        <v>0</v>
      </c>
      <c r="BC462" s="2">
        <f t="shared" si="279"/>
        <v>0</v>
      </c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>
        <f>ROUND(SUMIF(AA456:AA460,"=40597198",FQ456:FQ460),2)</f>
        <v>0</v>
      </c>
      <c r="BY462" s="2">
        <f>ROUND(SUMIF(AA456:AA460,"=40597198",FR456:FR460),2)</f>
        <v>0</v>
      </c>
      <c r="BZ462" s="2">
        <f>ROUND(SUMIF(AA456:AA460,"=40597198",GL456:GL460),2)</f>
        <v>0</v>
      </c>
      <c r="CA462" s="2">
        <f>ROUND(SUMIF(AA456:AA460,"=40597198",GM456:GM460),2)</f>
        <v>0</v>
      </c>
      <c r="CB462" s="2">
        <f>ROUND(SUMIF(AA456:AA460,"=40597198",GN456:GN460),2)</f>
        <v>0</v>
      </c>
      <c r="CC462" s="2">
        <f>ROUND(SUMIF(AA456:AA460,"=40597198",GO456:GO460),2)</f>
        <v>0</v>
      </c>
      <c r="CD462" s="2">
        <f>ROUND(SUMIF(AA456:AA460,"=40597198",GP456:GP460),2)</f>
        <v>0</v>
      </c>
      <c r="CE462" s="2">
        <f>AC462-BX462</f>
        <v>0</v>
      </c>
      <c r="CF462" s="2">
        <f>AC462-BY462</f>
        <v>0</v>
      </c>
      <c r="CG462" s="2">
        <f>BX462-BZ462</f>
        <v>0</v>
      </c>
      <c r="CH462" s="2">
        <f>AC462-BX462-BY462+BZ462</f>
        <v>0</v>
      </c>
      <c r="CI462" s="2">
        <f>BY462-BZ462</f>
        <v>0</v>
      </c>
      <c r="CJ462" s="2">
        <f>ROUND(SUMIF(AA456:AA460,"=40597198",GX456:GX460),2)</f>
        <v>0</v>
      </c>
      <c r="CK462" s="2">
        <f>ROUND(SUMIF(AA456:AA460,"=40597198",GY456:GY460),2)</f>
        <v>0</v>
      </c>
      <c r="CL462" s="2">
        <f>ROUND(SUMIF(AA456:AA460,"=40597198",GZ456:GZ460),2)</f>
        <v>0</v>
      </c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>
        <v>0</v>
      </c>
    </row>
    <row r="464" spans="1:245" x14ac:dyDescent="0.2">
      <c r="A464" s="4">
        <v>50</v>
      </c>
      <c r="B464" s="4">
        <v>0</v>
      </c>
      <c r="C464" s="4">
        <v>0</v>
      </c>
      <c r="D464" s="4">
        <v>1</v>
      </c>
      <c r="E464" s="4">
        <v>201</v>
      </c>
      <c r="F464" s="4">
        <f>ROUND(Source!O462,O464)</f>
        <v>0</v>
      </c>
      <c r="G464" s="4" t="s">
        <v>66</v>
      </c>
      <c r="H464" s="4" t="s">
        <v>67</v>
      </c>
      <c r="I464" s="4"/>
      <c r="J464" s="4"/>
      <c r="K464" s="4">
        <v>201</v>
      </c>
      <c r="L464" s="4">
        <v>1</v>
      </c>
      <c r="M464" s="4">
        <v>3</v>
      </c>
      <c r="N464" s="4" t="s">
        <v>3</v>
      </c>
      <c r="O464" s="4">
        <v>2</v>
      </c>
      <c r="P464" s="4"/>
      <c r="Q464" s="4"/>
      <c r="R464" s="4"/>
      <c r="S464" s="4"/>
      <c r="T464" s="4"/>
      <c r="U464" s="4"/>
      <c r="V464" s="4"/>
      <c r="W464" s="4"/>
    </row>
    <row r="465" spans="1:23" x14ac:dyDescent="0.2">
      <c r="A465" s="4">
        <v>50</v>
      </c>
      <c r="B465" s="4">
        <v>0</v>
      </c>
      <c r="C465" s="4">
        <v>0</v>
      </c>
      <c r="D465" s="4">
        <v>1</v>
      </c>
      <c r="E465" s="4">
        <v>202</v>
      </c>
      <c r="F465" s="4">
        <f>ROUND(Source!P462,O465)</f>
        <v>0</v>
      </c>
      <c r="G465" s="4" t="s">
        <v>68</v>
      </c>
      <c r="H465" s="4" t="s">
        <v>69</v>
      </c>
      <c r="I465" s="4"/>
      <c r="J465" s="4"/>
      <c r="K465" s="4">
        <v>202</v>
      </c>
      <c r="L465" s="4">
        <v>2</v>
      </c>
      <c r="M465" s="4">
        <v>3</v>
      </c>
      <c r="N465" s="4" t="s">
        <v>3</v>
      </c>
      <c r="O465" s="4">
        <v>2</v>
      </c>
      <c r="P465" s="4"/>
      <c r="Q465" s="4"/>
      <c r="R465" s="4"/>
      <c r="S465" s="4"/>
      <c r="T465" s="4"/>
      <c r="U465" s="4"/>
      <c r="V465" s="4"/>
      <c r="W465" s="4"/>
    </row>
    <row r="466" spans="1:23" x14ac:dyDescent="0.2">
      <c r="A466" s="4">
        <v>50</v>
      </c>
      <c r="B466" s="4">
        <v>0</v>
      </c>
      <c r="C466" s="4">
        <v>0</v>
      </c>
      <c r="D466" s="4">
        <v>1</v>
      </c>
      <c r="E466" s="4">
        <v>222</v>
      </c>
      <c r="F466" s="4">
        <f>ROUND(Source!AO462,O466)</f>
        <v>0</v>
      </c>
      <c r="G466" s="4" t="s">
        <v>70</v>
      </c>
      <c r="H466" s="4" t="s">
        <v>71</v>
      </c>
      <c r="I466" s="4"/>
      <c r="J466" s="4"/>
      <c r="K466" s="4">
        <v>222</v>
      </c>
      <c r="L466" s="4">
        <v>3</v>
      </c>
      <c r="M466" s="4">
        <v>3</v>
      </c>
      <c r="N466" s="4" t="s">
        <v>3</v>
      </c>
      <c r="O466" s="4">
        <v>2</v>
      </c>
      <c r="P466" s="4"/>
      <c r="Q466" s="4"/>
      <c r="R466" s="4"/>
      <c r="S466" s="4"/>
      <c r="T466" s="4"/>
      <c r="U466" s="4"/>
      <c r="V466" s="4"/>
      <c r="W466" s="4"/>
    </row>
    <row r="467" spans="1:23" x14ac:dyDescent="0.2">
      <c r="A467" s="4">
        <v>50</v>
      </c>
      <c r="B467" s="4">
        <v>0</v>
      </c>
      <c r="C467" s="4">
        <v>0</v>
      </c>
      <c r="D467" s="4">
        <v>1</v>
      </c>
      <c r="E467" s="4">
        <v>225</v>
      </c>
      <c r="F467" s="4">
        <f>ROUND(Source!AV462,O467)</f>
        <v>0</v>
      </c>
      <c r="G467" s="4" t="s">
        <v>72</v>
      </c>
      <c r="H467" s="4" t="s">
        <v>73</v>
      </c>
      <c r="I467" s="4"/>
      <c r="J467" s="4"/>
      <c r="K467" s="4">
        <v>225</v>
      </c>
      <c r="L467" s="4">
        <v>4</v>
      </c>
      <c r="M467" s="4">
        <v>3</v>
      </c>
      <c r="N467" s="4" t="s">
        <v>3</v>
      </c>
      <c r="O467" s="4">
        <v>2</v>
      </c>
      <c r="P467" s="4"/>
      <c r="Q467" s="4"/>
      <c r="R467" s="4"/>
      <c r="S467" s="4"/>
      <c r="T467" s="4"/>
      <c r="U467" s="4"/>
      <c r="V467" s="4"/>
      <c r="W467" s="4"/>
    </row>
    <row r="468" spans="1:23" x14ac:dyDescent="0.2">
      <c r="A468" s="4">
        <v>50</v>
      </c>
      <c r="B468" s="4">
        <v>0</v>
      </c>
      <c r="C468" s="4">
        <v>0</v>
      </c>
      <c r="D468" s="4">
        <v>1</v>
      </c>
      <c r="E468" s="4">
        <v>226</v>
      </c>
      <c r="F468" s="4">
        <f>ROUND(Source!AW462,O468)</f>
        <v>0</v>
      </c>
      <c r="G468" s="4" t="s">
        <v>74</v>
      </c>
      <c r="H468" s="4" t="s">
        <v>75</v>
      </c>
      <c r="I468" s="4"/>
      <c r="J468" s="4"/>
      <c r="K468" s="4">
        <v>226</v>
      </c>
      <c r="L468" s="4">
        <v>5</v>
      </c>
      <c r="M468" s="4">
        <v>3</v>
      </c>
      <c r="N468" s="4" t="s">
        <v>3</v>
      </c>
      <c r="O468" s="4">
        <v>2</v>
      </c>
      <c r="P468" s="4"/>
      <c r="Q468" s="4"/>
      <c r="R468" s="4"/>
      <c r="S468" s="4"/>
      <c r="T468" s="4"/>
      <c r="U468" s="4"/>
      <c r="V468" s="4"/>
      <c r="W468" s="4"/>
    </row>
    <row r="469" spans="1:23" x14ac:dyDescent="0.2">
      <c r="A469" s="4">
        <v>50</v>
      </c>
      <c r="B469" s="4">
        <v>0</v>
      </c>
      <c r="C469" s="4">
        <v>0</v>
      </c>
      <c r="D469" s="4">
        <v>1</v>
      </c>
      <c r="E469" s="4">
        <v>227</v>
      </c>
      <c r="F469" s="4">
        <f>ROUND(Source!AX462,O469)</f>
        <v>0</v>
      </c>
      <c r="G469" s="4" t="s">
        <v>76</v>
      </c>
      <c r="H469" s="4" t="s">
        <v>77</v>
      </c>
      <c r="I469" s="4"/>
      <c r="J469" s="4"/>
      <c r="K469" s="4">
        <v>227</v>
      </c>
      <c r="L469" s="4">
        <v>6</v>
      </c>
      <c r="M469" s="4">
        <v>3</v>
      </c>
      <c r="N469" s="4" t="s">
        <v>3</v>
      </c>
      <c r="O469" s="4">
        <v>2</v>
      </c>
      <c r="P469" s="4"/>
      <c r="Q469" s="4"/>
      <c r="R469" s="4"/>
      <c r="S469" s="4"/>
      <c r="T469" s="4"/>
      <c r="U469" s="4"/>
      <c r="V469" s="4"/>
      <c r="W469" s="4"/>
    </row>
    <row r="470" spans="1:23" x14ac:dyDescent="0.2">
      <c r="A470" s="4">
        <v>50</v>
      </c>
      <c r="B470" s="4">
        <v>0</v>
      </c>
      <c r="C470" s="4">
        <v>0</v>
      </c>
      <c r="D470" s="4">
        <v>1</v>
      </c>
      <c r="E470" s="4">
        <v>228</v>
      </c>
      <c r="F470" s="4">
        <f>ROUND(Source!AY462,O470)</f>
        <v>0</v>
      </c>
      <c r="G470" s="4" t="s">
        <v>78</v>
      </c>
      <c r="H470" s="4" t="s">
        <v>79</v>
      </c>
      <c r="I470" s="4"/>
      <c r="J470" s="4"/>
      <c r="K470" s="4">
        <v>228</v>
      </c>
      <c r="L470" s="4">
        <v>7</v>
      </c>
      <c r="M470" s="4">
        <v>3</v>
      </c>
      <c r="N470" s="4" t="s">
        <v>3</v>
      </c>
      <c r="O470" s="4">
        <v>2</v>
      </c>
      <c r="P470" s="4"/>
      <c r="Q470" s="4"/>
      <c r="R470" s="4"/>
      <c r="S470" s="4"/>
      <c r="T470" s="4"/>
      <c r="U470" s="4"/>
      <c r="V470" s="4"/>
      <c r="W470" s="4"/>
    </row>
    <row r="471" spans="1:23" x14ac:dyDescent="0.2">
      <c r="A471" s="4">
        <v>50</v>
      </c>
      <c r="B471" s="4">
        <v>0</v>
      </c>
      <c r="C471" s="4">
        <v>0</v>
      </c>
      <c r="D471" s="4">
        <v>1</v>
      </c>
      <c r="E471" s="4">
        <v>216</v>
      </c>
      <c r="F471" s="4">
        <f>ROUND(Source!AP462,O471)</f>
        <v>0</v>
      </c>
      <c r="G471" s="4" t="s">
        <v>80</v>
      </c>
      <c r="H471" s="4" t="s">
        <v>81</v>
      </c>
      <c r="I471" s="4"/>
      <c r="J471" s="4"/>
      <c r="K471" s="4">
        <v>216</v>
      </c>
      <c r="L471" s="4">
        <v>8</v>
      </c>
      <c r="M471" s="4">
        <v>3</v>
      </c>
      <c r="N471" s="4" t="s">
        <v>3</v>
      </c>
      <c r="O471" s="4">
        <v>2</v>
      </c>
      <c r="P471" s="4"/>
      <c r="Q471" s="4"/>
      <c r="R471" s="4"/>
      <c r="S471" s="4"/>
      <c r="T471" s="4"/>
      <c r="U471" s="4"/>
      <c r="V471" s="4"/>
      <c r="W471" s="4"/>
    </row>
    <row r="472" spans="1:23" x14ac:dyDescent="0.2">
      <c r="A472" s="4">
        <v>50</v>
      </c>
      <c r="B472" s="4">
        <v>0</v>
      </c>
      <c r="C472" s="4">
        <v>0</v>
      </c>
      <c r="D472" s="4">
        <v>1</v>
      </c>
      <c r="E472" s="4">
        <v>223</v>
      </c>
      <c r="F472" s="4">
        <f>ROUND(Source!AQ462,O472)</f>
        <v>0</v>
      </c>
      <c r="G472" s="4" t="s">
        <v>82</v>
      </c>
      <c r="H472" s="4" t="s">
        <v>83</v>
      </c>
      <c r="I472" s="4"/>
      <c r="J472" s="4"/>
      <c r="K472" s="4">
        <v>223</v>
      </c>
      <c r="L472" s="4">
        <v>9</v>
      </c>
      <c r="M472" s="4">
        <v>3</v>
      </c>
      <c r="N472" s="4" t="s">
        <v>3</v>
      </c>
      <c r="O472" s="4">
        <v>2</v>
      </c>
      <c r="P472" s="4"/>
      <c r="Q472" s="4"/>
      <c r="R472" s="4"/>
      <c r="S472" s="4"/>
      <c r="T472" s="4"/>
      <c r="U472" s="4"/>
      <c r="V472" s="4"/>
      <c r="W472" s="4"/>
    </row>
    <row r="473" spans="1:23" x14ac:dyDescent="0.2">
      <c r="A473" s="4">
        <v>50</v>
      </c>
      <c r="B473" s="4">
        <v>0</v>
      </c>
      <c r="C473" s="4">
        <v>0</v>
      </c>
      <c r="D473" s="4">
        <v>1</v>
      </c>
      <c r="E473" s="4">
        <v>229</v>
      </c>
      <c r="F473" s="4">
        <f>ROUND(Source!AZ462,O473)</f>
        <v>0</v>
      </c>
      <c r="G473" s="4" t="s">
        <v>84</v>
      </c>
      <c r="H473" s="4" t="s">
        <v>85</v>
      </c>
      <c r="I473" s="4"/>
      <c r="J473" s="4"/>
      <c r="K473" s="4">
        <v>229</v>
      </c>
      <c r="L473" s="4">
        <v>10</v>
      </c>
      <c r="M473" s="4">
        <v>3</v>
      </c>
      <c r="N473" s="4" t="s">
        <v>3</v>
      </c>
      <c r="O473" s="4">
        <v>2</v>
      </c>
      <c r="P473" s="4"/>
      <c r="Q473" s="4"/>
      <c r="R473" s="4"/>
      <c r="S473" s="4"/>
      <c r="T473" s="4"/>
      <c r="U473" s="4"/>
      <c r="V473" s="4"/>
      <c r="W473" s="4"/>
    </row>
    <row r="474" spans="1:23" x14ac:dyDescent="0.2">
      <c r="A474" s="4">
        <v>50</v>
      </c>
      <c r="B474" s="4">
        <v>0</v>
      </c>
      <c r="C474" s="4">
        <v>0</v>
      </c>
      <c r="D474" s="4">
        <v>1</v>
      </c>
      <c r="E474" s="4">
        <v>203</v>
      </c>
      <c r="F474" s="4">
        <f>ROUND(Source!Q462,O474)</f>
        <v>0</v>
      </c>
      <c r="G474" s="4" t="s">
        <v>86</v>
      </c>
      <c r="H474" s="4" t="s">
        <v>87</v>
      </c>
      <c r="I474" s="4"/>
      <c r="J474" s="4"/>
      <c r="K474" s="4">
        <v>203</v>
      </c>
      <c r="L474" s="4">
        <v>11</v>
      </c>
      <c r="M474" s="4">
        <v>3</v>
      </c>
      <c r="N474" s="4" t="s">
        <v>3</v>
      </c>
      <c r="O474" s="4">
        <v>2</v>
      </c>
      <c r="P474" s="4"/>
      <c r="Q474" s="4"/>
      <c r="R474" s="4"/>
      <c r="S474" s="4"/>
      <c r="T474" s="4"/>
      <c r="U474" s="4"/>
      <c r="V474" s="4"/>
      <c r="W474" s="4"/>
    </row>
    <row r="475" spans="1:23" x14ac:dyDescent="0.2">
      <c r="A475" s="4">
        <v>50</v>
      </c>
      <c r="B475" s="4">
        <v>0</v>
      </c>
      <c r="C475" s="4">
        <v>0</v>
      </c>
      <c r="D475" s="4">
        <v>1</v>
      </c>
      <c r="E475" s="4">
        <v>231</v>
      </c>
      <c r="F475" s="4">
        <f>ROUND(Source!BB462,O475)</f>
        <v>0</v>
      </c>
      <c r="G475" s="4" t="s">
        <v>88</v>
      </c>
      <c r="H475" s="4" t="s">
        <v>89</v>
      </c>
      <c r="I475" s="4"/>
      <c r="J475" s="4"/>
      <c r="K475" s="4">
        <v>231</v>
      </c>
      <c r="L475" s="4">
        <v>12</v>
      </c>
      <c r="M475" s="4">
        <v>3</v>
      </c>
      <c r="N475" s="4" t="s">
        <v>3</v>
      </c>
      <c r="O475" s="4">
        <v>2</v>
      </c>
      <c r="P475" s="4"/>
      <c r="Q475" s="4"/>
      <c r="R475" s="4"/>
      <c r="S475" s="4"/>
      <c r="T475" s="4"/>
      <c r="U475" s="4"/>
      <c r="V475" s="4"/>
      <c r="W475" s="4"/>
    </row>
    <row r="476" spans="1:23" x14ac:dyDescent="0.2">
      <c r="A476" s="4">
        <v>50</v>
      </c>
      <c r="B476" s="4">
        <v>0</v>
      </c>
      <c r="C476" s="4">
        <v>0</v>
      </c>
      <c r="D476" s="4">
        <v>1</v>
      </c>
      <c r="E476" s="4">
        <v>204</v>
      </c>
      <c r="F476" s="4">
        <f>ROUND(Source!R462,O476)</f>
        <v>0</v>
      </c>
      <c r="G476" s="4" t="s">
        <v>90</v>
      </c>
      <c r="H476" s="4" t="s">
        <v>91</v>
      </c>
      <c r="I476" s="4"/>
      <c r="J476" s="4"/>
      <c r="K476" s="4">
        <v>204</v>
      </c>
      <c r="L476" s="4">
        <v>13</v>
      </c>
      <c r="M476" s="4">
        <v>3</v>
      </c>
      <c r="N476" s="4" t="s">
        <v>3</v>
      </c>
      <c r="O476" s="4">
        <v>2</v>
      </c>
      <c r="P476" s="4"/>
      <c r="Q476" s="4"/>
      <c r="R476" s="4"/>
      <c r="S476" s="4"/>
      <c r="T476" s="4"/>
      <c r="U476" s="4"/>
      <c r="V476" s="4"/>
      <c r="W476" s="4"/>
    </row>
    <row r="477" spans="1:23" x14ac:dyDescent="0.2">
      <c r="A477" s="4">
        <v>50</v>
      </c>
      <c r="B477" s="4">
        <v>0</v>
      </c>
      <c r="C477" s="4">
        <v>0</v>
      </c>
      <c r="D477" s="4">
        <v>1</v>
      </c>
      <c r="E477" s="4">
        <v>205</v>
      </c>
      <c r="F477" s="4">
        <f>ROUND(Source!S462,O477)</f>
        <v>0</v>
      </c>
      <c r="G477" s="4" t="s">
        <v>92</v>
      </c>
      <c r="H477" s="4" t="s">
        <v>93</v>
      </c>
      <c r="I477" s="4"/>
      <c r="J477" s="4"/>
      <c r="K477" s="4">
        <v>205</v>
      </c>
      <c r="L477" s="4">
        <v>14</v>
      </c>
      <c r="M477" s="4">
        <v>3</v>
      </c>
      <c r="N477" s="4" t="s">
        <v>3</v>
      </c>
      <c r="O477" s="4">
        <v>2</v>
      </c>
      <c r="P477" s="4"/>
      <c r="Q477" s="4"/>
      <c r="R477" s="4"/>
      <c r="S477" s="4"/>
      <c r="T477" s="4"/>
      <c r="U477" s="4"/>
      <c r="V477" s="4"/>
      <c r="W477" s="4"/>
    </row>
    <row r="478" spans="1:23" x14ac:dyDescent="0.2">
      <c r="A478" s="4">
        <v>50</v>
      </c>
      <c r="B478" s="4">
        <v>0</v>
      </c>
      <c r="C478" s="4">
        <v>0</v>
      </c>
      <c r="D478" s="4">
        <v>1</v>
      </c>
      <c r="E478" s="4">
        <v>232</v>
      </c>
      <c r="F478" s="4">
        <f>ROUND(Source!BC462,O478)</f>
        <v>0</v>
      </c>
      <c r="G478" s="4" t="s">
        <v>94</v>
      </c>
      <c r="H478" s="4" t="s">
        <v>95</v>
      </c>
      <c r="I478" s="4"/>
      <c r="J478" s="4"/>
      <c r="K478" s="4">
        <v>232</v>
      </c>
      <c r="L478" s="4">
        <v>15</v>
      </c>
      <c r="M478" s="4">
        <v>3</v>
      </c>
      <c r="N478" s="4" t="s">
        <v>3</v>
      </c>
      <c r="O478" s="4">
        <v>2</v>
      </c>
      <c r="P478" s="4"/>
      <c r="Q478" s="4"/>
      <c r="R478" s="4"/>
      <c r="S478" s="4"/>
      <c r="T478" s="4"/>
      <c r="U478" s="4"/>
      <c r="V478" s="4"/>
      <c r="W478" s="4"/>
    </row>
    <row r="479" spans="1:23" x14ac:dyDescent="0.2">
      <c r="A479" s="4">
        <v>50</v>
      </c>
      <c r="B479" s="4">
        <v>0</v>
      </c>
      <c r="C479" s="4">
        <v>0</v>
      </c>
      <c r="D479" s="4">
        <v>1</v>
      </c>
      <c r="E479" s="4">
        <v>214</v>
      </c>
      <c r="F479" s="4">
        <f>ROUND(Source!AS462,O479)</f>
        <v>0</v>
      </c>
      <c r="G479" s="4" t="s">
        <v>96</v>
      </c>
      <c r="H479" s="4" t="s">
        <v>97</v>
      </c>
      <c r="I479" s="4"/>
      <c r="J479" s="4"/>
      <c r="K479" s="4">
        <v>214</v>
      </c>
      <c r="L479" s="4">
        <v>16</v>
      </c>
      <c r="M479" s="4">
        <v>3</v>
      </c>
      <c r="N479" s="4" t="s">
        <v>3</v>
      </c>
      <c r="O479" s="4">
        <v>2</v>
      </c>
      <c r="P479" s="4"/>
      <c r="Q479" s="4"/>
      <c r="R479" s="4"/>
      <c r="S479" s="4"/>
      <c r="T479" s="4"/>
      <c r="U479" s="4"/>
      <c r="V479" s="4"/>
      <c r="W479" s="4"/>
    </row>
    <row r="480" spans="1:23" x14ac:dyDescent="0.2">
      <c r="A480" s="4">
        <v>50</v>
      </c>
      <c r="B480" s="4">
        <v>0</v>
      </c>
      <c r="C480" s="4">
        <v>0</v>
      </c>
      <c r="D480" s="4">
        <v>1</v>
      </c>
      <c r="E480" s="4">
        <v>215</v>
      </c>
      <c r="F480" s="4">
        <f>ROUND(Source!AT462,O480)</f>
        <v>0</v>
      </c>
      <c r="G480" s="4" t="s">
        <v>98</v>
      </c>
      <c r="H480" s="4" t="s">
        <v>99</v>
      </c>
      <c r="I480" s="4"/>
      <c r="J480" s="4"/>
      <c r="K480" s="4">
        <v>215</v>
      </c>
      <c r="L480" s="4">
        <v>17</v>
      </c>
      <c r="M480" s="4">
        <v>3</v>
      </c>
      <c r="N480" s="4" t="s">
        <v>3</v>
      </c>
      <c r="O480" s="4">
        <v>2</v>
      </c>
      <c r="P480" s="4"/>
      <c r="Q480" s="4"/>
      <c r="R480" s="4"/>
      <c r="S480" s="4"/>
      <c r="T480" s="4"/>
      <c r="U480" s="4"/>
      <c r="V480" s="4"/>
      <c r="W480" s="4"/>
    </row>
    <row r="481" spans="1:245" x14ac:dyDescent="0.2">
      <c r="A481" s="4">
        <v>50</v>
      </c>
      <c r="B481" s="4">
        <v>0</v>
      </c>
      <c r="C481" s="4">
        <v>0</v>
      </c>
      <c r="D481" s="4">
        <v>1</v>
      </c>
      <c r="E481" s="4">
        <v>217</v>
      </c>
      <c r="F481" s="4">
        <f>ROUND(Source!AU462,O481)</f>
        <v>0</v>
      </c>
      <c r="G481" s="4" t="s">
        <v>100</v>
      </c>
      <c r="H481" s="4" t="s">
        <v>101</v>
      </c>
      <c r="I481" s="4"/>
      <c r="J481" s="4"/>
      <c r="K481" s="4">
        <v>217</v>
      </c>
      <c r="L481" s="4">
        <v>18</v>
      </c>
      <c r="M481" s="4">
        <v>3</v>
      </c>
      <c r="N481" s="4" t="s">
        <v>3</v>
      </c>
      <c r="O481" s="4">
        <v>2</v>
      </c>
      <c r="P481" s="4"/>
      <c r="Q481" s="4"/>
      <c r="R481" s="4"/>
      <c r="S481" s="4"/>
      <c r="T481" s="4"/>
      <c r="U481" s="4"/>
      <c r="V481" s="4"/>
      <c r="W481" s="4"/>
    </row>
    <row r="482" spans="1:245" x14ac:dyDescent="0.2">
      <c r="A482" s="4">
        <v>50</v>
      </c>
      <c r="B482" s="4">
        <v>0</v>
      </c>
      <c r="C482" s="4">
        <v>0</v>
      </c>
      <c r="D482" s="4">
        <v>1</v>
      </c>
      <c r="E482" s="4">
        <v>230</v>
      </c>
      <c r="F482" s="4">
        <f>ROUND(Source!BA462,O482)</f>
        <v>0</v>
      </c>
      <c r="G482" s="4" t="s">
        <v>102</v>
      </c>
      <c r="H482" s="4" t="s">
        <v>103</v>
      </c>
      <c r="I482" s="4"/>
      <c r="J482" s="4"/>
      <c r="K482" s="4">
        <v>230</v>
      </c>
      <c r="L482" s="4">
        <v>19</v>
      </c>
      <c r="M482" s="4">
        <v>3</v>
      </c>
      <c r="N482" s="4" t="s">
        <v>3</v>
      </c>
      <c r="O482" s="4">
        <v>2</v>
      </c>
      <c r="P482" s="4"/>
      <c r="Q482" s="4"/>
      <c r="R482" s="4"/>
      <c r="S482" s="4"/>
      <c r="T482" s="4"/>
      <c r="U482" s="4"/>
      <c r="V482" s="4"/>
      <c r="W482" s="4"/>
    </row>
    <row r="483" spans="1:245" x14ac:dyDescent="0.2">
      <c r="A483" s="4">
        <v>50</v>
      </c>
      <c r="B483" s="4">
        <v>0</v>
      </c>
      <c r="C483" s="4">
        <v>0</v>
      </c>
      <c r="D483" s="4">
        <v>1</v>
      </c>
      <c r="E483" s="4">
        <v>206</v>
      </c>
      <c r="F483" s="4">
        <f>ROUND(Source!T462,O483)</f>
        <v>0</v>
      </c>
      <c r="G483" s="4" t="s">
        <v>104</v>
      </c>
      <c r="H483" s="4" t="s">
        <v>105</v>
      </c>
      <c r="I483" s="4"/>
      <c r="J483" s="4"/>
      <c r="K483" s="4">
        <v>206</v>
      </c>
      <c r="L483" s="4">
        <v>20</v>
      </c>
      <c r="M483" s="4">
        <v>3</v>
      </c>
      <c r="N483" s="4" t="s">
        <v>3</v>
      </c>
      <c r="O483" s="4">
        <v>2</v>
      </c>
      <c r="P483" s="4"/>
      <c r="Q483" s="4"/>
      <c r="R483" s="4"/>
      <c r="S483" s="4"/>
      <c r="T483" s="4"/>
      <c r="U483" s="4"/>
      <c r="V483" s="4"/>
      <c r="W483" s="4"/>
    </row>
    <row r="484" spans="1:245" x14ac:dyDescent="0.2">
      <c r="A484" s="4">
        <v>50</v>
      </c>
      <c r="B484" s="4">
        <v>0</v>
      </c>
      <c r="C484" s="4">
        <v>0</v>
      </c>
      <c r="D484" s="4">
        <v>1</v>
      </c>
      <c r="E484" s="4">
        <v>207</v>
      </c>
      <c r="F484" s="4">
        <f>Source!U462</f>
        <v>0</v>
      </c>
      <c r="G484" s="4" t="s">
        <v>106</v>
      </c>
      <c r="H484" s="4" t="s">
        <v>107</v>
      </c>
      <c r="I484" s="4"/>
      <c r="J484" s="4"/>
      <c r="K484" s="4">
        <v>207</v>
      </c>
      <c r="L484" s="4">
        <v>21</v>
      </c>
      <c r="M484" s="4">
        <v>3</v>
      </c>
      <c r="N484" s="4" t="s">
        <v>3</v>
      </c>
      <c r="O484" s="4">
        <v>-1</v>
      </c>
      <c r="P484" s="4"/>
      <c r="Q484" s="4"/>
      <c r="R484" s="4"/>
      <c r="S484" s="4"/>
      <c r="T484" s="4"/>
      <c r="U484" s="4"/>
      <c r="V484" s="4"/>
      <c r="W484" s="4"/>
    </row>
    <row r="485" spans="1:245" x14ac:dyDescent="0.2">
      <c r="A485" s="4">
        <v>50</v>
      </c>
      <c r="B485" s="4">
        <v>0</v>
      </c>
      <c r="C485" s="4">
        <v>0</v>
      </c>
      <c r="D485" s="4">
        <v>1</v>
      </c>
      <c r="E485" s="4">
        <v>208</v>
      </c>
      <c r="F485" s="4">
        <f>Source!V462</f>
        <v>0</v>
      </c>
      <c r="G485" s="4" t="s">
        <v>108</v>
      </c>
      <c r="H485" s="4" t="s">
        <v>109</v>
      </c>
      <c r="I485" s="4"/>
      <c r="J485" s="4"/>
      <c r="K485" s="4">
        <v>208</v>
      </c>
      <c r="L485" s="4">
        <v>22</v>
      </c>
      <c r="M485" s="4">
        <v>3</v>
      </c>
      <c r="N485" s="4" t="s">
        <v>3</v>
      </c>
      <c r="O485" s="4">
        <v>-1</v>
      </c>
      <c r="P485" s="4"/>
      <c r="Q485" s="4"/>
      <c r="R485" s="4"/>
      <c r="S485" s="4"/>
      <c r="T485" s="4"/>
      <c r="U485" s="4"/>
      <c r="V485" s="4"/>
      <c r="W485" s="4"/>
    </row>
    <row r="486" spans="1:245" x14ac:dyDescent="0.2">
      <c r="A486" s="4">
        <v>50</v>
      </c>
      <c r="B486" s="4">
        <v>0</v>
      </c>
      <c r="C486" s="4">
        <v>0</v>
      </c>
      <c r="D486" s="4">
        <v>1</v>
      </c>
      <c r="E486" s="4">
        <v>209</v>
      </c>
      <c r="F486" s="4">
        <f>ROUND(Source!W462,O486)</f>
        <v>0</v>
      </c>
      <c r="G486" s="4" t="s">
        <v>110</v>
      </c>
      <c r="H486" s="4" t="s">
        <v>111</v>
      </c>
      <c r="I486" s="4"/>
      <c r="J486" s="4"/>
      <c r="K486" s="4">
        <v>209</v>
      </c>
      <c r="L486" s="4">
        <v>23</v>
      </c>
      <c r="M486" s="4">
        <v>3</v>
      </c>
      <c r="N486" s="4" t="s">
        <v>3</v>
      </c>
      <c r="O486" s="4">
        <v>2</v>
      </c>
      <c r="P486" s="4"/>
      <c r="Q486" s="4"/>
      <c r="R486" s="4"/>
      <c r="S486" s="4"/>
      <c r="T486" s="4"/>
      <c r="U486" s="4"/>
      <c r="V486" s="4"/>
      <c r="W486" s="4"/>
    </row>
    <row r="487" spans="1:245" x14ac:dyDescent="0.2">
      <c r="A487" s="4">
        <v>50</v>
      </c>
      <c r="B487" s="4">
        <v>0</v>
      </c>
      <c r="C487" s="4">
        <v>0</v>
      </c>
      <c r="D487" s="4">
        <v>1</v>
      </c>
      <c r="E487" s="4">
        <v>210</v>
      </c>
      <c r="F487" s="4">
        <f>ROUND(Source!X462,O487)</f>
        <v>0</v>
      </c>
      <c r="G487" s="4" t="s">
        <v>112</v>
      </c>
      <c r="H487" s="4" t="s">
        <v>113</v>
      </c>
      <c r="I487" s="4"/>
      <c r="J487" s="4"/>
      <c r="K487" s="4">
        <v>210</v>
      </c>
      <c r="L487" s="4">
        <v>24</v>
      </c>
      <c r="M487" s="4">
        <v>3</v>
      </c>
      <c r="N487" s="4" t="s">
        <v>3</v>
      </c>
      <c r="O487" s="4">
        <v>2</v>
      </c>
      <c r="P487" s="4"/>
      <c r="Q487" s="4"/>
      <c r="R487" s="4"/>
      <c r="S487" s="4"/>
      <c r="T487" s="4"/>
      <c r="U487" s="4"/>
      <c r="V487" s="4"/>
      <c r="W487" s="4"/>
    </row>
    <row r="488" spans="1:245" x14ac:dyDescent="0.2">
      <c r="A488" s="4">
        <v>50</v>
      </c>
      <c r="B488" s="4">
        <v>0</v>
      </c>
      <c r="C488" s="4">
        <v>0</v>
      </c>
      <c r="D488" s="4">
        <v>1</v>
      </c>
      <c r="E488" s="4">
        <v>211</v>
      </c>
      <c r="F488" s="4">
        <f>ROUND(Source!Y462,O488)</f>
        <v>0</v>
      </c>
      <c r="G488" s="4" t="s">
        <v>114</v>
      </c>
      <c r="H488" s="4" t="s">
        <v>115</v>
      </c>
      <c r="I488" s="4"/>
      <c r="J488" s="4"/>
      <c r="K488" s="4">
        <v>211</v>
      </c>
      <c r="L488" s="4">
        <v>25</v>
      </c>
      <c r="M488" s="4">
        <v>3</v>
      </c>
      <c r="N488" s="4" t="s">
        <v>3</v>
      </c>
      <c r="O488" s="4">
        <v>2</v>
      </c>
      <c r="P488" s="4"/>
      <c r="Q488" s="4"/>
      <c r="R488" s="4"/>
      <c r="S488" s="4"/>
      <c r="T488" s="4"/>
      <c r="U488" s="4"/>
      <c r="V488" s="4"/>
      <c r="W488" s="4"/>
    </row>
    <row r="489" spans="1:245" x14ac:dyDescent="0.2">
      <c r="A489" s="4">
        <v>50</v>
      </c>
      <c r="B489" s="4">
        <v>0</v>
      </c>
      <c r="C489" s="4">
        <v>0</v>
      </c>
      <c r="D489" s="4">
        <v>1</v>
      </c>
      <c r="E489" s="4">
        <v>224</v>
      </c>
      <c r="F489" s="4">
        <f>ROUND(Source!AR462,O489)</f>
        <v>0</v>
      </c>
      <c r="G489" s="4" t="s">
        <v>116</v>
      </c>
      <c r="H489" s="4" t="s">
        <v>117</v>
      </c>
      <c r="I489" s="4"/>
      <c r="J489" s="4"/>
      <c r="K489" s="4">
        <v>224</v>
      </c>
      <c r="L489" s="4">
        <v>26</v>
      </c>
      <c r="M489" s="4">
        <v>3</v>
      </c>
      <c r="N489" s="4" t="s">
        <v>3</v>
      </c>
      <c r="O489" s="4">
        <v>2</v>
      </c>
      <c r="P489" s="4"/>
      <c r="Q489" s="4"/>
      <c r="R489" s="4"/>
      <c r="S489" s="4"/>
      <c r="T489" s="4"/>
      <c r="U489" s="4"/>
      <c r="V489" s="4"/>
      <c r="W489" s="4"/>
    </row>
    <row r="491" spans="1:245" x14ac:dyDescent="0.2">
      <c r="A491" s="1">
        <v>5</v>
      </c>
      <c r="B491" s="1">
        <v>1</v>
      </c>
      <c r="C491" s="1"/>
      <c r="D491" s="1">
        <f>ROW(A499)</f>
        <v>499</v>
      </c>
      <c r="E491" s="1"/>
      <c r="F491" s="1" t="s">
        <v>118</v>
      </c>
      <c r="G491" s="1" t="s">
        <v>222</v>
      </c>
      <c r="H491" s="1" t="s">
        <v>3</v>
      </c>
      <c r="I491" s="1">
        <v>0</v>
      </c>
      <c r="J491" s="1"/>
      <c r="K491" s="1">
        <v>0</v>
      </c>
      <c r="L491" s="1"/>
      <c r="M491" s="1"/>
      <c r="N491" s="1"/>
      <c r="O491" s="1"/>
      <c r="P491" s="1"/>
      <c r="Q491" s="1"/>
      <c r="R491" s="1"/>
      <c r="S491" s="1"/>
      <c r="T491" s="1"/>
      <c r="U491" s="1" t="s">
        <v>3</v>
      </c>
      <c r="V491" s="1">
        <v>0</v>
      </c>
      <c r="W491" s="1"/>
      <c r="X491" s="1"/>
      <c r="Y491" s="1"/>
      <c r="Z491" s="1"/>
      <c r="AA491" s="1"/>
      <c r="AB491" s="1" t="s">
        <v>3</v>
      </c>
      <c r="AC491" s="1" t="s">
        <v>3</v>
      </c>
      <c r="AD491" s="1" t="s">
        <v>3</v>
      </c>
      <c r="AE491" s="1" t="s">
        <v>3</v>
      </c>
      <c r="AF491" s="1" t="s">
        <v>3</v>
      </c>
      <c r="AG491" s="1" t="s">
        <v>3</v>
      </c>
      <c r="AH491" s="1"/>
      <c r="AI491" s="1"/>
      <c r="AJ491" s="1"/>
      <c r="AK491" s="1"/>
      <c r="AL491" s="1"/>
      <c r="AM491" s="1"/>
      <c r="AN491" s="1"/>
      <c r="AO491" s="1"/>
      <c r="AP491" s="1" t="s">
        <v>3</v>
      </c>
      <c r="AQ491" s="1" t="s">
        <v>3</v>
      </c>
      <c r="AR491" s="1" t="s">
        <v>3</v>
      </c>
      <c r="AS491" s="1"/>
      <c r="AT491" s="1"/>
      <c r="AU491" s="1"/>
      <c r="AV491" s="1"/>
      <c r="AW491" s="1"/>
      <c r="AX491" s="1"/>
      <c r="AY491" s="1"/>
      <c r="AZ491" s="1" t="s">
        <v>3</v>
      </c>
      <c r="BA491" s="1"/>
      <c r="BB491" s="1" t="s">
        <v>3</v>
      </c>
      <c r="BC491" s="1" t="s">
        <v>3</v>
      </c>
      <c r="BD491" s="1" t="s">
        <v>3</v>
      </c>
      <c r="BE491" s="1" t="s">
        <v>3</v>
      </c>
      <c r="BF491" s="1" t="s">
        <v>3</v>
      </c>
      <c r="BG491" s="1" t="s">
        <v>3</v>
      </c>
      <c r="BH491" s="1" t="s">
        <v>3</v>
      </c>
      <c r="BI491" s="1" t="s">
        <v>3</v>
      </c>
      <c r="BJ491" s="1" t="s">
        <v>3</v>
      </c>
      <c r="BK491" s="1" t="s">
        <v>3</v>
      </c>
      <c r="BL491" s="1" t="s">
        <v>3</v>
      </c>
      <c r="BM491" s="1" t="s">
        <v>3</v>
      </c>
      <c r="BN491" s="1" t="s">
        <v>3</v>
      </c>
      <c r="BO491" s="1" t="s">
        <v>3</v>
      </c>
      <c r="BP491" s="1" t="s">
        <v>3</v>
      </c>
      <c r="BQ491" s="1"/>
      <c r="BR491" s="1"/>
      <c r="BS491" s="1"/>
      <c r="BT491" s="1"/>
      <c r="BU491" s="1"/>
      <c r="BV491" s="1"/>
      <c r="BW491" s="1"/>
      <c r="BX491" s="1">
        <v>0</v>
      </c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>
        <v>0</v>
      </c>
    </row>
    <row r="493" spans="1:245" x14ac:dyDescent="0.2">
      <c r="A493" s="2">
        <v>52</v>
      </c>
      <c r="B493" s="2">
        <f t="shared" ref="B493:G493" si="280">B499</f>
        <v>1</v>
      </c>
      <c r="C493" s="2">
        <f t="shared" si="280"/>
        <v>5</v>
      </c>
      <c r="D493" s="2">
        <f t="shared" si="280"/>
        <v>491</v>
      </c>
      <c r="E493" s="2">
        <f t="shared" si="280"/>
        <v>0</v>
      </c>
      <c r="F493" s="2" t="str">
        <f t="shared" si="280"/>
        <v>Новый подраздел</v>
      </c>
      <c r="G493" s="2" t="str">
        <f t="shared" si="280"/>
        <v>Устройство тротаура</v>
      </c>
      <c r="H493" s="2"/>
      <c r="I493" s="2"/>
      <c r="J493" s="2"/>
      <c r="K493" s="2"/>
      <c r="L493" s="2"/>
      <c r="M493" s="2"/>
      <c r="N493" s="2"/>
      <c r="O493" s="2">
        <f t="shared" ref="O493:AT493" si="281">O499</f>
        <v>0</v>
      </c>
      <c r="P493" s="2">
        <f t="shared" si="281"/>
        <v>0</v>
      </c>
      <c r="Q493" s="2">
        <f t="shared" si="281"/>
        <v>0</v>
      </c>
      <c r="R493" s="2">
        <f t="shared" si="281"/>
        <v>0</v>
      </c>
      <c r="S493" s="2">
        <f t="shared" si="281"/>
        <v>0</v>
      </c>
      <c r="T493" s="2">
        <f t="shared" si="281"/>
        <v>0</v>
      </c>
      <c r="U493" s="2">
        <f t="shared" si="281"/>
        <v>0</v>
      </c>
      <c r="V493" s="2">
        <f t="shared" si="281"/>
        <v>0</v>
      </c>
      <c r="W493" s="2">
        <f t="shared" si="281"/>
        <v>0</v>
      </c>
      <c r="X493" s="2">
        <f t="shared" si="281"/>
        <v>0</v>
      </c>
      <c r="Y493" s="2">
        <f t="shared" si="281"/>
        <v>0</v>
      </c>
      <c r="Z493" s="2">
        <f t="shared" si="281"/>
        <v>0</v>
      </c>
      <c r="AA493" s="2">
        <f t="shared" si="281"/>
        <v>0</v>
      </c>
      <c r="AB493" s="2">
        <f t="shared" si="281"/>
        <v>0</v>
      </c>
      <c r="AC493" s="2">
        <f t="shared" si="281"/>
        <v>0</v>
      </c>
      <c r="AD493" s="2">
        <f t="shared" si="281"/>
        <v>0</v>
      </c>
      <c r="AE493" s="2">
        <f t="shared" si="281"/>
        <v>0</v>
      </c>
      <c r="AF493" s="2">
        <f t="shared" si="281"/>
        <v>0</v>
      </c>
      <c r="AG493" s="2">
        <f t="shared" si="281"/>
        <v>0</v>
      </c>
      <c r="AH493" s="2">
        <f t="shared" si="281"/>
        <v>0</v>
      </c>
      <c r="AI493" s="2">
        <f t="shared" si="281"/>
        <v>0</v>
      </c>
      <c r="AJ493" s="2">
        <f t="shared" si="281"/>
        <v>0</v>
      </c>
      <c r="AK493" s="2">
        <f t="shared" si="281"/>
        <v>0</v>
      </c>
      <c r="AL493" s="2">
        <f t="shared" si="281"/>
        <v>0</v>
      </c>
      <c r="AM493" s="2">
        <f t="shared" si="281"/>
        <v>0</v>
      </c>
      <c r="AN493" s="2">
        <f t="shared" si="281"/>
        <v>0</v>
      </c>
      <c r="AO493" s="2">
        <f t="shared" si="281"/>
        <v>0</v>
      </c>
      <c r="AP493" s="2">
        <f t="shared" si="281"/>
        <v>0</v>
      </c>
      <c r="AQ493" s="2">
        <f t="shared" si="281"/>
        <v>0</v>
      </c>
      <c r="AR493" s="2">
        <f t="shared" si="281"/>
        <v>0</v>
      </c>
      <c r="AS493" s="2">
        <f t="shared" si="281"/>
        <v>0</v>
      </c>
      <c r="AT493" s="2">
        <f t="shared" si="281"/>
        <v>0</v>
      </c>
      <c r="AU493" s="2">
        <f t="shared" ref="AU493:BZ493" si="282">AU499</f>
        <v>0</v>
      </c>
      <c r="AV493" s="2">
        <f t="shared" si="282"/>
        <v>0</v>
      </c>
      <c r="AW493" s="2">
        <f t="shared" si="282"/>
        <v>0</v>
      </c>
      <c r="AX493" s="2">
        <f t="shared" si="282"/>
        <v>0</v>
      </c>
      <c r="AY493" s="2">
        <f t="shared" si="282"/>
        <v>0</v>
      </c>
      <c r="AZ493" s="2">
        <f t="shared" si="282"/>
        <v>0</v>
      </c>
      <c r="BA493" s="2">
        <f t="shared" si="282"/>
        <v>0</v>
      </c>
      <c r="BB493" s="2">
        <f t="shared" si="282"/>
        <v>0</v>
      </c>
      <c r="BC493" s="2">
        <f t="shared" si="282"/>
        <v>0</v>
      </c>
      <c r="BD493" s="2">
        <f t="shared" si="282"/>
        <v>0</v>
      </c>
      <c r="BE493" s="2">
        <f t="shared" si="282"/>
        <v>0</v>
      </c>
      <c r="BF493" s="2">
        <f t="shared" si="282"/>
        <v>0</v>
      </c>
      <c r="BG493" s="2">
        <f t="shared" si="282"/>
        <v>0</v>
      </c>
      <c r="BH493" s="2">
        <f t="shared" si="282"/>
        <v>0</v>
      </c>
      <c r="BI493" s="2">
        <f t="shared" si="282"/>
        <v>0</v>
      </c>
      <c r="BJ493" s="2">
        <f t="shared" si="282"/>
        <v>0</v>
      </c>
      <c r="BK493" s="2">
        <f t="shared" si="282"/>
        <v>0</v>
      </c>
      <c r="BL493" s="2">
        <f t="shared" si="282"/>
        <v>0</v>
      </c>
      <c r="BM493" s="2">
        <f t="shared" si="282"/>
        <v>0</v>
      </c>
      <c r="BN493" s="2">
        <f t="shared" si="282"/>
        <v>0</v>
      </c>
      <c r="BO493" s="2">
        <f t="shared" si="282"/>
        <v>0</v>
      </c>
      <c r="BP493" s="2">
        <f t="shared" si="282"/>
        <v>0</v>
      </c>
      <c r="BQ493" s="2">
        <f t="shared" si="282"/>
        <v>0</v>
      </c>
      <c r="BR493" s="2">
        <f t="shared" si="282"/>
        <v>0</v>
      </c>
      <c r="BS493" s="2">
        <f t="shared" si="282"/>
        <v>0</v>
      </c>
      <c r="BT493" s="2">
        <f t="shared" si="282"/>
        <v>0</v>
      </c>
      <c r="BU493" s="2">
        <f t="shared" si="282"/>
        <v>0</v>
      </c>
      <c r="BV493" s="2">
        <f t="shared" si="282"/>
        <v>0</v>
      </c>
      <c r="BW493" s="2">
        <f t="shared" si="282"/>
        <v>0</v>
      </c>
      <c r="BX493" s="2">
        <f t="shared" si="282"/>
        <v>0</v>
      </c>
      <c r="BY493" s="2">
        <f t="shared" si="282"/>
        <v>0</v>
      </c>
      <c r="BZ493" s="2">
        <f t="shared" si="282"/>
        <v>0</v>
      </c>
      <c r="CA493" s="2">
        <f t="shared" ref="CA493:DF493" si="283">CA499</f>
        <v>0</v>
      </c>
      <c r="CB493" s="2">
        <f t="shared" si="283"/>
        <v>0</v>
      </c>
      <c r="CC493" s="2">
        <f t="shared" si="283"/>
        <v>0</v>
      </c>
      <c r="CD493" s="2">
        <f t="shared" si="283"/>
        <v>0</v>
      </c>
      <c r="CE493" s="2">
        <f t="shared" si="283"/>
        <v>0</v>
      </c>
      <c r="CF493" s="2">
        <f t="shared" si="283"/>
        <v>0</v>
      </c>
      <c r="CG493" s="2">
        <f t="shared" si="283"/>
        <v>0</v>
      </c>
      <c r="CH493" s="2">
        <f t="shared" si="283"/>
        <v>0</v>
      </c>
      <c r="CI493" s="2">
        <f t="shared" si="283"/>
        <v>0</v>
      </c>
      <c r="CJ493" s="2">
        <f t="shared" si="283"/>
        <v>0</v>
      </c>
      <c r="CK493" s="2">
        <f t="shared" si="283"/>
        <v>0</v>
      </c>
      <c r="CL493" s="2">
        <f t="shared" si="283"/>
        <v>0</v>
      </c>
      <c r="CM493" s="2">
        <f t="shared" si="283"/>
        <v>0</v>
      </c>
      <c r="CN493" s="2">
        <f t="shared" si="283"/>
        <v>0</v>
      </c>
      <c r="CO493" s="2">
        <f t="shared" si="283"/>
        <v>0</v>
      </c>
      <c r="CP493" s="2">
        <f t="shared" si="283"/>
        <v>0</v>
      </c>
      <c r="CQ493" s="2">
        <f t="shared" si="283"/>
        <v>0</v>
      </c>
      <c r="CR493" s="2">
        <f t="shared" si="283"/>
        <v>0</v>
      </c>
      <c r="CS493" s="2">
        <f t="shared" si="283"/>
        <v>0</v>
      </c>
      <c r="CT493" s="2">
        <f t="shared" si="283"/>
        <v>0</v>
      </c>
      <c r="CU493" s="2">
        <f t="shared" si="283"/>
        <v>0</v>
      </c>
      <c r="CV493" s="2">
        <f t="shared" si="283"/>
        <v>0</v>
      </c>
      <c r="CW493" s="2">
        <f t="shared" si="283"/>
        <v>0</v>
      </c>
      <c r="CX493" s="2">
        <f t="shared" si="283"/>
        <v>0</v>
      </c>
      <c r="CY493" s="2">
        <f t="shared" si="283"/>
        <v>0</v>
      </c>
      <c r="CZ493" s="2">
        <f t="shared" si="283"/>
        <v>0</v>
      </c>
      <c r="DA493" s="2">
        <f t="shared" si="283"/>
        <v>0</v>
      </c>
      <c r="DB493" s="2">
        <f t="shared" si="283"/>
        <v>0</v>
      </c>
      <c r="DC493" s="2">
        <f t="shared" si="283"/>
        <v>0</v>
      </c>
      <c r="DD493" s="2">
        <f t="shared" si="283"/>
        <v>0</v>
      </c>
      <c r="DE493" s="2">
        <f t="shared" si="283"/>
        <v>0</v>
      </c>
      <c r="DF493" s="2">
        <f t="shared" si="283"/>
        <v>0</v>
      </c>
      <c r="DG493" s="3">
        <f t="shared" ref="DG493:EL493" si="284">DG499</f>
        <v>0</v>
      </c>
      <c r="DH493" s="3">
        <f t="shared" si="284"/>
        <v>0</v>
      </c>
      <c r="DI493" s="3">
        <f t="shared" si="284"/>
        <v>0</v>
      </c>
      <c r="DJ493" s="3">
        <f t="shared" si="284"/>
        <v>0</v>
      </c>
      <c r="DK493" s="3">
        <f t="shared" si="284"/>
        <v>0</v>
      </c>
      <c r="DL493" s="3">
        <f t="shared" si="284"/>
        <v>0</v>
      </c>
      <c r="DM493" s="3">
        <f t="shared" si="284"/>
        <v>0</v>
      </c>
      <c r="DN493" s="3">
        <f t="shared" si="284"/>
        <v>0</v>
      </c>
      <c r="DO493" s="3">
        <f t="shared" si="284"/>
        <v>0</v>
      </c>
      <c r="DP493" s="3">
        <f t="shared" si="284"/>
        <v>0</v>
      </c>
      <c r="DQ493" s="3">
        <f t="shared" si="284"/>
        <v>0</v>
      </c>
      <c r="DR493" s="3">
        <f t="shared" si="284"/>
        <v>0</v>
      </c>
      <c r="DS493" s="3">
        <f t="shared" si="284"/>
        <v>0</v>
      </c>
      <c r="DT493" s="3">
        <f t="shared" si="284"/>
        <v>0</v>
      </c>
      <c r="DU493" s="3">
        <f t="shared" si="284"/>
        <v>0</v>
      </c>
      <c r="DV493" s="3">
        <f t="shared" si="284"/>
        <v>0</v>
      </c>
      <c r="DW493" s="3">
        <f t="shared" si="284"/>
        <v>0</v>
      </c>
      <c r="DX493" s="3">
        <f t="shared" si="284"/>
        <v>0</v>
      </c>
      <c r="DY493" s="3">
        <f t="shared" si="284"/>
        <v>0</v>
      </c>
      <c r="DZ493" s="3">
        <f t="shared" si="284"/>
        <v>0</v>
      </c>
      <c r="EA493" s="3">
        <f t="shared" si="284"/>
        <v>0</v>
      </c>
      <c r="EB493" s="3">
        <f t="shared" si="284"/>
        <v>0</v>
      </c>
      <c r="EC493" s="3">
        <f t="shared" si="284"/>
        <v>0</v>
      </c>
      <c r="ED493" s="3">
        <f t="shared" si="284"/>
        <v>0</v>
      </c>
      <c r="EE493" s="3">
        <f t="shared" si="284"/>
        <v>0</v>
      </c>
      <c r="EF493" s="3">
        <f t="shared" si="284"/>
        <v>0</v>
      </c>
      <c r="EG493" s="3">
        <f t="shared" si="284"/>
        <v>0</v>
      </c>
      <c r="EH493" s="3">
        <f t="shared" si="284"/>
        <v>0</v>
      </c>
      <c r="EI493" s="3">
        <f t="shared" si="284"/>
        <v>0</v>
      </c>
      <c r="EJ493" s="3">
        <f t="shared" si="284"/>
        <v>0</v>
      </c>
      <c r="EK493" s="3">
        <f t="shared" si="284"/>
        <v>0</v>
      </c>
      <c r="EL493" s="3">
        <f t="shared" si="284"/>
        <v>0</v>
      </c>
      <c r="EM493" s="3">
        <f t="shared" ref="EM493:FR493" si="285">EM499</f>
        <v>0</v>
      </c>
      <c r="EN493" s="3">
        <f t="shared" si="285"/>
        <v>0</v>
      </c>
      <c r="EO493" s="3">
        <f t="shared" si="285"/>
        <v>0</v>
      </c>
      <c r="EP493" s="3">
        <f t="shared" si="285"/>
        <v>0</v>
      </c>
      <c r="EQ493" s="3">
        <f t="shared" si="285"/>
        <v>0</v>
      </c>
      <c r="ER493" s="3">
        <f t="shared" si="285"/>
        <v>0</v>
      </c>
      <c r="ES493" s="3">
        <f t="shared" si="285"/>
        <v>0</v>
      </c>
      <c r="ET493" s="3">
        <f t="shared" si="285"/>
        <v>0</v>
      </c>
      <c r="EU493" s="3">
        <f t="shared" si="285"/>
        <v>0</v>
      </c>
      <c r="EV493" s="3">
        <f t="shared" si="285"/>
        <v>0</v>
      </c>
      <c r="EW493" s="3">
        <f t="shared" si="285"/>
        <v>0</v>
      </c>
      <c r="EX493" s="3">
        <f t="shared" si="285"/>
        <v>0</v>
      </c>
      <c r="EY493" s="3">
        <f t="shared" si="285"/>
        <v>0</v>
      </c>
      <c r="EZ493" s="3">
        <f t="shared" si="285"/>
        <v>0</v>
      </c>
      <c r="FA493" s="3">
        <f t="shared" si="285"/>
        <v>0</v>
      </c>
      <c r="FB493" s="3">
        <f t="shared" si="285"/>
        <v>0</v>
      </c>
      <c r="FC493" s="3">
        <f t="shared" si="285"/>
        <v>0</v>
      </c>
      <c r="FD493" s="3">
        <f t="shared" si="285"/>
        <v>0</v>
      </c>
      <c r="FE493" s="3">
        <f t="shared" si="285"/>
        <v>0</v>
      </c>
      <c r="FF493" s="3">
        <f t="shared" si="285"/>
        <v>0</v>
      </c>
      <c r="FG493" s="3">
        <f t="shared" si="285"/>
        <v>0</v>
      </c>
      <c r="FH493" s="3">
        <f t="shared" si="285"/>
        <v>0</v>
      </c>
      <c r="FI493" s="3">
        <f t="shared" si="285"/>
        <v>0</v>
      </c>
      <c r="FJ493" s="3">
        <f t="shared" si="285"/>
        <v>0</v>
      </c>
      <c r="FK493" s="3">
        <f t="shared" si="285"/>
        <v>0</v>
      </c>
      <c r="FL493" s="3">
        <f t="shared" si="285"/>
        <v>0</v>
      </c>
      <c r="FM493" s="3">
        <f t="shared" si="285"/>
        <v>0</v>
      </c>
      <c r="FN493" s="3">
        <f t="shared" si="285"/>
        <v>0</v>
      </c>
      <c r="FO493" s="3">
        <f t="shared" si="285"/>
        <v>0</v>
      </c>
      <c r="FP493" s="3">
        <f t="shared" si="285"/>
        <v>0</v>
      </c>
      <c r="FQ493" s="3">
        <f t="shared" si="285"/>
        <v>0</v>
      </c>
      <c r="FR493" s="3">
        <f t="shared" si="285"/>
        <v>0</v>
      </c>
      <c r="FS493" s="3">
        <f t="shared" ref="FS493:GX493" si="286">FS499</f>
        <v>0</v>
      </c>
      <c r="FT493" s="3">
        <f t="shared" si="286"/>
        <v>0</v>
      </c>
      <c r="FU493" s="3">
        <f t="shared" si="286"/>
        <v>0</v>
      </c>
      <c r="FV493" s="3">
        <f t="shared" si="286"/>
        <v>0</v>
      </c>
      <c r="FW493" s="3">
        <f t="shared" si="286"/>
        <v>0</v>
      </c>
      <c r="FX493" s="3">
        <f t="shared" si="286"/>
        <v>0</v>
      </c>
      <c r="FY493" s="3">
        <f t="shared" si="286"/>
        <v>0</v>
      </c>
      <c r="FZ493" s="3">
        <f t="shared" si="286"/>
        <v>0</v>
      </c>
      <c r="GA493" s="3">
        <f t="shared" si="286"/>
        <v>0</v>
      </c>
      <c r="GB493" s="3">
        <f t="shared" si="286"/>
        <v>0</v>
      </c>
      <c r="GC493" s="3">
        <f t="shared" si="286"/>
        <v>0</v>
      </c>
      <c r="GD493" s="3">
        <f t="shared" si="286"/>
        <v>0</v>
      </c>
      <c r="GE493" s="3">
        <f t="shared" si="286"/>
        <v>0</v>
      </c>
      <c r="GF493" s="3">
        <f t="shared" si="286"/>
        <v>0</v>
      </c>
      <c r="GG493" s="3">
        <f t="shared" si="286"/>
        <v>0</v>
      </c>
      <c r="GH493" s="3">
        <f t="shared" si="286"/>
        <v>0</v>
      </c>
      <c r="GI493" s="3">
        <f t="shared" si="286"/>
        <v>0</v>
      </c>
      <c r="GJ493" s="3">
        <f t="shared" si="286"/>
        <v>0</v>
      </c>
      <c r="GK493" s="3">
        <f t="shared" si="286"/>
        <v>0</v>
      </c>
      <c r="GL493" s="3">
        <f t="shared" si="286"/>
        <v>0</v>
      </c>
      <c r="GM493" s="3">
        <f t="shared" si="286"/>
        <v>0</v>
      </c>
      <c r="GN493" s="3">
        <f t="shared" si="286"/>
        <v>0</v>
      </c>
      <c r="GO493" s="3">
        <f t="shared" si="286"/>
        <v>0</v>
      </c>
      <c r="GP493" s="3">
        <f t="shared" si="286"/>
        <v>0</v>
      </c>
      <c r="GQ493" s="3">
        <f t="shared" si="286"/>
        <v>0</v>
      </c>
      <c r="GR493" s="3">
        <f t="shared" si="286"/>
        <v>0</v>
      </c>
      <c r="GS493" s="3">
        <f t="shared" si="286"/>
        <v>0</v>
      </c>
      <c r="GT493" s="3">
        <f t="shared" si="286"/>
        <v>0</v>
      </c>
      <c r="GU493" s="3">
        <f t="shared" si="286"/>
        <v>0</v>
      </c>
      <c r="GV493" s="3">
        <f t="shared" si="286"/>
        <v>0</v>
      </c>
      <c r="GW493" s="3">
        <f t="shared" si="286"/>
        <v>0</v>
      </c>
      <c r="GX493" s="3">
        <f t="shared" si="286"/>
        <v>0</v>
      </c>
    </row>
    <row r="495" spans="1:245" x14ac:dyDescent="0.2">
      <c r="A495">
        <v>17</v>
      </c>
      <c r="B495">
        <v>1</v>
      </c>
      <c r="C495">
        <f>ROW(SmtRes!A61)</f>
        <v>61</v>
      </c>
      <c r="D495">
        <f>ROW(EtalonRes!A128)</f>
        <v>128</v>
      </c>
      <c r="E495" t="s">
        <v>223</v>
      </c>
      <c r="F495" t="s">
        <v>129</v>
      </c>
      <c r="G495" t="s">
        <v>130</v>
      </c>
      <c r="H495" t="s">
        <v>21</v>
      </c>
      <c r="I495">
        <v>0</v>
      </c>
      <c r="J495">
        <v>0</v>
      </c>
      <c r="O495">
        <f>ROUND(CP495,2)</f>
        <v>0</v>
      </c>
      <c r="P495">
        <f>ROUND(CQ495*I495,2)</f>
        <v>0</v>
      </c>
      <c r="Q495">
        <f>ROUND(CR495*I495,2)</f>
        <v>0</v>
      </c>
      <c r="R495">
        <f>ROUND(CS495*I495,2)</f>
        <v>0</v>
      </c>
      <c r="S495">
        <f>ROUND(CT495*I495,2)</f>
        <v>0</v>
      </c>
      <c r="T495">
        <f>ROUND(CU495*I495,2)</f>
        <v>0</v>
      </c>
      <c r="U495">
        <f>CV495*I495</f>
        <v>0</v>
      </c>
      <c r="V495">
        <f>CW495*I495</f>
        <v>0</v>
      </c>
      <c r="W495">
        <f>ROUND(CX495*I495,2)</f>
        <v>0</v>
      </c>
      <c r="X495">
        <f t="shared" ref="X495:Y497" si="287">ROUND(CY495,2)</f>
        <v>0</v>
      </c>
      <c r="Y495">
        <f t="shared" si="287"/>
        <v>0</v>
      </c>
      <c r="AA495">
        <v>40597198</v>
      </c>
      <c r="AB495">
        <f>ROUND((AC495+AD495+AF495),6)</f>
        <v>23878.959999999999</v>
      </c>
      <c r="AC495">
        <f>ROUND((ES495),6)</f>
        <v>20561.080000000002</v>
      </c>
      <c r="AD495">
        <f>ROUND((((ET495)-(EU495))+AE495),6)</f>
        <v>1074.95</v>
      </c>
      <c r="AE495">
        <f t="shared" ref="AE495:AF497" si="288">ROUND((EU495),6)</f>
        <v>448.92</v>
      </c>
      <c r="AF495">
        <f t="shared" si="288"/>
        <v>2242.9299999999998</v>
      </c>
      <c r="AG495">
        <f>ROUND((AP495),6)</f>
        <v>0</v>
      </c>
      <c r="AH495">
        <f t="shared" ref="AH495:AI497" si="289">(EW495)</f>
        <v>10.3</v>
      </c>
      <c r="AI495">
        <f t="shared" si="289"/>
        <v>0</v>
      </c>
      <c r="AJ495">
        <f>(AS495)</f>
        <v>0</v>
      </c>
      <c r="AK495">
        <v>23878.959999999999</v>
      </c>
      <c r="AL495">
        <v>20561.080000000002</v>
      </c>
      <c r="AM495">
        <v>1074.95</v>
      </c>
      <c r="AN495">
        <v>448.92</v>
      </c>
      <c r="AO495">
        <v>2242.9299999999998</v>
      </c>
      <c r="AP495">
        <v>0</v>
      </c>
      <c r="AQ495">
        <v>10.3</v>
      </c>
      <c r="AR495">
        <v>0</v>
      </c>
      <c r="AS495">
        <v>0</v>
      </c>
      <c r="AT495">
        <v>70</v>
      </c>
      <c r="AU495">
        <v>10</v>
      </c>
      <c r="AV495">
        <v>1</v>
      </c>
      <c r="AW495">
        <v>1</v>
      </c>
      <c r="AZ495">
        <v>1</v>
      </c>
      <c r="BA495">
        <v>1</v>
      </c>
      <c r="BB495">
        <v>1</v>
      </c>
      <c r="BC495">
        <v>1</v>
      </c>
      <c r="BD495" t="s">
        <v>3</v>
      </c>
      <c r="BE495" t="s">
        <v>3</v>
      </c>
      <c r="BF495" t="s">
        <v>3</v>
      </c>
      <c r="BG495" t="s">
        <v>3</v>
      </c>
      <c r="BH495">
        <v>0</v>
      </c>
      <c r="BI495">
        <v>4</v>
      </c>
      <c r="BJ495" t="s">
        <v>131</v>
      </c>
      <c r="BM495">
        <v>0</v>
      </c>
      <c r="BN495">
        <v>0</v>
      </c>
      <c r="BO495" t="s">
        <v>3</v>
      </c>
      <c r="BP495">
        <v>0</v>
      </c>
      <c r="BQ495">
        <v>1</v>
      </c>
      <c r="BR495">
        <v>0</v>
      </c>
      <c r="BS495">
        <v>1</v>
      </c>
      <c r="BT495">
        <v>1</v>
      </c>
      <c r="BU495">
        <v>1</v>
      </c>
      <c r="BV495">
        <v>1</v>
      </c>
      <c r="BW495">
        <v>1</v>
      </c>
      <c r="BX495">
        <v>1</v>
      </c>
      <c r="BY495" t="s">
        <v>3</v>
      </c>
      <c r="BZ495">
        <v>70</v>
      </c>
      <c r="CA495">
        <v>10</v>
      </c>
      <c r="CE495">
        <v>0</v>
      </c>
      <c r="CF495">
        <v>0</v>
      </c>
      <c r="CG495">
        <v>0</v>
      </c>
      <c r="CM495">
        <v>0</v>
      </c>
      <c r="CN495" t="s">
        <v>3</v>
      </c>
      <c r="CO495">
        <v>0</v>
      </c>
      <c r="CP495">
        <f>(P495+Q495+S495)</f>
        <v>0</v>
      </c>
      <c r="CQ495">
        <f>(AC495*BC495*AW495)</f>
        <v>20561.080000000002</v>
      </c>
      <c r="CR495">
        <f>((((ET495)*BB495-(EU495)*BS495)+AE495*BS495)*AV495)</f>
        <v>1074.95</v>
      </c>
      <c r="CS495">
        <f>(AE495*BS495*AV495)</f>
        <v>448.92</v>
      </c>
      <c r="CT495">
        <f>(AF495*BA495*AV495)</f>
        <v>2242.9299999999998</v>
      </c>
      <c r="CU495">
        <f>AG495</f>
        <v>0</v>
      </c>
      <c r="CV495">
        <f>(AH495*AV495)</f>
        <v>10.3</v>
      </c>
      <c r="CW495">
        <f t="shared" ref="CW495:CX497" si="290">AI495</f>
        <v>0</v>
      </c>
      <c r="CX495">
        <f t="shared" si="290"/>
        <v>0</v>
      </c>
      <c r="CY495">
        <f>((S495*BZ495)/100)</f>
        <v>0</v>
      </c>
      <c r="CZ495">
        <f>((S495*CA495)/100)</f>
        <v>0</v>
      </c>
      <c r="DC495" t="s">
        <v>3</v>
      </c>
      <c r="DD495" t="s">
        <v>3</v>
      </c>
      <c r="DE495" t="s">
        <v>3</v>
      </c>
      <c r="DF495" t="s">
        <v>3</v>
      </c>
      <c r="DG495" t="s">
        <v>3</v>
      </c>
      <c r="DH495" t="s">
        <v>3</v>
      </c>
      <c r="DI495" t="s">
        <v>3</v>
      </c>
      <c r="DJ495" t="s">
        <v>3</v>
      </c>
      <c r="DK495" t="s">
        <v>3</v>
      </c>
      <c r="DL495" t="s">
        <v>3</v>
      </c>
      <c r="DM495" t="s">
        <v>3</v>
      </c>
      <c r="DN495">
        <v>0</v>
      </c>
      <c r="DO495">
        <v>0</v>
      </c>
      <c r="DP495">
        <v>1</v>
      </c>
      <c r="DQ495">
        <v>1</v>
      </c>
      <c r="DU495">
        <v>1005</v>
      </c>
      <c r="DV495" t="s">
        <v>21</v>
      </c>
      <c r="DW495" t="s">
        <v>21</v>
      </c>
      <c r="DX495">
        <v>100</v>
      </c>
      <c r="EE495">
        <v>38986828</v>
      </c>
      <c r="EF495">
        <v>1</v>
      </c>
      <c r="EG495" t="s">
        <v>23</v>
      </c>
      <c r="EH495">
        <v>0</v>
      </c>
      <c r="EI495" t="s">
        <v>3</v>
      </c>
      <c r="EJ495">
        <v>4</v>
      </c>
      <c r="EK495">
        <v>0</v>
      </c>
      <c r="EL495" t="s">
        <v>24</v>
      </c>
      <c r="EM495" t="s">
        <v>25</v>
      </c>
      <c r="EO495" t="s">
        <v>3</v>
      </c>
      <c r="EQ495">
        <v>131072</v>
      </c>
      <c r="ER495">
        <v>23878.959999999999</v>
      </c>
      <c r="ES495">
        <v>20561.080000000002</v>
      </c>
      <c r="ET495">
        <v>1074.95</v>
      </c>
      <c r="EU495">
        <v>448.92</v>
      </c>
      <c r="EV495">
        <v>2242.9299999999998</v>
      </c>
      <c r="EW495">
        <v>10.3</v>
      </c>
      <c r="EX495">
        <v>0</v>
      </c>
      <c r="EY495">
        <v>0</v>
      </c>
      <c r="FQ495">
        <v>0</v>
      </c>
      <c r="FR495">
        <f>ROUND(IF(AND(BH495=3,BI495=3),P495,0),2)</f>
        <v>0</v>
      </c>
      <c r="FS495">
        <v>0</v>
      </c>
      <c r="FX495">
        <v>70</v>
      </c>
      <c r="FY495">
        <v>10</v>
      </c>
      <c r="GA495" t="s">
        <v>3</v>
      </c>
      <c r="GD495">
        <v>0</v>
      </c>
      <c r="GF495">
        <v>675854802</v>
      </c>
      <c r="GG495">
        <v>2</v>
      </c>
      <c r="GH495">
        <v>1</v>
      </c>
      <c r="GI495">
        <v>-2</v>
      </c>
      <c r="GJ495">
        <v>0</v>
      </c>
      <c r="GK495">
        <f>ROUND(R495*(R12)/100,2)</f>
        <v>0</v>
      </c>
      <c r="GL495">
        <f>ROUND(IF(AND(BH495=3,BI495=3,FS495&lt;&gt;0),P495,0),2)</f>
        <v>0</v>
      </c>
      <c r="GM495">
        <f>ROUND(O495+X495+Y495+GK495,2)+GX495</f>
        <v>0</v>
      </c>
      <c r="GN495">
        <f>IF(OR(BI495=0,BI495=1),ROUND(O495+X495+Y495+GK495,2),0)</f>
        <v>0</v>
      </c>
      <c r="GO495">
        <f>IF(BI495=2,ROUND(O495+X495+Y495+GK495,2),0)</f>
        <v>0</v>
      </c>
      <c r="GP495">
        <f>IF(BI495=4,ROUND(O495+X495+Y495+GK495,2)+GX495,0)</f>
        <v>0</v>
      </c>
      <c r="GR495">
        <v>0</v>
      </c>
      <c r="GS495">
        <v>3</v>
      </c>
      <c r="GT495">
        <v>0</v>
      </c>
      <c r="GU495" t="s">
        <v>3</v>
      </c>
      <c r="GV495">
        <f>ROUND((GT495),6)</f>
        <v>0</v>
      </c>
      <c r="GW495">
        <v>1</v>
      </c>
      <c r="GX495">
        <f>ROUND(HC495*I495,2)</f>
        <v>0</v>
      </c>
      <c r="HA495">
        <v>0</v>
      </c>
      <c r="HB495">
        <v>0</v>
      </c>
      <c r="HC495">
        <f>GV495*GW495</f>
        <v>0</v>
      </c>
      <c r="IK495">
        <v>0</v>
      </c>
    </row>
    <row r="496" spans="1:245" x14ac:dyDescent="0.2">
      <c r="A496">
        <v>18</v>
      </c>
      <c r="B496">
        <v>1</v>
      </c>
      <c r="C496">
        <v>60</v>
      </c>
      <c r="E496" t="s">
        <v>224</v>
      </c>
      <c r="F496" t="s">
        <v>133</v>
      </c>
      <c r="G496" t="s">
        <v>134</v>
      </c>
      <c r="H496" t="s">
        <v>42</v>
      </c>
      <c r="I496">
        <f>I495*J496</f>
        <v>0</v>
      </c>
      <c r="J496">
        <v>-7.1400000000000006</v>
      </c>
      <c r="O496">
        <f>ROUND(CP496,2)</f>
        <v>0</v>
      </c>
      <c r="P496">
        <f>ROUND(CQ496*I496,2)</f>
        <v>0</v>
      </c>
      <c r="Q496">
        <f>ROUND(CR496*I496,2)</f>
        <v>0</v>
      </c>
      <c r="R496">
        <f>ROUND(CS496*I496,2)</f>
        <v>0</v>
      </c>
      <c r="S496">
        <f>ROUND(CT496*I496,2)</f>
        <v>0</v>
      </c>
      <c r="T496">
        <f>ROUND(CU496*I496,2)</f>
        <v>0</v>
      </c>
      <c r="U496">
        <f>CV496*I496</f>
        <v>0</v>
      </c>
      <c r="V496">
        <f>CW496*I496</f>
        <v>0</v>
      </c>
      <c r="W496">
        <f>ROUND(CX496*I496,2)</f>
        <v>0</v>
      </c>
      <c r="X496">
        <f t="shared" si="287"/>
        <v>0</v>
      </c>
      <c r="Y496">
        <f t="shared" si="287"/>
        <v>0</v>
      </c>
      <c r="AA496">
        <v>40597198</v>
      </c>
      <c r="AB496">
        <f>ROUND((AC496+AD496+AF496),6)</f>
        <v>2628.2</v>
      </c>
      <c r="AC496">
        <f>ROUND((ES496),6)</f>
        <v>2628.2</v>
      </c>
      <c r="AD496">
        <f>ROUND((((ET496)-(EU496))+AE496),6)</f>
        <v>0</v>
      </c>
      <c r="AE496">
        <f t="shared" si="288"/>
        <v>0</v>
      </c>
      <c r="AF496">
        <f t="shared" si="288"/>
        <v>0</v>
      </c>
      <c r="AG496">
        <f>ROUND((AP496),6)</f>
        <v>0</v>
      </c>
      <c r="AH496">
        <f t="shared" si="289"/>
        <v>0</v>
      </c>
      <c r="AI496">
        <f t="shared" si="289"/>
        <v>0</v>
      </c>
      <c r="AJ496">
        <f>(AS496)</f>
        <v>0</v>
      </c>
      <c r="AK496">
        <v>2628.2</v>
      </c>
      <c r="AL496">
        <v>2628.2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  <c r="AS496">
        <v>0</v>
      </c>
      <c r="AT496">
        <v>70</v>
      </c>
      <c r="AU496">
        <v>10</v>
      </c>
      <c r="AV496">
        <v>1</v>
      </c>
      <c r="AW496">
        <v>1</v>
      </c>
      <c r="AZ496">
        <v>1</v>
      </c>
      <c r="BA496">
        <v>1</v>
      </c>
      <c r="BB496">
        <v>1</v>
      </c>
      <c r="BC496">
        <v>1</v>
      </c>
      <c r="BD496" t="s">
        <v>3</v>
      </c>
      <c r="BE496" t="s">
        <v>3</v>
      </c>
      <c r="BF496" t="s">
        <v>3</v>
      </c>
      <c r="BG496" t="s">
        <v>3</v>
      </c>
      <c r="BH496">
        <v>3</v>
      </c>
      <c r="BI496">
        <v>4</v>
      </c>
      <c r="BJ496" t="s">
        <v>135</v>
      </c>
      <c r="BM496">
        <v>0</v>
      </c>
      <c r="BN496">
        <v>0</v>
      </c>
      <c r="BO496" t="s">
        <v>3</v>
      </c>
      <c r="BP496">
        <v>0</v>
      </c>
      <c r="BQ496">
        <v>1</v>
      </c>
      <c r="BR496">
        <v>1</v>
      </c>
      <c r="BS496">
        <v>1</v>
      </c>
      <c r="BT496">
        <v>1</v>
      </c>
      <c r="BU496">
        <v>1</v>
      </c>
      <c r="BV496">
        <v>1</v>
      </c>
      <c r="BW496">
        <v>1</v>
      </c>
      <c r="BX496">
        <v>1</v>
      </c>
      <c r="BY496" t="s">
        <v>3</v>
      </c>
      <c r="BZ496">
        <v>70</v>
      </c>
      <c r="CA496">
        <v>10</v>
      </c>
      <c r="CE496">
        <v>0</v>
      </c>
      <c r="CF496">
        <v>0</v>
      </c>
      <c r="CG496">
        <v>0</v>
      </c>
      <c r="CM496">
        <v>0</v>
      </c>
      <c r="CN496" t="s">
        <v>3</v>
      </c>
      <c r="CO496">
        <v>0</v>
      </c>
      <c r="CP496">
        <f>(P496+Q496+S496)</f>
        <v>0</v>
      </c>
      <c r="CQ496">
        <f>(AC496*BC496*AW496)</f>
        <v>2628.2</v>
      </c>
      <c r="CR496">
        <f>((((ET496)*BB496-(EU496)*BS496)+AE496*BS496)*AV496)</f>
        <v>0</v>
      </c>
      <c r="CS496">
        <f>(AE496*BS496*AV496)</f>
        <v>0</v>
      </c>
      <c r="CT496">
        <f>(AF496*BA496*AV496)</f>
        <v>0</v>
      </c>
      <c r="CU496">
        <f>AG496</f>
        <v>0</v>
      </c>
      <c r="CV496">
        <f>(AH496*AV496)</f>
        <v>0</v>
      </c>
      <c r="CW496">
        <f t="shared" si="290"/>
        <v>0</v>
      </c>
      <c r="CX496">
        <f t="shared" si="290"/>
        <v>0</v>
      </c>
      <c r="CY496">
        <f>((S496*BZ496)/100)</f>
        <v>0</v>
      </c>
      <c r="CZ496">
        <f>((S496*CA496)/100)</f>
        <v>0</v>
      </c>
      <c r="DC496" t="s">
        <v>3</v>
      </c>
      <c r="DD496" t="s">
        <v>3</v>
      </c>
      <c r="DE496" t="s">
        <v>3</v>
      </c>
      <c r="DF496" t="s">
        <v>3</v>
      </c>
      <c r="DG496" t="s">
        <v>3</v>
      </c>
      <c r="DH496" t="s">
        <v>3</v>
      </c>
      <c r="DI496" t="s">
        <v>3</v>
      </c>
      <c r="DJ496" t="s">
        <v>3</v>
      </c>
      <c r="DK496" t="s">
        <v>3</v>
      </c>
      <c r="DL496" t="s">
        <v>3</v>
      </c>
      <c r="DM496" t="s">
        <v>3</v>
      </c>
      <c r="DN496">
        <v>0</v>
      </c>
      <c r="DO496">
        <v>0</v>
      </c>
      <c r="DP496">
        <v>1</v>
      </c>
      <c r="DQ496">
        <v>1</v>
      </c>
      <c r="DU496">
        <v>1009</v>
      </c>
      <c r="DV496" t="s">
        <v>42</v>
      </c>
      <c r="DW496" t="s">
        <v>42</v>
      </c>
      <c r="DX496">
        <v>1000</v>
      </c>
      <c r="EE496">
        <v>38986828</v>
      </c>
      <c r="EF496">
        <v>1</v>
      </c>
      <c r="EG496" t="s">
        <v>23</v>
      </c>
      <c r="EH496">
        <v>0</v>
      </c>
      <c r="EI496" t="s">
        <v>3</v>
      </c>
      <c r="EJ496">
        <v>4</v>
      </c>
      <c r="EK496">
        <v>0</v>
      </c>
      <c r="EL496" t="s">
        <v>24</v>
      </c>
      <c r="EM496" t="s">
        <v>25</v>
      </c>
      <c r="EO496" t="s">
        <v>3</v>
      </c>
      <c r="EQ496">
        <v>32768</v>
      </c>
      <c r="ER496">
        <v>2628.2</v>
      </c>
      <c r="ES496">
        <v>2628.2</v>
      </c>
      <c r="ET496">
        <v>0</v>
      </c>
      <c r="EU496">
        <v>0</v>
      </c>
      <c r="EV496">
        <v>0</v>
      </c>
      <c r="EW496">
        <v>0</v>
      </c>
      <c r="EX496">
        <v>0</v>
      </c>
      <c r="FQ496">
        <v>0</v>
      </c>
      <c r="FR496">
        <f>ROUND(IF(AND(BH496=3,BI496=3),P496,0),2)</f>
        <v>0</v>
      </c>
      <c r="FS496">
        <v>0</v>
      </c>
      <c r="FX496">
        <v>70</v>
      </c>
      <c r="FY496">
        <v>10</v>
      </c>
      <c r="GA496" t="s">
        <v>3</v>
      </c>
      <c r="GD496">
        <v>0</v>
      </c>
      <c r="GF496">
        <v>1680765387</v>
      </c>
      <c r="GG496">
        <v>2</v>
      </c>
      <c r="GH496">
        <v>1</v>
      </c>
      <c r="GI496">
        <v>-2</v>
      </c>
      <c r="GJ496">
        <v>0</v>
      </c>
      <c r="GK496">
        <f>ROUND(R496*(R12)/100,2)</f>
        <v>0</v>
      </c>
      <c r="GL496">
        <f>ROUND(IF(AND(BH496=3,BI496=3,FS496&lt;&gt;0),P496,0),2)</f>
        <v>0</v>
      </c>
      <c r="GM496">
        <f>ROUND(O496+X496+Y496+GK496,2)+GX496</f>
        <v>0</v>
      </c>
      <c r="GN496">
        <f>IF(OR(BI496=0,BI496=1),ROUND(O496+X496+Y496+GK496,2),0)</f>
        <v>0</v>
      </c>
      <c r="GO496">
        <f>IF(BI496=2,ROUND(O496+X496+Y496+GK496,2),0)</f>
        <v>0</v>
      </c>
      <c r="GP496">
        <f>IF(BI496=4,ROUND(O496+X496+Y496+GK496,2)+GX496,0)</f>
        <v>0</v>
      </c>
      <c r="GR496">
        <v>0</v>
      </c>
      <c r="GS496">
        <v>3</v>
      </c>
      <c r="GT496">
        <v>0</v>
      </c>
      <c r="GU496" t="s">
        <v>3</v>
      </c>
      <c r="GV496">
        <f>ROUND((GT496),6)</f>
        <v>0</v>
      </c>
      <c r="GW496">
        <v>1</v>
      </c>
      <c r="GX496">
        <f>ROUND(HC496*I496,2)</f>
        <v>0</v>
      </c>
      <c r="HA496">
        <v>0</v>
      </c>
      <c r="HB496">
        <v>0</v>
      </c>
      <c r="HC496">
        <f>GV496*GW496</f>
        <v>0</v>
      </c>
      <c r="IK496">
        <v>0</v>
      </c>
    </row>
    <row r="497" spans="1:245" x14ac:dyDescent="0.2">
      <c r="A497">
        <v>18</v>
      </c>
      <c r="B497">
        <v>1</v>
      </c>
      <c r="C497">
        <v>61</v>
      </c>
      <c r="E497" t="s">
        <v>225</v>
      </c>
      <c r="F497" t="s">
        <v>133</v>
      </c>
      <c r="G497" t="s">
        <v>134</v>
      </c>
      <c r="H497" t="s">
        <v>42</v>
      </c>
      <c r="I497">
        <f>I495*J497</f>
        <v>0</v>
      </c>
      <c r="J497">
        <v>11.9</v>
      </c>
      <c r="O497">
        <f>ROUND(CP497,2)</f>
        <v>0</v>
      </c>
      <c r="P497">
        <f>ROUND(CQ497*I497,2)</f>
        <v>0</v>
      </c>
      <c r="Q497">
        <f>ROUND(CR497*I497,2)</f>
        <v>0</v>
      </c>
      <c r="R497">
        <f>ROUND(CS497*I497,2)</f>
        <v>0</v>
      </c>
      <c r="S497">
        <f>ROUND(CT497*I497,2)</f>
        <v>0</v>
      </c>
      <c r="T497">
        <f>ROUND(CU497*I497,2)</f>
        <v>0</v>
      </c>
      <c r="U497">
        <f>CV497*I497</f>
        <v>0</v>
      </c>
      <c r="V497">
        <f>CW497*I497</f>
        <v>0</v>
      </c>
      <c r="W497">
        <f>ROUND(CX497*I497,2)</f>
        <v>0</v>
      </c>
      <c r="X497">
        <f t="shared" si="287"/>
        <v>0</v>
      </c>
      <c r="Y497">
        <f t="shared" si="287"/>
        <v>0</v>
      </c>
      <c r="AA497">
        <v>40597198</v>
      </c>
      <c r="AB497">
        <f>ROUND((AC497+AD497+AF497),6)</f>
        <v>2628.2</v>
      </c>
      <c r="AC497">
        <f>ROUND((ES497),6)</f>
        <v>2628.2</v>
      </c>
      <c r="AD497">
        <f>ROUND((((ET497)-(EU497))+AE497),6)</f>
        <v>0</v>
      </c>
      <c r="AE497">
        <f t="shared" si="288"/>
        <v>0</v>
      </c>
      <c r="AF497">
        <f t="shared" si="288"/>
        <v>0</v>
      </c>
      <c r="AG497">
        <f>ROUND((AP497),6)</f>
        <v>0</v>
      </c>
      <c r="AH497">
        <f t="shared" si="289"/>
        <v>0</v>
      </c>
      <c r="AI497">
        <f t="shared" si="289"/>
        <v>0</v>
      </c>
      <c r="AJ497">
        <f>(AS497)</f>
        <v>0</v>
      </c>
      <c r="AK497">
        <v>2628.2</v>
      </c>
      <c r="AL497">
        <v>2628.2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  <c r="AS497">
        <v>0</v>
      </c>
      <c r="AT497">
        <v>70</v>
      </c>
      <c r="AU497">
        <v>10</v>
      </c>
      <c r="AV497">
        <v>1</v>
      </c>
      <c r="AW497">
        <v>1</v>
      </c>
      <c r="AZ497">
        <v>1</v>
      </c>
      <c r="BA497">
        <v>1</v>
      </c>
      <c r="BB497">
        <v>1</v>
      </c>
      <c r="BC497">
        <v>1</v>
      </c>
      <c r="BD497" t="s">
        <v>3</v>
      </c>
      <c r="BE497" t="s">
        <v>3</v>
      </c>
      <c r="BF497" t="s">
        <v>3</v>
      </c>
      <c r="BG497" t="s">
        <v>3</v>
      </c>
      <c r="BH497">
        <v>3</v>
      </c>
      <c r="BI497">
        <v>4</v>
      </c>
      <c r="BJ497" t="s">
        <v>135</v>
      </c>
      <c r="BM497">
        <v>0</v>
      </c>
      <c r="BN497">
        <v>0</v>
      </c>
      <c r="BO497" t="s">
        <v>3</v>
      </c>
      <c r="BP497">
        <v>0</v>
      </c>
      <c r="BQ497">
        <v>1</v>
      </c>
      <c r="BR497">
        <v>0</v>
      </c>
      <c r="BS497">
        <v>1</v>
      </c>
      <c r="BT497">
        <v>1</v>
      </c>
      <c r="BU497">
        <v>1</v>
      </c>
      <c r="BV497">
        <v>1</v>
      </c>
      <c r="BW497">
        <v>1</v>
      </c>
      <c r="BX497">
        <v>1</v>
      </c>
      <c r="BY497" t="s">
        <v>3</v>
      </c>
      <c r="BZ497">
        <v>70</v>
      </c>
      <c r="CA497">
        <v>10</v>
      </c>
      <c r="CE497">
        <v>0</v>
      </c>
      <c r="CF497">
        <v>0</v>
      </c>
      <c r="CG497">
        <v>0</v>
      </c>
      <c r="CM497">
        <v>0</v>
      </c>
      <c r="CN497" t="s">
        <v>3</v>
      </c>
      <c r="CO497">
        <v>0</v>
      </c>
      <c r="CP497">
        <f>(P497+Q497+S497)</f>
        <v>0</v>
      </c>
      <c r="CQ497">
        <f>(AC497*BC497*AW497)</f>
        <v>2628.2</v>
      </c>
      <c r="CR497">
        <f>((((ET497)*BB497-(EU497)*BS497)+AE497*BS497)*AV497)</f>
        <v>0</v>
      </c>
      <c r="CS497">
        <f>(AE497*BS497*AV497)</f>
        <v>0</v>
      </c>
      <c r="CT497">
        <f>(AF497*BA497*AV497)</f>
        <v>0</v>
      </c>
      <c r="CU497">
        <f>AG497</f>
        <v>0</v>
      </c>
      <c r="CV497">
        <f>(AH497*AV497)</f>
        <v>0</v>
      </c>
      <c r="CW497">
        <f t="shared" si="290"/>
        <v>0</v>
      </c>
      <c r="CX497">
        <f t="shared" si="290"/>
        <v>0</v>
      </c>
      <c r="CY497">
        <f>((S497*BZ497)/100)</f>
        <v>0</v>
      </c>
      <c r="CZ497">
        <f>((S497*CA497)/100)</f>
        <v>0</v>
      </c>
      <c r="DC497" t="s">
        <v>3</v>
      </c>
      <c r="DD497" t="s">
        <v>3</v>
      </c>
      <c r="DE497" t="s">
        <v>3</v>
      </c>
      <c r="DF497" t="s">
        <v>3</v>
      </c>
      <c r="DG497" t="s">
        <v>3</v>
      </c>
      <c r="DH497" t="s">
        <v>3</v>
      </c>
      <c r="DI497" t="s">
        <v>3</v>
      </c>
      <c r="DJ497" t="s">
        <v>3</v>
      </c>
      <c r="DK497" t="s">
        <v>3</v>
      </c>
      <c r="DL497" t="s">
        <v>3</v>
      </c>
      <c r="DM497" t="s">
        <v>3</v>
      </c>
      <c r="DN497">
        <v>0</v>
      </c>
      <c r="DO497">
        <v>0</v>
      </c>
      <c r="DP497">
        <v>1</v>
      </c>
      <c r="DQ497">
        <v>1</v>
      </c>
      <c r="DU497">
        <v>1009</v>
      </c>
      <c r="DV497" t="s">
        <v>42</v>
      </c>
      <c r="DW497" t="s">
        <v>42</v>
      </c>
      <c r="DX497">
        <v>1000</v>
      </c>
      <c r="EE497">
        <v>38986828</v>
      </c>
      <c r="EF497">
        <v>1</v>
      </c>
      <c r="EG497" t="s">
        <v>23</v>
      </c>
      <c r="EH497">
        <v>0</v>
      </c>
      <c r="EI497" t="s">
        <v>3</v>
      </c>
      <c r="EJ497">
        <v>4</v>
      </c>
      <c r="EK497">
        <v>0</v>
      </c>
      <c r="EL497" t="s">
        <v>24</v>
      </c>
      <c r="EM497" t="s">
        <v>25</v>
      </c>
      <c r="EO497" t="s">
        <v>3</v>
      </c>
      <c r="EQ497">
        <v>0</v>
      </c>
      <c r="ER497">
        <v>2628.2</v>
      </c>
      <c r="ES497">
        <v>2628.2</v>
      </c>
      <c r="ET497">
        <v>0</v>
      </c>
      <c r="EU497">
        <v>0</v>
      </c>
      <c r="EV497">
        <v>0</v>
      </c>
      <c r="EW497">
        <v>0</v>
      </c>
      <c r="EX497">
        <v>0</v>
      </c>
      <c r="FQ497">
        <v>0</v>
      </c>
      <c r="FR497">
        <f>ROUND(IF(AND(BH497=3,BI497=3),P497,0),2)</f>
        <v>0</v>
      </c>
      <c r="FS497">
        <v>0</v>
      </c>
      <c r="FX497">
        <v>70</v>
      </c>
      <c r="FY497">
        <v>10</v>
      </c>
      <c r="GA497" t="s">
        <v>3</v>
      </c>
      <c r="GD497">
        <v>0</v>
      </c>
      <c r="GF497">
        <v>1680765387</v>
      </c>
      <c r="GG497">
        <v>2</v>
      </c>
      <c r="GH497">
        <v>1</v>
      </c>
      <c r="GI497">
        <v>-2</v>
      </c>
      <c r="GJ497">
        <v>0</v>
      </c>
      <c r="GK497">
        <f>ROUND(R497*(R12)/100,2)</f>
        <v>0</v>
      </c>
      <c r="GL497">
        <f>ROUND(IF(AND(BH497=3,BI497=3,FS497&lt;&gt;0),P497,0),2)</f>
        <v>0</v>
      </c>
      <c r="GM497">
        <f>ROUND(O497+X497+Y497+GK497,2)+GX497</f>
        <v>0</v>
      </c>
      <c r="GN497">
        <f>IF(OR(BI497=0,BI497=1),ROUND(O497+X497+Y497+GK497,2),0)</f>
        <v>0</v>
      </c>
      <c r="GO497">
        <f>IF(BI497=2,ROUND(O497+X497+Y497+GK497,2),0)</f>
        <v>0</v>
      </c>
      <c r="GP497">
        <f>IF(BI497=4,ROUND(O497+X497+Y497+GK497,2)+GX497,0)</f>
        <v>0</v>
      </c>
      <c r="GR497">
        <v>0</v>
      </c>
      <c r="GS497">
        <v>3</v>
      </c>
      <c r="GT497">
        <v>0</v>
      </c>
      <c r="GU497" t="s">
        <v>3</v>
      </c>
      <c r="GV497">
        <f>ROUND((GT497),6)</f>
        <v>0</v>
      </c>
      <c r="GW497">
        <v>1</v>
      </c>
      <c r="GX497">
        <f>ROUND(HC497*I497,2)</f>
        <v>0</v>
      </c>
      <c r="HA497">
        <v>0</v>
      </c>
      <c r="HB497">
        <v>0</v>
      </c>
      <c r="HC497">
        <f>GV497*GW497</f>
        <v>0</v>
      </c>
      <c r="IK497">
        <v>0</v>
      </c>
    </row>
    <row r="499" spans="1:245" x14ac:dyDescent="0.2">
      <c r="A499" s="2">
        <v>51</v>
      </c>
      <c r="B499" s="2">
        <f>B491</f>
        <v>1</v>
      </c>
      <c r="C499" s="2">
        <f>A491</f>
        <v>5</v>
      </c>
      <c r="D499" s="2">
        <f>ROW(A491)</f>
        <v>491</v>
      </c>
      <c r="E499" s="2"/>
      <c r="F499" s="2" t="str">
        <f>IF(F491&lt;&gt;"",F491,"")</f>
        <v>Новый подраздел</v>
      </c>
      <c r="G499" s="2" t="str">
        <f>IF(G491&lt;&gt;"",G491,"")</f>
        <v>Устройство тротаура</v>
      </c>
      <c r="H499" s="2">
        <v>0</v>
      </c>
      <c r="I499" s="2"/>
      <c r="J499" s="2"/>
      <c r="K499" s="2"/>
      <c r="L499" s="2"/>
      <c r="M499" s="2"/>
      <c r="N499" s="2"/>
      <c r="O499" s="2">
        <f t="shared" ref="O499:T499" si="291">ROUND(AB499,2)</f>
        <v>0</v>
      </c>
      <c r="P499" s="2">
        <f t="shared" si="291"/>
        <v>0</v>
      </c>
      <c r="Q499" s="2">
        <f t="shared" si="291"/>
        <v>0</v>
      </c>
      <c r="R499" s="2">
        <f t="shared" si="291"/>
        <v>0</v>
      </c>
      <c r="S499" s="2">
        <f t="shared" si="291"/>
        <v>0</v>
      </c>
      <c r="T499" s="2">
        <f t="shared" si="291"/>
        <v>0</v>
      </c>
      <c r="U499" s="2">
        <f>AH499</f>
        <v>0</v>
      </c>
      <c r="V499" s="2">
        <f>AI499</f>
        <v>0</v>
      </c>
      <c r="W499" s="2">
        <f>ROUND(AJ499,2)</f>
        <v>0</v>
      </c>
      <c r="X499" s="2">
        <f>ROUND(AK499,2)</f>
        <v>0</v>
      </c>
      <c r="Y499" s="2">
        <f>ROUND(AL499,2)</f>
        <v>0</v>
      </c>
      <c r="Z499" s="2"/>
      <c r="AA499" s="2"/>
      <c r="AB499" s="2">
        <f>ROUND(SUMIF(AA495:AA497,"=40597198",O495:O497),2)</f>
        <v>0</v>
      </c>
      <c r="AC499" s="2">
        <f>ROUND(SUMIF(AA495:AA497,"=40597198",P495:P497),2)</f>
        <v>0</v>
      </c>
      <c r="AD499" s="2">
        <f>ROUND(SUMIF(AA495:AA497,"=40597198",Q495:Q497),2)</f>
        <v>0</v>
      </c>
      <c r="AE499" s="2">
        <f>ROUND(SUMIF(AA495:AA497,"=40597198",R495:R497),2)</f>
        <v>0</v>
      </c>
      <c r="AF499" s="2">
        <f>ROUND(SUMIF(AA495:AA497,"=40597198",S495:S497),2)</f>
        <v>0</v>
      </c>
      <c r="AG499" s="2">
        <f>ROUND(SUMIF(AA495:AA497,"=40597198",T495:T497),2)</f>
        <v>0</v>
      </c>
      <c r="AH499" s="2">
        <f>SUMIF(AA495:AA497,"=40597198",U495:U497)</f>
        <v>0</v>
      </c>
      <c r="AI499" s="2">
        <f>SUMIF(AA495:AA497,"=40597198",V495:V497)</f>
        <v>0</v>
      </c>
      <c r="AJ499" s="2">
        <f>ROUND(SUMIF(AA495:AA497,"=40597198",W495:W497),2)</f>
        <v>0</v>
      </c>
      <c r="AK499" s="2">
        <f>ROUND(SUMIF(AA495:AA497,"=40597198",X495:X497),2)</f>
        <v>0</v>
      </c>
      <c r="AL499" s="2">
        <f>ROUND(SUMIF(AA495:AA497,"=40597198",Y495:Y497),2)</f>
        <v>0</v>
      </c>
      <c r="AM499" s="2"/>
      <c r="AN499" s="2"/>
      <c r="AO499" s="2">
        <f t="shared" ref="AO499:BC499" si="292">ROUND(BX499,2)</f>
        <v>0</v>
      </c>
      <c r="AP499" s="2">
        <f t="shared" si="292"/>
        <v>0</v>
      </c>
      <c r="AQ499" s="2">
        <f t="shared" si="292"/>
        <v>0</v>
      </c>
      <c r="AR499" s="2">
        <f t="shared" si="292"/>
        <v>0</v>
      </c>
      <c r="AS499" s="2">
        <f t="shared" si="292"/>
        <v>0</v>
      </c>
      <c r="AT499" s="2">
        <f t="shared" si="292"/>
        <v>0</v>
      </c>
      <c r="AU499" s="2">
        <f t="shared" si="292"/>
        <v>0</v>
      </c>
      <c r="AV499" s="2">
        <f t="shared" si="292"/>
        <v>0</v>
      </c>
      <c r="AW499" s="2">
        <f t="shared" si="292"/>
        <v>0</v>
      </c>
      <c r="AX499" s="2">
        <f t="shared" si="292"/>
        <v>0</v>
      </c>
      <c r="AY499" s="2">
        <f t="shared" si="292"/>
        <v>0</v>
      </c>
      <c r="AZ499" s="2">
        <f t="shared" si="292"/>
        <v>0</v>
      </c>
      <c r="BA499" s="2">
        <f t="shared" si="292"/>
        <v>0</v>
      </c>
      <c r="BB499" s="2">
        <f t="shared" si="292"/>
        <v>0</v>
      </c>
      <c r="BC499" s="2">
        <f t="shared" si="292"/>
        <v>0</v>
      </c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>
        <f>ROUND(SUMIF(AA495:AA497,"=40597198",FQ495:FQ497),2)</f>
        <v>0</v>
      </c>
      <c r="BY499" s="2">
        <f>ROUND(SUMIF(AA495:AA497,"=40597198",FR495:FR497),2)</f>
        <v>0</v>
      </c>
      <c r="BZ499" s="2">
        <f>ROUND(SUMIF(AA495:AA497,"=40597198",GL495:GL497),2)</f>
        <v>0</v>
      </c>
      <c r="CA499" s="2">
        <f>ROUND(SUMIF(AA495:AA497,"=40597198",GM495:GM497),2)</f>
        <v>0</v>
      </c>
      <c r="CB499" s="2">
        <f>ROUND(SUMIF(AA495:AA497,"=40597198",GN495:GN497),2)</f>
        <v>0</v>
      </c>
      <c r="CC499" s="2">
        <f>ROUND(SUMIF(AA495:AA497,"=40597198",GO495:GO497),2)</f>
        <v>0</v>
      </c>
      <c r="CD499" s="2">
        <f>ROUND(SUMIF(AA495:AA497,"=40597198",GP495:GP497),2)</f>
        <v>0</v>
      </c>
      <c r="CE499" s="2">
        <f>AC499-BX499</f>
        <v>0</v>
      </c>
      <c r="CF499" s="2">
        <f>AC499-BY499</f>
        <v>0</v>
      </c>
      <c r="CG499" s="2">
        <f>BX499-BZ499</f>
        <v>0</v>
      </c>
      <c r="CH499" s="2">
        <f>AC499-BX499-BY499+BZ499</f>
        <v>0</v>
      </c>
      <c r="CI499" s="2">
        <f>BY499-BZ499</f>
        <v>0</v>
      </c>
      <c r="CJ499" s="2">
        <f>ROUND(SUMIF(AA495:AA497,"=40597198",GX495:GX497),2)</f>
        <v>0</v>
      </c>
      <c r="CK499" s="2">
        <f>ROUND(SUMIF(AA495:AA497,"=40597198",GY495:GY497),2)</f>
        <v>0</v>
      </c>
      <c r="CL499" s="2">
        <f>ROUND(SUMIF(AA495:AA497,"=40597198",GZ495:GZ497),2)</f>
        <v>0</v>
      </c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  <c r="FR499" s="3"/>
      <c r="FS499" s="3"/>
      <c r="FT499" s="3"/>
      <c r="FU499" s="3"/>
      <c r="FV499" s="3"/>
      <c r="FW499" s="3"/>
      <c r="FX499" s="3"/>
      <c r="FY499" s="3"/>
      <c r="FZ499" s="3"/>
      <c r="GA499" s="3"/>
      <c r="GB499" s="3"/>
      <c r="GC499" s="3"/>
      <c r="GD499" s="3"/>
      <c r="GE499" s="3"/>
      <c r="GF499" s="3"/>
      <c r="GG499" s="3"/>
      <c r="GH499" s="3"/>
      <c r="GI499" s="3"/>
      <c r="GJ499" s="3"/>
      <c r="GK499" s="3"/>
      <c r="GL499" s="3"/>
      <c r="GM499" s="3"/>
      <c r="GN499" s="3"/>
      <c r="GO499" s="3"/>
      <c r="GP499" s="3"/>
      <c r="GQ499" s="3"/>
      <c r="GR499" s="3"/>
      <c r="GS499" s="3"/>
      <c r="GT499" s="3"/>
      <c r="GU499" s="3"/>
      <c r="GV499" s="3"/>
      <c r="GW499" s="3"/>
      <c r="GX499" s="3">
        <v>0</v>
      </c>
    </row>
    <row r="501" spans="1:245" x14ac:dyDescent="0.2">
      <c r="A501" s="4">
        <v>50</v>
      </c>
      <c r="B501" s="4">
        <v>0</v>
      </c>
      <c r="C501" s="4">
        <v>0</v>
      </c>
      <c r="D501" s="4">
        <v>1</v>
      </c>
      <c r="E501" s="4">
        <v>201</v>
      </c>
      <c r="F501" s="4">
        <f>ROUND(Source!O499,O501)</f>
        <v>0</v>
      </c>
      <c r="G501" s="4" t="s">
        <v>66</v>
      </c>
      <c r="H501" s="4" t="s">
        <v>67</v>
      </c>
      <c r="I501" s="4"/>
      <c r="J501" s="4"/>
      <c r="K501" s="4">
        <v>201</v>
      </c>
      <c r="L501" s="4">
        <v>1</v>
      </c>
      <c r="M501" s="4">
        <v>3</v>
      </c>
      <c r="N501" s="4" t="s">
        <v>3</v>
      </c>
      <c r="O501" s="4">
        <v>2</v>
      </c>
      <c r="P501" s="4"/>
      <c r="Q501" s="4"/>
      <c r="R501" s="4"/>
      <c r="S501" s="4"/>
      <c r="T501" s="4"/>
      <c r="U501" s="4"/>
      <c r="V501" s="4"/>
      <c r="W501" s="4"/>
    </row>
    <row r="502" spans="1:245" x14ac:dyDescent="0.2">
      <c r="A502" s="4">
        <v>50</v>
      </c>
      <c r="B502" s="4">
        <v>0</v>
      </c>
      <c r="C502" s="4">
        <v>0</v>
      </c>
      <c r="D502" s="4">
        <v>1</v>
      </c>
      <c r="E502" s="4">
        <v>202</v>
      </c>
      <c r="F502" s="4">
        <f>ROUND(Source!P499,O502)</f>
        <v>0</v>
      </c>
      <c r="G502" s="4" t="s">
        <v>68</v>
      </c>
      <c r="H502" s="4" t="s">
        <v>69</v>
      </c>
      <c r="I502" s="4"/>
      <c r="J502" s="4"/>
      <c r="K502" s="4">
        <v>202</v>
      </c>
      <c r="L502" s="4">
        <v>2</v>
      </c>
      <c r="M502" s="4">
        <v>3</v>
      </c>
      <c r="N502" s="4" t="s">
        <v>3</v>
      </c>
      <c r="O502" s="4">
        <v>2</v>
      </c>
      <c r="P502" s="4"/>
      <c r="Q502" s="4"/>
      <c r="R502" s="4"/>
      <c r="S502" s="4"/>
      <c r="T502" s="4"/>
      <c r="U502" s="4"/>
      <c r="V502" s="4"/>
      <c r="W502" s="4"/>
    </row>
    <row r="503" spans="1:245" x14ac:dyDescent="0.2">
      <c r="A503" s="4">
        <v>50</v>
      </c>
      <c r="B503" s="4">
        <v>0</v>
      </c>
      <c r="C503" s="4">
        <v>0</v>
      </c>
      <c r="D503" s="4">
        <v>1</v>
      </c>
      <c r="E503" s="4">
        <v>222</v>
      </c>
      <c r="F503" s="4">
        <f>ROUND(Source!AO499,O503)</f>
        <v>0</v>
      </c>
      <c r="G503" s="4" t="s">
        <v>70</v>
      </c>
      <c r="H503" s="4" t="s">
        <v>71</v>
      </c>
      <c r="I503" s="4"/>
      <c r="J503" s="4"/>
      <c r="K503" s="4">
        <v>222</v>
      </c>
      <c r="L503" s="4">
        <v>3</v>
      </c>
      <c r="M503" s="4">
        <v>3</v>
      </c>
      <c r="N503" s="4" t="s">
        <v>3</v>
      </c>
      <c r="O503" s="4">
        <v>2</v>
      </c>
      <c r="P503" s="4"/>
      <c r="Q503" s="4"/>
      <c r="R503" s="4"/>
      <c r="S503" s="4"/>
      <c r="T503" s="4"/>
      <c r="U503" s="4"/>
      <c r="V503" s="4"/>
      <c r="W503" s="4"/>
    </row>
    <row r="504" spans="1:245" x14ac:dyDescent="0.2">
      <c r="A504" s="4">
        <v>50</v>
      </c>
      <c r="B504" s="4">
        <v>0</v>
      </c>
      <c r="C504" s="4">
        <v>0</v>
      </c>
      <c r="D504" s="4">
        <v>1</v>
      </c>
      <c r="E504" s="4">
        <v>225</v>
      </c>
      <c r="F504" s="4">
        <f>ROUND(Source!AV499,O504)</f>
        <v>0</v>
      </c>
      <c r="G504" s="4" t="s">
        <v>72</v>
      </c>
      <c r="H504" s="4" t="s">
        <v>73</v>
      </c>
      <c r="I504" s="4"/>
      <c r="J504" s="4"/>
      <c r="K504" s="4">
        <v>225</v>
      </c>
      <c r="L504" s="4">
        <v>4</v>
      </c>
      <c r="M504" s="4">
        <v>3</v>
      </c>
      <c r="N504" s="4" t="s">
        <v>3</v>
      </c>
      <c r="O504" s="4">
        <v>2</v>
      </c>
      <c r="P504" s="4"/>
      <c r="Q504" s="4"/>
      <c r="R504" s="4"/>
      <c r="S504" s="4"/>
      <c r="T504" s="4"/>
      <c r="U504" s="4"/>
      <c r="V504" s="4"/>
      <c r="W504" s="4"/>
    </row>
    <row r="505" spans="1:245" x14ac:dyDescent="0.2">
      <c r="A505" s="4">
        <v>50</v>
      </c>
      <c r="B505" s="4">
        <v>0</v>
      </c>
      <c r="C505" s="4">
        <v>0</v>
      </c>
      <c r="D505" s="4">
        <v>1</v>
      </c>
      <c r="E505" s="4">
        <v>226</v>
      </c>
      <c r="F505" s="4">
        <f>ROUND(Source!AW499,O505)</f>
        <v>0</v>
      </c>
      <c r="G505" s="4" t="s">
        <v>74</v>
      </c>
      <c r="H505" s="4" t="s">
        <v>75</v>
      </c>
      <c r="I505" s="4"/>
      <c r="J505" s="4"/>
      <c r="K505" s="4">
        <v>226</v>
      </c>
      <c r="L505" s="4">
        <v>5</v>
      </c>
      <c r="M505" s="4">
        <v>3</v>
      </c>
      <c r="N505" s="4" t="s">
        <v>3</v>
      </c>
      <c r="O505" s="4">
        <v>2</v>
      </c>
      <c r="P505" s="4"/>
      <c r="Q505" s="4"/>
      <c r="R505" s="4"/>
      <c r="S505" s="4"/>
      <c r="T505" s="4"/>
      <c r="U505" s="4"/>
      <c r="V505" s="4"/>
      <c r="W505" s="4"/>
    </row>
    <row r="506" spans="1:245" x14ac:dyDescent="0.2">
      <c r="A506" s="4">
        <v>50</v>
      </c>
      <c r="B506" s="4">
        <v>0</v>
      </c>
      <c r="C506" s="4">
        <v>0</v>
      </c>
      <c r="D506" s="4">
        <v>1</v>
      </c>
      <c r="E506" s="4">
        <v>227</v>
      </c>
      <c r="F506" s="4">
        <f>ROUND(Source!AX499,O506)</f>
        <v>0</v>
      </c>
      <c r="G506" s="4" t="s">
        <v>76</v>
      </c>
      <c r="H506" s="4" t="s">
        <v>77</v>
      </c>
      <c r="I506" s="4"/>
      <c r="J506" s="4"/>
      <c r="K506" s="4">
        <v>227</v>
      </c>
      <c r="L506" s="4">
        <v>6</v>
      </c>
      <c r="M506" s="4">
        <v>3</v>
      </c>
      <c r="N506" s="4" t="s">
        <v>3</v>
      </c>
      <c r="O506" s="4">
        <v>2</v>
      </c>
      <c r="P506" s="4"/>
      <c r="Q506" s="4"/>
      <c r="R506" s="4"/>
      <c r="S506" s="4"/>
      <c r="T506" s="4"/>
      <c r="U506" s="4"/>
      <c r="V506" s="4"/>
      <c r="W506" s="4"/>
    </row>
    <row r="507" spans="1:245" x14ac:dyDescent="0.2">
      <c r="A507" s="4">
        <v>50</v>
      </c>
      <c r="B507" s="4">
        <v>0</v>
      </c>
      <c r="C507" s="4">
        <v>0</v>
      </c>
      <c r="D507" s="4">
        <v>1</v>
      </c>
      <c r="E507" s="4">
        <v>228</v>
      </c>
      <c r="F507" s="4">
        <f>ROUND(Source!AY499,O507)</f>
        <v>0</v>
      </c>
      <c r="G507" s="4" t="s">
        <v>78</v>
      </c>
      <c r="H507" s="4" t="s">
        <v>79</v>
      </c>
      <c r="I507" s="4"/>
      <c r="J507" s="4"/>
      <c r="K507" s="4">
        <v>228</v>
      </c>
      <c r="L507" s="4">
        <v>7</v>
      </c>
      <c r="M507" s="4">
        <v>3</v>
      </c>
      <c r="N507" s="4" t="s">
        <v>3</v>
      </c>
      <c r="O507" s="4">
        <v>2</v>
      </c>
      <c r="P507" s="4"/>
      <c r="Q507" s="4"/>
      <c r="R507" s="4"/>
      <c r="S507" s="4"/>
      <c r="T507" s="4"/>
      <c r="U507" s="4"/>
      <c r="V507" s="4"/>
      <c r="W507" s="4"/>
    </row>
    <row r="508" spans="1:245" x14ac:dyDescent="0.2">
      <c r="A508" s="4">
        <v>50</v>
      </c>
      <c r="B508" s="4">
        <v>0</v>
      </c>
      <c r="C508" s="4">
        <v>0</v>
      </c>
      <c r="D508" s="4">
        <v>1</v>
      </c>
      <c r="E508" s="4">
        <v>216</v>
      </c>
      <c r="F508" s="4">
        <f>ROUND(Source!AP499,O508)</f>
        <v>0</v>
      </c>
      <c r="G508" s="4" t="s">
        <v>80</v>
      </c>
      <c r="H508" s="4" t="s">
        <v>81</v>
      </c>
      <c r="I508" s="4"/>
      <c r="J508" s="4"/>
      <c r="K508" s="4">
        <v>216</v>
      </c>
      <c r="L508" s="4">
        <v>8</v>
      </c>
      <c r="M508" s="4">
        <v>3</v>
      </c>
      <c r="N508" s="4" t="s">
        <v>3</v>
      </c>
      <c r="O508" s="4">
        <v>2</v>
      </c>
      <c r="P508" s="4"/>
      <c r="Q508" s="4"/>
      <c r="R508" s="4"/>
      <c r="S508" s="4"/>
      <c r="T508" s="4"/>
      <c r="U508" s="4"/>
      <c r="V508" s="4"/>
      <c r="W508" s="4"/>
    </row>
    <row r="509" spans="1:245" x14ac:dyDescent="0.2">
      <c r="A509" s="4">
        <v>50</v>
      </c>
      <c r="B509" s="4">
        <v>0</v>
      </c>
      <c r="C509" s="4">
        <v>0</v>
      </c>
      <c r="D509" s="4">
        <v>1</v>
      </c>
      <c r="E509" s="4">
        <v>223</v>
      </c>
      <c r="F509" s="4">
        <f>ROUND(Source!AQ499,O509)</f>
        <v>0</v>
      </c>
      <c r="G509" s="4" t="s">
        <v>82</v>
      </c>
      <c r="H509" s="4" t="s">
        <v>83</v>
      </c>
      <c r="I509" s="4"/>
      <c r="J509" s="4"/>
      <c r="K509" s="4">
        <v>223</v>
      </c>
      <c r="L509" s="4">
        <v>9</v>
      </c>
      <c r="M509" s="4">
        <v>3</v>
      </c>
      <c r="N509" s="4" t="s">
        <v>3</v>
      </c>
      <c r="O509" s="4">
        <v>2</v>
      </c>
      <c r="P509" s="4"/>
      <c r="Q509" s="4"/>
      <c r="R509" s="4"/>
      <c r="S509" s="4"/>
      <c r="T509" s="4"/>
      <c r="U509" s="4"/>
      <c r="V509" s="4"/>
      <c r="W509" s="4"/>
    </row>
    <row r="510" spans="1:245" x14ac:dyDescent="0.2">
      <c r="A510" s="4">
        <v>50</v>
      </c>
      <c r="B510" s="4">
        <v>0</v>
      </c>
      <c r="C510" s="4">
        <v>0</v>
      </c>
      <c r="D510" s="4">
        <v>1</v>
      </c>
      <c r="E510" s="4">
        <v>229</v>
      </c>
      <c r="F510" s="4">
        <f>ROUND(Source!AZ499,O510)</f>
        <v>0</v>
      </c>
      <c r="G510" s="4" t="s">
        <v>84</v>
      </c>
      <c r="H510" s="4" t="s">
        <v>85</v>
      </c>
      <c r="I510" s="4"/>
      <c r="J510" s="4"/>
      <c r="K510" s="4">
        <v>229</v>
      </c>
      <c r="L510" s="4">
        <v>10</v>
      </c>
      <c r="M510" s="4">
        <v>3</v>
      </c>
      <c r="N510" s="4" t="s">
        <v>3</v>
      </c>
      <c r="O510" s="4">
        <v>2</v>
      </c>
      <c r="P510" s="4"/>
      <c r="Q510" s="4"/>
      <c r="R510" s="4"/>
      <c r="S510" s="4"/>
      <c r="T510" s="4"/>
      <c r="U510" s="4"/>
      <c r="V510" s="4"/>
      <c r="W510" s="4"/>
    </row>
    <row r="511" spans="1:245" x14ac:dyDescent="0.2">
      <c r="A511" s="4">
        <v>50</v>
      </c>
      <c r="B511" s="4">
        <v>0</v>
      </c>
      <c r="C511" s="4">
        <v>0</v>
      </c>
      <c r="D511" s="4">
        <v>1</v>
      </c>
      <c r="E511" s="4">
        <v>203</v>
      </c>
      <c r="F511" s="4">
        <f>ROUND(Source!Q499,O511)</f>
        <v>0</v>
      </c>
      <c r="G511" s="4" t="s">
        <v>86</v>
      </c>
      <c r="H511" s="4" t="s">
        <v>87</v>
      </c>
      <c r="I511" s="4"/>
      <c r="J511" s="4"/>
      <c r="K511" s="4">
        <v>203</v>
      </c>
      <c r="L511" s="4">
        <v>11</v>
      </c>
      <c r="M511" s="4">
        <v>3</v>
      </c>
      <c r="N511" s="4" t="s">
        <v>3</v>
      </c>
      <c r="O511" s="4">
        <v>2</v>
      </c>
      <c r="P511" s="4"/>
      <c r="Q511" s="4"/>
      <c r="R511" s="4"/>
      <c r="S511" s="4"/>
      <c r="T511" s="4"/>
      <c r="U511" s="4"/>
      <c r="V511" s="4"/>
      <c r="W511" s="4"/>
    </row>
    <row r="512" spans="1:245" x14ac:dyDescent="0.2">
      <c r="A512" s="4">
        <v>50</v>
      </c>
      <c r="B512" s="4">
        <v>0</v>
      </c>
      <c r="C512" s="4">
        <v>0</v>
      </c>
      <c r="D512" s="4">
        <v>1</v>
      </c>
      <c r="E512" s="4">
        <v>231</v>
      </c>
      <c r="F512" s="4">
        <f>ROUND(Source!BB499,O512)</f>
        <v>0</v>
      </c>
      <c r="G512" s="4" t="s">
        <v>88</v>
      </c>
      <c r="H512" s="4" t="s">
        <v>89</v>
      </c>
      <c r="I512" s="4"/>
      <c r="J512" s="4"/>
      <c r="K512" s="4">
        <v>231</v>
      </c>
      <c r="L512" s="4">
        <v>12</v>
      </c>
      <c r="M512" s="4">
        <v>3</v>
      </c>
      <c r="N512" s="4" t="s">
        <v>3</v>
      </c>
      <c r="O512" s="4">
        <v>2</v>
      </c>
      <c r="P512" s="4"/>
      <c r="Q512" s="4"/>
      <c r="R512" s="4"/>
      <c r="S512" s="4"/>
      <c r="T512" s="4"/>
      <c r="U512" s="4"/>
      <c r="V512" s="4"/>
      <c r="W512" s="4"/>
    </row>
    <row r="513" spans="1:88" x14ac:dyDescent="0.2">
      <c r="A513" s="4">
        <v>50</v>
      </c>
      <c r="B513" s="4">
        <v>0</v>
      </c>
      <c r="C513" s="4">
        <v>0</v>
      </c>
      <c r="D513" s="4">
        <v>1</v>
      </c>
      <c r="E513" s="4">
        <v>204</v>
      </c>
      <c r="F513" s="4">
        <f>ROUND(Source!R499,O513)</f>
        <v>0</v>
      </c>
      <c r="G513" s="4" t="s">
        <v>90</v>
      </c>
      <c r="H513" s="4" t="s">
        <v>91</v>
      </c>
      <c r="I513" s="4"/>
      <c r="J513" s="4"/>
      <c r="K513" s="4">
        <v>204</v>
      </c>
      <c r="L513" s="4">
        <v>13</v>
      </c>
      <c r="M513" s="4">
        <v>3</v>
      </c>
      <c r="N513" s="4" t="s">
        <v>3</v>
      </c>
      <c r="O513" s="4">
        <v>2</v>
      </c>
      <c r="P513" s="4"/>
      <c r="Q513" s="4"/>
      <c r="R513" s="4"/>
      <c r="S513" s="4"/>
      <c r="T513" s="4"/>
      <c r="U513" s="4"/>
      <c r="V513" s="4"/>
      <c r="W513" s="4"/>
    </row>
    <row r="514" spans="1:88" x14ac:dyDescent="0.2">
      <c r="A514" s="4">
        <v>50</v>
      </c>
      <c r="B514" s="4">
        <v>0</v>
      </c>
      <c r="C514" s="4">
        <v>0</v>
      </c>
      <c r="D514" s="4">
        <v>1</v>
      </c>
      <c r="E514" s="4">
        <v>205</v>
      </c>
      <c r="F514" s="4">
        <f>ROUND(Source!S499,O514)</f>
        <v>0</v>
      </c>
      <c r="G514" s="4" t="s">
        <v>92</v>
      </c>
      <c r="H514" s="4" t="s">
        <v>93</v>
      </c>
      <c r="I514" s="4"/>
      <c r="J514" s="4"/>
      <c r="K514" s="4">
        <v>205</v>
      </c>
      <c r="L514" s="4">
        <v>14</v>
      </c>
      <c r="M514" s="4">
        <v>3</v>
      </c>
      <c r="N514" s="4" t="s">
        <v>3</v>
      </c>
      <c r="O514" s="4">
        <v>2</v>
      </c>
      <c r="P514" s="4"/>
      <c r="Q514" s="4"/>
      <c r="R514" s="4"/>
      <c r="S514" s="4"/>
      <c r="T514" s="4"/>
      <c r="U514" s="4"/>
      <c r="V514" s="4"/>
      <c r="W514" s="4"/>
    </row>
    <row r="515" spans="1:88" x14ac:dyDescent="0.2">
      <c r="A515" s="4">
        <v>50</v>
      </c>
      <c r="B515" s="4">
        <v>0</v>
      </c>
      <c r="C515" s="4">
        <v>0</v>
      </c>
      <c r="D515" s="4">
        <v>1</v>
      </c>
      <c r="E515" s="4">
        <v>232</v>
      </c>
      <c r="F515" s="4">
        <f>ROUND(Source!BC499,O515)</f>
        <v>0</v>
      </c>
      <c r="G515" s="4" t="s">
        <v>94</v>
      </c>
      <c r="H515" s="4" t="s">
        <v>95</v>
      </c>
      <c r="I515" s="4"/>
      <c r="J515" s="4"/>
      <c r="K515" s="4">
        <v>232</v>
      </c>
      <c r="L515" s="4">
        <v>15</v>
      </c>
      <c r="M515" s="4">
        <v>3</v>
      </c>
      <c r="N515" s="4" t="s">
        <v>3</v>
      </c>
      <c r="O515" s="4">
        <v>2</v>
      </c>
      <c r="P515" s="4"/>
      <c r="Q515" s="4"/>
      <c r="R515" s="4"/>
      <c r="S515" s="4"/>
      <c r="T515" s="4"/>
      <c r="U515" s="4"/>
      <c r="V515" s="4"/>
      <c r="W515" s="4"/>
    </row>
    <row r="516" spans="1:88" x14ac:dyDescent="0.2">
      <c r="A516" s="4">
        <v>50</v>
      </c>
      <c r="B516" s="4">
        <v>0</v>
      </c>
      <c r="C516" s="4">
        <v>0</v>
      </c>
      <c r="D516" s="4">
        <v>1</v>
      </c>
      <c r="E516" s="4">
        <v>214</v>
      </c>
      <c r="F516" s="4">
        <f>ROUND(Source!AS499,O516)</f>
        <v>0</v>
      </c>
      <c r="G516" s="4" t="s">
        <v>96</v>
      </c>
      <c r="H516" s="4" t="s">
        <v>97</v>
      </c>
      <c r="I516" s="4"/>
      <c r="J516" s="4"/>
      <c r="K516" s="4">
        <v>214</v>
      </c>
      <c r="L516" s="4">
        <v>16</v>
      </c>
      <c r="M516" s="4">
        <v>3</v>
      </c>
      <c r="N516" s="4" t="s">
        <v>3</v>
      </c>
      <c r="O516" s="4">
        <v>2</v>
      </c>
      <c r="P516" s="4"/>
      <c r="Q516" s="4"/>
      <c r="R516" s="4"/>
      <c r="S516" s="4"/>
      <c r="T516" s="4"/>
      <c r="U516" s="4"/>
      <c r="V516" s="4"/>
      <c r="W516" s="4"/>
    </row>
    <row r="517" spans="1:88" x14ac:dyDescent="0.2">
      <c r="A517" s="4">
        <v>50</v>
      </c>
      <c r="B517" s="4">
        <v>0</v>
      </c>
      <c r="C517" s="4">
        <v>0</v>
      </c>
      <c r="D517" s="4">
        <v>1</v>
      </c>
      <c r="E517" s="4">
        <v>215</v>
      </c>
      <c r="F517" s="4">
        <f>ROUND(Source!AT499,O517)</f>
        <v>0</v>
      </c>
      <c r="G517" s="4" t="s">
        <v>98</v>
      </c>
      <c r="H517" s="4" t="s">
        <v>99</v>
      </c>
      <c r="I517" s="4"/>
      <c r="J517" s="4"/>
      <c r="K517" s="4">
        <v>215</v>
      </c>
      <c r="L517" s="4">
        <v>17</v>
      </c>
      <c r="M517" s="4">
        <v>3</v>
      </c>
      <c r="N517" s="4" t="s">
        <v>3</v>
      </c>
      <c r="O517" s="4">
        <v>2</v>
      </c>
      <c r="P517" s="4"/>
      <c r="Q517" s="4"/>
      <c r="R517" s="4"/>
      <c r="S517" s="4"/>
      <c r="T517" s="4"/>
      <c r="U517" s="4"/>
      <c r="V517" s="4"/>
      <c r="W517" s="4"/>
    </row>
    <row r="518" spans="1:88" x14ac:dyDescent="0.2">
      <c r="A518" s="4">
        <v>50</v>
      </c>
      <c r="B518" s="4">
        <v>0</v>
      </c>
      <c r="C518" s="4">
        <v>0</v>
      </c>
      <c r="D518" s="4">
        <v>1</v>
      </c>
      <c r="E518" s="4">
        <v>217</v>
      </c>
      <c r="F518" s="4">
        <f>ROUND(Source!AU499,O518)</f>
        <v>0</v>
      </c>
      <c r="G518" s="4" t="s">
        <v>100</v>
      </c>
      <c r="H518" s="4" t="s">
        <v>101</v>
      </c>
      <c r="I518" s="4"/>
      <c r="J518" s="4"/>
      <c r="K518" s="4">
        <v>217</v>
      </c>
      <c r="L518" s="4">
        <v>18</v>
      </c>
      <c r="M518" s="4">
        <v>3</v>
      </c>
      <c r="N518" s="4" t="s">
        <v>3</v>
      </c>
      <c r="O518" s="4">
        <v>2</v>
      </c>
      <c r="P518" s="4"/>
      <c r="Q518" s="4"/>
      <c r="R518" s="4"/>
      <c r="S518" s="4"/>
      <c r="T518" s="4"/>
      <c r="U518" s="4"/>
      <c r="V518" s="4"/>
      <c r="W518" s="4"/>
    </row>
    <row r="519" spans="1:88" x14ac:dyDescent="0.2">
      <c r="A519" s="4">
        <v>50</v>
      </c>
      <c r="B519" s="4">
        <v>0</v>
      </c>
      <c r="C519" s="4">
        <v>0</v>
      </c>
      <c r="D519" s="4">
        <v>1</v>
      </c>
      <c r="E519" s="4">
        <v>230</v>
      </c>
      <c r="F519" s="4">
        <f>ROUND(Source!BA499,O519)</f>
        <v>0</v>
      </c>
      <c r="G519" s="4" t="s">
        <v>102</v>
      </c>
      <c r="H519" s="4" t="s">
        <v>103</v>
      </c>
      <c r="I519" s="4"/>
      <c r="J519" s="4"/>
      <c r="K519" s="4">
        <v>230</v>
      </c>
      <c r="L519" s="4">
        <v>19</v>
      </c>
      <c r="M519" s="4">
        <v>3</v>
      </c>
      <c r="N519" s="4" t="s">
        <v>3</v>
      </c>
      <c r="O519" s="4">
        <v>2</v>
      </c>
      <c r="P519" s="4"/>
      <c r="Q519" s="4"/>
      <c r="R519" s="4"/>
      <c r="S519" s="4"/>
      <c r="T519" s="4"/>
      <c r="U519" s="4"/>
      <c r="V519" s="4"/>
      <c r="W519" s="4"/>
    </row>
    <row r="520" spans="1:88" x14ac:dyDescent="0.2">
      <c r="A520" s="4">
        <v>50</v>
      </c>
      <c r="B520" s="4">
        <v>0</v>
      </c>
      <c r="C520" s="4">
        <v>0</v>
      </c>
      <c r="D520" s="4">
        <v>1</v>
      </c>
      <c r="E520" s="4">
        <v>206</v>
      </c>
      <c r="F520" s="4">
        <f>ROUND(Source!T499,O520)</f>
        <v>0</v>
      </c>
      <c r="G520" s="4" t="s">
        <v>104</v>
      </c>
      <c r="H520" s="4" t="s">
        <v>105</v>
      </c>
      <c r="I520" s="4"/>
      <c r="J520" s="4"/>
      <c r="K520" s="4">
        <v>206</v>
      </c>
      <c r="L520" s="4">
        <v>20</v>
      </c>
      <c r="M520" s="4">
        <v>3</v>
      </c>
      <c r="N520" s="4" t="s">
        <v>3</v>
      </c>
      <c r="O520" s="4">
        <v>2</v>
      </c>
      <c r="P520" s="4"/>
      <c r="Q520" s="4"/>
      <c r="R520" s="4"/>
      <c r="S520" s="4"/>
      <c r="T520" s="4"/>
      <c r="U520" s="4"/>
      <c r="V520" s="4"/>
      <c r="W520" s="4"/>
    </row>
    <row r="521" spans="1:88" x14ac:dyDescent="0.2">
      <c r="A521" s="4">
        <v>50</v>
      </c>
      <c r="B521" s="4">
        <v>0</v>
      </c>
      <c r="C521" s="4">
        <v>0</v>
      </c>
      <c r="D521" s="4">
        <v>1</v>
      </c>
      <c r="E521" s="4">
        <v>207</v>
      </c>
      <c r="F521" s="4">
        <f>Source!U499</f>
        <v>0</v>
      </c>
      <c r="G521" s="4" t="s">
        <v>106</v>
      </c>
      <c r="H521" s="4" t="s">
        <v>107</v>
      </c>
      <c r="I521" s="4"/>
      <c r="J521" s="4"/>
      <c r="K521" s="4">
        <v>207</v>
      </c>
      <c r="L521" s="4">
        <v>21</v>
      </c>
      <c r="M521" s="4">
        <v>3</v>
      </c>
      <c r="N521" s="4" t="s">
        <v>3</v>
      </c>
      <c r="O521" s="4">
        <v>-1</v>
      </c>
      <c r="P521" s="4"/>
      <c r="Q521" s="4"/>
      <c r="R521" s="4"/>
      <c r="S521" s="4"/>
      <c r="T521" s="4"/>
      <c r="U521" s="4"/>
      <c r="V521" s="4"/>
      <c r="W521" s="4"/>
    </row>
    <row r="522" spans="1:88" x14ac:dyDescent="0.2">
      <c r="A522" s="4">
        <v>50</v>
      </c>
      <c r="B522" s="4">
        <v>0</v>
      </c>
      <c r="C522" s="4">
        <v>0</v>
      </c>
      <c r="D522" s="4">
        <v>1</v>
      </c>
      <c r="E522" s="4">
        <v>208</v>
      </c>
      <c r="F522" s="4">
        <f>Source!V499</f>
        <v>0</v>
      </c>
      <c r="G522" s="4" t="s">
        <v>108</v>
      </c>
      <c r="H522" s="4" t="s">
        <v>109</v>
      </c>
      <c r="I522" s="4"/>
      <c r="J522" s="4"/>
      <c r="K522" s="4">
        <v>208</v>
      </c>
      <c r="L522" s="4">
        <v>22</v>
      </c>
      <c r="M522" s="4">
        <v>3</v>
      </c>
      <c r="N522" s="4" t="s">
        <v>3</v>
      </c>
      <c r="O522" s="4">
        <v>-1</v>
      </c>
      <c r="P522" s="4"/>
      <c r="Q522" s="4"/>
      <c r="R522" s="4"/>
      <c r="S522" s="4"/>
      <c r="T522" s="4"/>
      <c r="U522" s="4"/>
      <c r="V522" s="4"/>
      <c r="W522" s="4"/>
    </row>
    <row r="523" spans="1:88" x14ac:dyDescent="0.2">
      <c r="A523" s="4">
        <v>50</v>
      </c>
      <c r="B523" s="4">
        <v>0</v>
      </c>
      <c r="C523" s="4">
        <v>0</v>
      </c>
      <c r="D523" s="4">
        <v>1</v>
      </c>
      <c r="E523" s="4">
        <v>209</v>
      </c>
      <c r="F523" s="4">
        <f>ROUND(Source!W499,O523)</f>
        <v>0</v>
      </c>
      <c r="G523" s="4" t="s">
        <v>110</v>
      </c>
      <c r="H523" s="4" t="s">
        <v>111</v>
      </c>
      <c r="I523" s="4"/>
      <c r="J523" s="4"/>
      <c r="K523" s="4">
        <v>209</v>
      </c>
      <c r="L523" s="4">
        <v>23</v>
      </c>
      <c r="M523" s="4">
        <v>3</v>
      </c>
      <c r="N523" s="4" t="s">
        <v>3</v>
      </c>
      <c r="O523" s="4">
        <v>2</v>
      </c>
      <c r="P523" s="4"/>
      <c r="Q523" s="4"/>
      <c r="R523" s="4"/>
      <c r="S523" s="4"/>
      <c r="T523" s="4"/>
      <c r="U523" s="4"/>
      <c r="V523" s="4"/>
      <c r="W523" s="4"/>
    </row>
    <row r="524" spans="1:88" x14ac:dyDescent="0.2">
      <c r="A524" s="4">
        <v>50</v>
      </c>
      <c r="B524" s="4">
        <v>0</v>
      </c>
      <c r="C524" s="4">
        <v>0</v>
      </c>
      <c r="D524" s="4">
        <v>1</v>
      </c>
      <c r="E524" s="4">
        <v>210</v>
      </c>
      <c r="F524" s="4">
        <f>ROUND(Source!X499,O524)</f>
        <v>0</v>
      </c>
      <c r="G524" s="4" t="s">
        <v>112</v>
      </c>
      <c r="H524" s="4" t="s">
        <v>113</v>
      </c>
      <c r="I524" s="4"/>
      <c r="J524" s="4"/>
      <c r="K524" s="4">
        <v>210</v>
      </c>
      <c r="L524" s="4">
        <v>24</v>
      </c>
      <c r="M524" s="4">
        <v>3</v>
      </c>
      <c r="N524" s="4" t="s">
        <v>3</v>
      </c>
      <c r="O524" s="4">
        <v>2</v>
      </c>
      <c r="P524" s="4"/>
      <c r="Q524" s="4"/>
      <c r="R524" s="4"/>
      <c r="S524" s="4"/>
      <c r="T524" s="4"/>
      <c r="U524" s="4"/>
      <c r="V524" s="4"/>
      <c r="W524" s="4"/>
    </row>
    <row r="525" spans="1:88" x14ac:dyDescent="0.2">
      <c r="A525" s="4">
        <v>50</v>
      </c>
      <c r="B525" s="4">
        <v>0</v>
      </c>
      <c r="C525" s="4">
        <v>0</v>
      </c>
      <c r="D525" s="4">
        <v>1</v>
      </c>
      <c r="E525" s="4">
        <v>211</v>
      </c>
      <c r="F525" s="4">
        <f>ROUND(Source!Y499,O525)</f>
        <v>0</v>
      </c>
      <c r="G525" s="4" t="s">
        <v>114</v>
      </c>
      <c r="H525" s="4" t="s">
        <v>115</v>
      </c>
      <c r="I525" s="4"/>
      <c r="J525" s="4"/>
      <c r="K525" s="4">
        <v>211</v>
      </c>
      <c r="L525" s="4">
        <v>25</v>
      </c>
      <c r="M525" s="4">
        <v>3</v>
      </c>
      <c r="N525" s="4" t="s">
        <v>3</v>
      </c>
      <c r="O525" s="4">
        <v>2</v>
      </c>
      <c r="P525" s="4"/>
      <c r="Q525" s="4"/>
      <c r="R525" s="4"/>
      <c r="S525" s="4"/>
      <c r="T525" s="4"/>
      <c r="U525" s="4"/>
      <c r="V525" s="4"/>
      <c r="W525" s="4"/>
    </row>
    <row r="526" spans="1:88" x14ac:dyDescent="0.2">
      <c r="A526" s="4">
        <v>50</v>
      </c>
      <c r="B526" s="4">
        <v>0</v>
      </c>
      <c r="C526" s="4">
        <v>0</v>
      </c>
      <c r="D526" s="4">
        <v>1</v>
      </c>
      <c r="E526" s="4">
        <v>224</v>
      </c>
      <c r="F526" s="4">
        <f>ROUND(Source!AR499,O526)</f>
        <v>0</v>
      </c>
      <c r="G526" s="4" t="s">
        <v>116</v>
      </c>
      <c r="H526" s="4" t="s">
        <v>117</v>
      </c>
      <c r="I526" s="4"/>
      <c r="J526" s="4"/>
      <c r="K526" s="4">
        <v>224</v>
      </c>
      <c r="L526" s="4">
        <v>26</v>
      </c>
      <c r="M526" s="4">
        <v>3</v>
      </c>
      <c r="N526" s="4" t="s">
        <v>3</v>
      </c>
      <c r="O526" s="4">
        <v>2</v>
      </c>
      <c r="P526" s="4"/>
      <c r="Q526" s="4"/>
      <c r="R526" s="4"/>
      <c r="S526" s="4"/>
      <c r="T526" s="4"/>
      <c r="U526" s="4"/>
      <c r="V526" s="4"/>
      <c r="W526" s="4"/>
    </row>
    <row r="528" spans="1:88" x14ac:dyDescent="0.2">
      <c r="A528" s="1">
        <v>5</v>
      </c>
      <c r="B528" s="1">
        <v>1</v>
      </c>
      <c r="C528" s="1"/>
      <c r="D528" s="1">
        <f>ROW(A541)</f>
        <v>541</v>
      </c>
      <c r="E528" s="1"/>
      <c r="F528" s="1" t="s">
        <v>118</v>
      </c>
      <c r="G528" s="1" t="s">
        <v>153</v>
      </c>
      <c r="H528" s="1" t="s">
        <v>3</v>
      </c>
      <c r="I528" s="1">
        <v>0</v>
      </c>
      <c r="J528" s="1"/>
      <c r="K528" s="1">
        <v>0</v>
      </c>
      <c r="L528" s="1"/>
      <c r="M528" s="1"/>
      <c r="N528" s="1"/>
      <c r="O528" s="1"/>
      <c r="P528" s="1"/>
      <c r="Q528" s="1"/>
      <c r="R528" s="1"/>
      <c r="S528" s="1"/>
      <c r="T528" s="1"/>
      <c r="U528" s="1" t="s">
        <v>3</v>
      </c>
      <c r="V528" s="1">
        <v>0</v>
      </c>
      <c r="W528" s="1"/>
      <c r="X528" s="1"/>
      <c r="Y528" s="1"/>
      <c r="Z528" s="1"/>
      <c r="AA528" s="1"/>
      <c r="AB528" s="1" t="s">
        <v>3</v>
      </c>
      <c r="AC528" s="1" t="s">
        <v>3</v>
      </c>
      <c r="AD528" s="1" t="s">
        <v>3</v>
      </c>
      <c r="AE528" s="1" t="s">
        <v>3</v>
      </c>
      <c r="AF528" s="1" t="s">
        <v>3</v>
      </c>
      <c r="AG528" s="1" t="s">
        <v>3</v>
      </c>
      <c r="AH528" s="1"/>
      <c r="AI528" s="1"/>
      <c r="AJ528" s="1"/>
      <c r="AK528" s="1"/>
      <c r="AL528" s="1"/>
      <c r="AM528" s="1"/>
      <c r="AN528" s="1"/>
      <c r="AO528" s="1"/>
      <c r="AP528" s="1" t="s">
        <v>3</v>
      </c>
      <c r="AQ528" s="1" t="s">
        <v>3</v>
      </c>
      <c r="AR528" s="1" t="s">
        <v>3</v>
      </c>
      <c r="AS528" s="1"/>
      <c r="AT528" s="1"/>
      <c r="AU528" s="1"/>
      <c r="AV528" s="1"/>
      <c r="AW528" s="1"/>
      <c r="AX528" s="1"/>
      <c r="AY528" s="1"/>
      <c r="AZ528" s="1" t="s">
        <v>3</v>
      </c>
      <c r="BA528" s="1"/>
      <c r="BB528" s="1" t="s">
        <v>3</v>
      </c>
      <c r="BC528" s="1" t="s">
        <v>3</v>
      </c>
      <c r="BD528" s="1" t="s">
        <v>3</v>
      </c>
      <c r="BE528" s="1" t="s">
        <v>3</v>
      </c>
      <c r="BF528" s="1" t="s">
        <v>3</v>
      </c>
      <c r="BG528" s="1" t="s">
        <v>3</v>
      </c>
      <c r="BH528" s="1" t="s">
        <v>3</v>
      </c>
      <c r="BI528" s="1" t="s">
        <v>3</v>
      </c>
      <c r="BJ528" s="1" t="s">
        <v>3</v>
      </c>
      <c r="BK528" s="1" t="s">
        <v>3</v>
      </c>
      <c r="BL528" s="1" t="s">
        <v>3</v>
      </c>
      <c r="BM528" s="1" t="s">
        <v>3</v>
      </c>
      <c r="BN528" s="1" t="s">
        <v>3</v>
      </c>
      <c r="BO528" s="1" t="s">
        <v>3</v>
      </c>
      <c r="BP528" s="1" t="s">
        <v>3</v>
      </c>
      <c r="BQ528" s="1"/>
      <c r="BR528" s="1"/>
      <c r="BS528" s="1"/>
      <c r="BT528" s="1"/>
      <c r="BU528" s="1"/>
      <c r="BV528" s="1"/>
      <c r="BW528" s="1"/>
      <c r="BX528" s="1">
        <v>0</v>
      </c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>
        <v>0</v>
      </c>
    </row>
    <row r="530" spans="1:245" x14ac:dyDescent="0.2">
      <c r="A530" s="2">
        <v>52</v>
      </c>
      <c r="B530" s="2">
        <f t="shared" ref="B530:G530" si="293">B541</f>
        <v>1</v>
      </c>
      <c r="C530" s="2">
        <f t="shared" si="293"/>
        <v>5</v>
      </c>
      <c r="D530" s="2">
        <f t="shared" si="293"/>
        <v>528</v>
      </c>
      <c r="E530" s="2">
        <f t="shared" si="293"/>
        <v>0</v>
      </c>
      <c r="F530" s="2" t="str">
        <f t="shared" si="293"/>
        <v>Новый подраздел</v>
      </c>
      <c r="G530" s="2" t="str">
        <f t="shared" si="293"/>
        <v>Прочие работы</v>
      </c>
      <c r="H530" s="2"/>
      <c r="I530" s="2"/>
      <c r="J530" s="2"/>
      <c r="K530" s="2"/>
      <c r="L530" s="2"/>
      <c r="M530" s="2"/>
      <c r="N530" s="2"/>
      <c r="O530" s="2">
        <f t="shared" ref="O530:AT530" si="294">O541</f>
        <v>0</v>
      </c>
      <c r="P530" s="2">
        <f t="shared" si="294"/>
        <v>0</v>
      </c>
      <c r="Q530" s="2">
        <f t="shared" si="294"/>
        <v>0</v>
      </c>
      <c r="R530" s="2">
        <f t="shared" si="294"/>
        <v>0</v>
      </c>
      <c r="S530" s="2">
        <f t="shared" si="294"/>
        <v>0</v>
      </c>
      <c r="T530" s="2">
        <f t="shared" si="294"/>
        <v>0</v>
      </c>
      <c r="U530" s="2">
        <f t="shared" si="294"/>
        <v>0</v>
      </c>
      <c r="V530" s="2">
        <f t="shared" si="294"/>
        <v>0</v>
      </c>
      <c r="W530" s="2">
        <f t="shared" si="294"/>
        <v>0</v>
      </c>
      <c r="X530" s="2">
        <f t="shared" si="294"/>
        <v>0</v>
      </c>
      <c r="Y530" s="2">
        <f t="shared" si="294"/>
        <v>0</v>
      </c>
      <c r="Z530" s="2">
        <f t="shared" si="294"/>
        <v>0</v>
      </c>
      <c r="AA530" s="2">
        <f t="shared" si="294"/>
        <v>0</v>
      </c>
      <c r="AB530" s="2">
        <f t="shared" si="294"/>
        <v>0</v>
      </c>
      <c r="AC530" s="2">
        <f t="shared" si="294"/>
        <v>0</v>
      </c>
      <c r="AD530" s="2">
        <f t="shared" si="294"/>
        <v>0</v>
      </c>
      <c r="AE530" s="2">
        <f t="shared" si="294"/>
        <v>0</v>
      </c>
      <c r="AF530" s="2">
        <f t="shared" si="294"/>
        <v>0</v>
      </c>
      <c r="AG530" s="2">
        <f t="shared" si="294"/>
        <v>0</v>
      </c>
      <c r="AH530" s="2">
        <f t="shared" si="294"/>
        <v>0</v>
      </c>
      <c r="AI530" s="2">
        <f t="shared" si="294"/>
        <v>0</v>
      </c>
      <c r="AJ530" s="2">
        <f t="shared" si="294"/>
        <v>0</v>
      </c>
      <c r="AK530" s="2">
        <f t="shared" si="294"/>
        <v>0</v>
      </c>
      <c r="AL530" s="2">
        <f t="shared" si="294"/>
        <v>0</v>
      </c>
      <c r="AM530" s="2">
        <f t="shared" si="294"/>
        <v>0</v>
      </c>
      <c r="AN530" s="2">
        <f t="shared" si="294"/>
        <v>0</v>
      </c>
      <c r="AO530" s="2">
        <f t="shared" si="294"/>
        <v>0</v>
      </c>
      <c r="AP530" s="2">
        <f t="shared" si="294"/>
        <v>0</v>
      </c>
      <c r="AQ530" s="2">
        <f t="shared" si="294"/>
        <v>0</v>
      </c>
      <c r="AR530" s="2">
        <f t="shared" si="294"/>
        <v>0</v>
      </c>
      <c r="AS530" s="2">
        <f t="shared" si="294"/>
        <v>0</v>
      </c>
      <c r="AT530" s="2">
        <f t="shared" si="294"/>
        <v>0</v>
      </c>
      <c r="AU530" s="2">
        <f t="shared" ref="AU530:BZ530" si="295">AU541</f>
        <v>0</v>
      </c>
      <c r="AV530" s="2">
        <f t="shared" si="295"/>
        <v>0</v>
      </c>
      <c r="AW530" s="2">
        <f t="shared" si="295"/>
        <v>0</v>
      </c>
      <c r="AX530" s="2">
        <f t="shared" si="295"/>
        <v>0</v>
      </c>
      <c r="AY530" s="2">
        <f t="shared" si="295"/>
        <v>0</v>
      </c>
      <c r="AZ530" s="2">
        <f t="shared" si="295"/>
        <v>0</v>
      </c>
      <c r="BA530" s="2">
        <f t="shared" si="295"/>
        <v>0</v>
      </c>
      <c r="BB530" s="2">
        <f t="shared" si="295"/>
        <v>0</v>
      </c>
      <c r="BC530" s="2">
        <f t="shared" si="295"/>
        <v>0</v>
      </c>
      <c r="BD530" s="2">
        <f t="shared" si="295"/>
        <v>0</v>
      </c>
      <c r="BE530" s="2">
        <f t="shared" si="295"/>
        <v>0</v>
      </c>
      <c r="BF530" s="2">
        <f t="shared" si="295"/>
        <v>0</v>
      </c>
      <c r="BG530" s="2">
        <f t="shared" si="295"/>
        <v>0</v>
      </c>
      <c r="BH530" s="2">
        <f t="shared" si="295"/>
        <v>0</v>
      </c>
      <c r="BI530" s="2">
        <f t="shared" si="295"/>
        <v>0</v>
      </c>
      <c r="BJ530" s="2">
        <f t="shared" si="295"/>
        <v>0</v>
      </c>
      <c r="BK530" s="2">
        <f t="shared" si="295"/>
        <v>0</v>
      </c>
      <c r="BL530" s="2">
        <f t="shared" si="295"/>
        <v>0</v>
      </c>
      <c r="BM530" s="2">
        <f t="shared" si="295"/>
        <v>0</v>
      </c>
      <c r="BN530" s="2">
        <f t="shared" si="295"/>
        <v>0</v>
      </c>
      <c r="BO530" s="2">
        <f t="shared" si="295"/>
        <v>0</v>
      </c>
      <c r="BP530" s="2">
        <f t="shared" si="295"/>
        <v>0</v>
      </c>
      <c r="BQ530" s="2">
        <f t="shared" si="295"/>
        <v>0</v>
      </c>
      <c r="BR530" s="2">
        <f t="shared" si="295"/>
        <v>0</v>
      </c>
      <c r="BS530" s="2">
        <f t="shared" si="295"/>
        <v>0</v>
      </c>
      <c r="BT530" s="2">
        <f t="shared" si="295"/>
        <v>0</v>
      </c>
      <c r="BU530" s="2">
        <f t="shared" si="295"/>
        <v>0</v>
      </c>
      <c r="BV530" s="2">
        <f t="shared" si="295"/>
        <v>0</v>
      </c>
      <c r="BW530" s="2">
        <f t="shared" si="295"/>
        <v>0</v>
      </c>
      <c r="BX530" s="2">
        <f t="shared" si="295"/>
        <v>0</v>
      </c>
      <c r="BY530" s="2">
        <f t="shared" si="295"/>
        <v>0</v>
      </c>
      <c r="BZ530" s="2">
        <f t="shared" si="295"/>
        <v>0</v>
      </c>
      <c r="CA530" s="2">
        <f t="shared" ref="CA530:DF530" si="296">CA541</f>
        <v>0</v>
      </c>
      <c r="CB530" s="2">
        <f t="shared" si="296"/>
        <v>0</v>
      </c>
      <c r="CC530" s="2">
        <f t="shared" si="296"/>
        <v>0</v>
      </c>
      <c r="CD530" s="2">
        <f t="shared" si="296"/>
        <v>0</v>
      </c>
      <c r="CE530" s="2">
        <f t="shared" si="296"/>
        <v>0</v>
      </c>
      <c r="CF530" s="2">
        <f t="shared" si="296"/>
        <v>0</v>
      </c>
      <c r="CG530" s="2">
        <f t="shared" si="296"/>
        <v>0</v>
      </c>
      <c r="CH530" s="2">
        <f t="shared" si="296"/>
        <v>0</v>
      </c>
      <c r="CI530" s="2">
        <f t="shared" si="296"/>
        <v>0</v>
      </c>
      <c r="CJ530" s="2">
        <f t="shared" si="296"/>
        <v>0</v>
      </c>
      <c r="CK530" s="2">
        <f t="shared" si="296"/>
        <v>0</v>
      </c>
      <c r="CL530" s="2">
        <f t="shared" si="296"/>
        <v>0</v>
      </c>
      <c r="CM530" s="2">
        <f t="shared" si="296"/>
        <v>0</v>
      </c>
      <c r="CN530" s="2">
        <f t="shared" si="296"/>
        <v>0</v>
      </c>
      <c r="CO530" s="2">
        <f t="shared" si="296"/>
        <v>0</v>
      </c>
      <c r="CP530" s="2">
        <f t="shared" si="296"/>
        <v>0</v>
      </c>
      <c r="CQ530" s="2">
        <f t="shared" si="296"/>
        <v>0</v>
      </c>
      <c r="CR530" s="2">
        <f t="shared" si="296"/>
        <v>0</v>
      </c>
      <c r="CS530" s="2">
        <f t="shared" si="296"/>
        <v>0</v>
      </c>
      <c r="CT530" s="2">
        <f t="shared" si="296"/>
        <v>0</v>
      </c>
      <c r="CU530" s="2">
        <f t="shared" si="296"/>
        <v>0</v>
      </c>
      <c r="CV530" s="2">
        <f t="shared" si="296"/>
        <v>0</v>
      </c>
      <c r="CW530" s="2">
        <f t="shared" si="296"/>
        <v>0</v>
      </c>
      <c r="CX530" s="2">
        <f t="shared" si="296"/>
        <v>0</v>
      </c>
      <c r="CY530" s="2">
        <f t="shared" si="296"/>
        <v>0</v>
      </c>
      <c r="CZ530" s="2">
        <f t="shared" si="296"/>
        <v>0</v>
      </c>
      <c r="DA530" s="2">
        <f t="shared" si="296"/>
        <v>0</v>
      </c>
      <c r="DB530" s="2">
        <f t="shared" si="296"/>
        <v>0</v>
      </c>
      <c r="DC530" s="2">
        <f t="shared" si="296"/>
        <v>0</v>
      </c>
      <c r="DD530" s="2">
        <f t="shared" si="296"/>
        <v>0</v>
      </c>
      <c r="DE530" s="2">
        <f t="shared" si="296"/>
        <v>0</v>
      </c>
      <c r="DF530" s="2">
        <f t="shared" si="296"/>
        <v>0</v>
      </c>
      <c r="DG530" s="3">
        <f t="shared" ref="DG530:EL530" si="297">DG541</f>
        <v>0</v>
      </c>
      <c r="DH530" s="3">
        <f t="shared" si="297"/>
        <v>0</v>
      </c>
      <c r="DI530" s="3">
        <f t="shared" si="297"/>
        <v>0</v>
      </c>
      <c r="DJ530" s="3">
        <f t="shared" si="297"/>
        <v>0</v>
      </c>
      <c r="DK530" s="3">
        <f t="shared" si="297"/>
        <v>0</v>
      </c>
      <c r="DL530" s="3">
        <f t="shared" si="297"/>
        <v>0</v>
      </c>
      <c r="DM530" s="3">
        <f t="shared" si="297"/>
        <v>0</v>
      </c>
      <c r="DN530" s="3">
        <f t="shared" si="297"/>
        <v>0</v>
      </c>
      <c r="DO530" s="3">
        <f t="shared" si="297"/>
        <v>0</v>
      </c>
      <c r="DP530" s="3">
        <f t="shared" si="297"/>
        <v>0</v>
      </c>
      <c r="DQ530" s="3">
        <f t="shared" si="297"/>
        <v>0</v>
      </c>
      <c r="DR530" s="3">
        <f t="shared" si="297"/>
        <v>0</v>
      </c>
      <c r="DS530" s="3">
        <f t="shared" si="297"/>
        <v>0</v>
      </c>
      <c r="DT530" s="3">
        <f t="shared" si="297"/>
        <v>0</v>
      </c>
      <c r="DU530" s="3">
        <f t="shared" si="297"/>
        <v>0</v>
      </c>
      <c r="DV530" s="3">
        <f t="shared" si="297"/>
        <v>0</v>
      </c>
      <c r="DW530" s="3">
        <f t="shared" si="297"/>
        <v>0</v>
      </c>
      <c r="DX530" s="3">
        <f t="shared" si="297"/>
        <v>0</v>
      </c>
      <c r="DY530" s="3">
        <f t="shared" si="297"/>
        <v>0</v>
      </c>
      <c r="DZ530" s="3">
        <f t="shared" si="297"/>
        <v>0</v>
      </c>
      <c r="EA530" s="3">
        <f t="shared" si="297"/>
        <v>0</v>
      </c>
      <c r="EB530" s="3">
        <f t="shared" si="297"/>
        <v>0</v>
      </c>
      <c r="EC530" s="3">
        <f t="shared" si="297"/>
        <v>0</v>
      </c>
      <c r="ED530" s="3">
        <f t="shared" si="297"/>
        <v>0</v>
      </c>
      <c r="EE530" s="3">
        <f t="shared" si="297"/>
        <v>0</v>
      </c>
      <c r="EF530" s="3">
        <f t="shared" si="297"/>
        <v>0</v>
      </c>
      <c r="EG530" s="3">
        <f t="shared" si="297"/>
        <v>0</v>
      </c>
      <c r="EH530" s="3">
        <f t="shared" si="297"/>
        <v>0</v>
      </c>
      <c r="EI530" s="3">
        <f t="shared" si="297"/>
        <v>0</v>
      </c>
      <c r="EJ530" s="3">
        <f t="shared" si="297"/>
        <v>0</v>
      </c>
      <c r="EK530" s="3">
        <f t="shared" si="297"/>
        <v>0</v>
      </c>
      <c r="EL530" s="3">
        <f t="shared" si="297"/>
        <v>0</v>
      </c>
      <c r="EM530" s="3">
        <f t="shared" ref="EM530:FR530" si="298">EM541</f>
        <v>0</v>
      </c>
      <c r="EN530" s="3">
        <f t="shared" si="298"/>
        <v>0</v>
      </c>
      <c r="EO530" s="3">
        <f t="shared" si="298"/>
        <v>0</v>
      </c>
      <c r="EP530" s="3">
        <f t="shared" si="298"/>
        <v>0</v>
      </c>
      <c r="EQ530" s="3">
        <f t="shared" si="298"/>
        <v>0</v>
      </c>
      <c r="ER530" s="3">
        <f t="shared" si="298"/>
        <v>0</v>
      </c>
      <c r="ES530" s="3">
        <f t="shared" si="298"/>
        <v>0</v>
      </c>
      <c r="ET530" s="3">
        <f t="shared" si="298"/>
        <v>0</v>
      </c>
      <c r="EU530" s="3">
        <f t="shared" si="298"/>
        <v>0</v>
      </c>
      <c r="EV530" s="3">
        <f t="shared" si="298"/>
        <v>0</v>
      </c>
      <c r="EW530" s="3">
        <f t="shared" si="298"/>
        <v>0</v>
      </c>
      <c r="EX530" s="3">
        <f t="shared" si="298"/>
        <v>0</v>
      </c>
      <c r="EY530" s="3">
        <f t="shared" si="298"/>
        <v>0</v>
      </c>
      <c r="EZ530" s="3">
        <f t="shared" si="298"/>
        <v>0</v>
      </c>
      <c r="FA530" s="3">
        <f t="shared" si="298"/>
        <v>0</v>
      </c>
      <c r="FB530" s="3">
        <f t="shared" si="298"/>
        <v>0</v>
      </c>
      <c r="FC530" s="3">
        <f t="shared" si="298"/>
        <v>0</v>
      </c>
      <c r="FD530" s="3">
        <f t="shared" si="298"/>
        <v>0</v>
      </c>
      <c r="FE530" s="3">
        <f t="shared" si="298"/>
        <v>0</v>
      </c>
      <c r="FF530" s="3">
        <f t="shared" si="298"/>
        <v>0</v>
      </c>
      <c r="FG530" s="3">
        <f t="shared" si="298"/>
        <v>0</v>
      </c>
      <c r="FH530" s="3">
        <f t="shared" si="298"/>
        <v>0</v>
      </c>
      <c r="FI530" s="3">
        <f t="shared" si="298"/>
        <v>0</v>
      </c>
      <c r="FJ530" s="3">
        <f t="shared" si="298"/>
        <v>0</v>
      </c>
      <c r="FK530" s="3">
        <f t="shared" si="298"/>
        <v>0</v>
      </c>
      <c r="FL530" s="3">
        <f t="shared" si="298"/>
        <v>0</v>
      </c>
      <c r="FM530" s="3">
        <f t="shared" si="298"/>
        <v>0</v>
      </c>
      <c r="FN530" s="3">
        <f t="shared" si="298"/>
        <v>0</v>
      </c>
      <c r="FO530" s="3">
        <f t="shared" si="298"/>
        <v>0</v>
      </c>
      <c r="FP530" s="3">
        <f t="shared" si="298"/>
        <v>0</v>
      </c>
      <c r="FQ530" s="3">
        <f t="shared" si="298"/>
        <v>0</v>
      </c>
      <c r="FR530" s="3">
        <f t="shared" si="298"/>
        <v>0</v>
      </c>
      <c r="FS530" s="3">
        <f t="shared" ref="FS530:GX530" si="299">FS541</f>
        <v>0</v>
      </c>
      <c r="FT530" s="3">
        <f t="shared" si="299"/>
        <v>0</v>
      </c>
      <c r="FU530" s="3">
        <f t="shared" si="299"/>
        <v>0</v>
      </c>
      <c r="FV530" s="3">
        <f t="shared" si="299"/>
        <v>0</v>
      </c>
      <c r="FW530" s="3">
        <f t="shared" si="299"/>
        <v>0</v>
      </c>
      <c r="FX530" s="3">
        <f t="shared" si="299"/>
        <v>0</v>
      </c>
      <c r="FY530" s="3">
        <f t="shared" si="299"/>
        <v>0</v>
      </c>
      <c r="FZ530" s="3">
        <f t="shared" si="299"/>
        <v>0</v>
      </c>
      <c r="GA530" s="3">
        <f t="shared" si="299"/>
        <v>0</v>
      </c>
      <c r="GB530" s="3">
        <f t="shared" si="299"/>
        <v>0</v>
      </c>
      <c r="GC530" s="3">
        <f t="shared" si="299"/>
        <v>0</v>
      </c>
      <c r="GD530" s="3">
        <f t="shared" si="299"/>
        <v>0</v>
      </c>
      <c r="GE530" s="3">
        <f t="shared" si="299"/>
        <v>0</v>
      </c>
      <c r="GF530" s="3">
        <f t="shared" si="299"/>
        <v>0</v>
      </c>
      <c r="GG530" s="3">
        <f t="shared" si="299"/>
        <v>0</v>
      </c>
      <c r="GH530" s="3">
        <f t="shared" si="299"/>
        <v>0</v>
      </c>
      <c r="GI530" s="3">
        <f t="shared" si="299"/>
        <v>0</v>
      </c>
      <c r="GJ530" s="3">
        <f t="shared" si="299"/>
        <v>0</v>
      </c>
      <c r="GK530" s="3">
        <f t="shared" si="299"/>
        <v>0</v>
      </c>
      <c r="GL530" s="3">
        <f t="shared" si="299"/>
        <v>0</v>
      </c>
      <c r="GM530" s="3">
        <f t="shared" si="299"/>
        <v>0</v>
      </c>
      <c r="GN530" s="3">
        <f t="shared" si="299"/>
        <v>0</v>
      </c>
      <c r="GO530" s="3">
        <f t="shared" si="299"/>
        <v>0</v>
      </c>
      <c r="GP530" s="3">
        <f t="shared" si="299"/>
        <v>0</v>
      </c>
      <c r="GQ530" s="3">
        <f t="shared" si="299"/>
        <v>0</v>
      </c>
      <c r="GR530" s="3">
        <f t="shared" si="299"/>
        <v>0</v>
      </c>
      <c r="GS530" s="3">
        <f t="shared" si="299"/>
        <v>0</v>
      </c>
      <c r="GT530" s="3">
        <f t="shared" si="299"/>
        <v>0</v>
      </c>
      <c r="GU530" s="3">
        <f t="shared" si="299"/>
        <v>0</v>
      </c>
      <c r="GV530" s="3">
        <f t="shared" si="299"/>
        <v>0</v>
      </c>
      <c r="GW530" s="3">
        <f t="shared" si="299"/>
        <v>0</v>
      </c>
      <c r="GX530" s="3">
        <f t="shared" si="299"/>
        <v>0</v>
      </c>
    </row>
    <row r="532" spans="1:245" x14ac:dyDescent="0.2">
      <c r="A532">
        <v>17</v>
      </c>
      <c r="B532">
        <v>1</v>
      </c>
      <c r="C532">
        <f>ROW(SmtRes!A65)</f>
        <v>65</v>
      </c>
      <c r="D532">
        <f>ROW(EtalonRes!A132)</f>
        <v>132</v>
      </c>
      <c r="E532" t="s">
        <v>226</v>
      </c>
      <c r="F532" t="s">
        <v>155</v>
      </c>
      <c r="G532" t="s">
        <v>156</v>
      </c>
      <c r="H532" t="s">
        <v>148</v>
      </c>
      <c r="I532">
        <v>0</v>
      </c>
      <c r="J532">
        <v>0</v>
      </c>
      <c r="O532">
        <f t="shared" ref="O532:O539" si="300">ROUND(CP532,2)</f>
        <v>0</v>
      </c>
      <c r="P532">
        <f t="shared" ref="P532:P539" si="301">ROUND(CQ532*I532,2)</f>
        <v>0</v>
      </c>
      <c r="Q532">
        <f t="shared" ref="Q532:Q539" si="302">ROUND(CR532*I532,2)</f>
        <v>0</v>
      </c>
      <c r="R532">
        <f t="shared" ref="R532:R539" si="303">ROUND(CS532*I532,2)</f>
        <v>0</v>
      </c>
      <c r="S532">
        <f t="shared" ref="S532:S539" si="304">ROUND(CT532*I532,2)</f>
        <v>0</v>
      </c>
      <c r="T532">
        <f t="shared" ref="T532:T539" si="305">ROUND(CU532*I532,2)</f>
        <v>0</v>
      </c>
      <c r="U532">
        <f t="shared" ref="U532:U539" si="306">CV532*I532</f>
        <v>0</v>
      </c>
      <c r="V532">
        <f t="shared" ref="V532:V539" si="307">CW532*I532</f>
        <v>0</v>
      </c>
      <c r="W532">
        <f t="shared" ref="W532:W539" si="308">ROUND(CX532*I532,2)</f>
        <v>0</v>
      </c>
      <c r="X532">
        <f t="shared" ref="X532:Y539" si="309">ROUND(CY532,2)</f>
        <v>0</v>
      </c>
      <c r="Y532">
        <f t="shared" si="309"/>
        <v>0</v>
      </c>
      <c r="AA532">
        <v>40597198</v>
      </c>
      <c r="AB532">
        <f t="shared" ref="AB532:AB539" si="310">ROUND((AC532+AD532+AF532),6)</f>
        <v>1004.18</v>
      </c>
      <c r="AC532">
        <f>ROUND((ES532),6)</f>
        <v>621.95000000000005</v>
      </c>
      <c r="AD532">
        <f>ROUND((((ET532)-(EU532))+AE532),6)</f>
        <v>306.12</v>
      </c>
      <c r="AE532">
        <f>ROUND((EU532),6)</f>
        <v>142.54</v>
      </c>
      <c r="AF532">
        <f>ROUND((EV532),6)</f>
        <v>76.11</v>
      </c>
      <c r="AG532">
        <f t="shared" ref="AG532:AG539" si="311">ROUND((AP532),6)</f>
        <v>0</v>
      </c>
      <c r="AH532">
        <f>(EW532)</f>
        <v>0.38</v>
      </c>
      <c r="AI532">
        <f>(EX532)</f>
        <v>0</v>
      </c>
      <c r="AJ532">
        <f t="shared" ref="AJ532:AJ539" si="312">(AS532)</f>
        <v>0</v>
      </c>
      <c r="AK532">
        <v>1004.18</v>
      </c>
      <c r="AL532">
        <v>621.95000000000005</v>
      </c>
      <c r="AM532">
        <v>306.12</v>
      </c>
      <c r="AN532">
        <v>142.54</v>
      </c>
      <c r="AO532">
        <v>76.11</v>
      </c>
      <c r="AP532">
        <v>0</v>
      </c>
      <c r="AQ532">
        <v>0.38</v>
      </c>
      <c r="AR532">
        <v>0</v>
      </c>
      <c r="AS532">
        <v>0</v>
      </c>
      <c r="AT532">
        <v>80</v>
      </c>
      <c r="AU532">
        <v>10</v>
      </c>
      <c r="AV532">
        <v>1</v>
      </c>
      <c r="AW532">
        <v>1</v>
      </c>
      <c r="AZ532">
        <v>1</v>
      </c>
      <c r="BA532">
        <v>1</v>
      </c>
      <c r="BB532">
        <v>1</v>
      </c>
      <c r="BC532">
        <v>1</v>
      </c>
      <c r="BD532" t="s">
        <v>3</v>
      </c>
      <c r="BE532" t="s">
        <v>3</v>
      </c>
      <c r="BF532" t="s">
        <v>3</v>
      </c>
      <c r="BG532" t="s">
        <v>3</v>
      </c>
      <c r="BH532">
        <v>0</v>
      </c>
      <c r="BI532">
        <v>4</v>
      </c>
      <c r="BJ532" t="s">
        <v>157</v>
      </c>
      <c r="BM532">
        <v>2</v>
      </c>
      <c r="BN532">
        <v>0</v>
      </c>
      <c r="BO532" t="s">
        <v>3</v>
      </c>
      <c r="BP532">
        <v>0</v>
      </c>
      <c r="BQ532">
        <v>1</v>
      </c>
      <c r="BR532">
        <v>0</v>
      </c>
      <c r="BS532">
        <v>1</v>
      </c>
      <c r="BT532">
        <v>1</v>
      </c>
      <c r="BU532">
        <v>1</v>
      </c>
      <c r="BV532">
        <v>1</v>
      </c>
      <c r="BW532">
        <v>1</v>
      </c>
      <c r="BX532">
        <v>1</v>
      </c>
      <c r="BY532" t="s">
        <v>3</v>
      </c>
      <c r="BZ532">
        <v>80</v>
      </c>
      <c r="CA532">
        <v>10</v>
      </c>
      <c r="CE532">
        <v>0</v>
      </c>
      <c r="CF532">
        <v>0</v>
      </c>
      <c r="CG532">
        <v>0</v>
      </c>
      <c r="CM532">
        <v>0</v>
      </c>
      <c r="CN532" t="s">
        <v>3</v>
      </c>
      <c r="CO532">
        <v>0</v>
      </c>
      <c r="CP532">
        <f t="shared" ref="CP532:CP539" si="313">(P532+Q532+S532)</f>
        <v>0</v>
      </c>
      <c r="CQ532">
        <f t="shared" ref="CQ532:CQ539" si="314">(AC532*BC532*AW532)</f>
        <v>621.95000000000005</v>
      </c>
      <c r="CR532">
        <f>((((ET532)*BB532-(EU532)*BS532)+AE532*BS532)*AV532)</f>
        <v>306.12</v>
      </c>
      <c r="CS532">
        <f t="shared" ref="CS532:CS539" si="315">(AE532*BS532*AV532)</f>
        <v>142.54</v>
      </c>
      <c r="CT532">
        <f t="shared" ref="CT532:CT539" si="316">(AF532*BA532*AV532)</f>
        <v>76.11</v>
      </c>
      <c r="CU532">
        <f t="shared" ref="CU532:CU539" si="317">AG532</f>
        <v>0</v>
      </c>
      <c r="CV532">
        <f t="shared" ref="CV532:CV539" si="318">(AH532*AV532)</f>
        <v>0.38</v>
      </c>
      <c r="CW532">
        <f t="shared" ref="CW532:CX539" si="319">AI532</f>
        <v>0</v>
      </c>
      <c r="CX532">
        <f t="shared" si="319"/>
        <v>0</v>
      </c>
      <c r="CY532">
        <f t="shared" ref="CY532:CY539" si="320">((S532*BZ532)/100)</f>
        <v>0</v>
      </c>
      <c r="CZ532">
        <f t="shared" ref="CZ532:CZ539" si="321">((S532*CA532)/100)</f>
        <v>0</v>
      </c>
      <c r="DC532" t="s">
        <v>3</v>
      </c>
      <c r="DD532" t="s">
        <v>3</v>
      </c>
      <c r="DE532" t="s">
        <v>3</v>
      </c>
      <c r="DF532" t="s">
        <v>3</v>
      </c>
      <c r="DG532" t="s">
        <v>3</v>
      </c>
      <c r="DH532" t="s">
        <v>3</v>
      </c>
      <c r="DI532" t="s">
        <v>3</v>
      </c>
      <c r="DJ532" t="s">
        <v>3</v>
      </c>
      <c r="DK532" t="s">
        <v>3</v>
      </c>
      <c r="DL532" t="s">
        <v>3</v>
      </c>
      <c r="DM532" t="s">
        <v>3</v>
      </c>
      <c r="DN532">
        <v>0</v>
      </c>
      <c r="DO532">
        <v>0</v>
      </c>
      <c r="DP532">
        <v>1</v>
      </c>
      <c r="DQ532">
        <v>1</v>
      </c>
      <c r="DU532">
        <v>1005</v>
      </c>
      <c r="DV532" t="s">
        <v>148</v>
      </c>
      <c r="DW532" t="s">
        <v>148</v>
      </c>
      <c r="DX532">
        <v>1</v>
      </c>
      <c r="EE532">
        <v>38986831</v>
      </c>
      <c r="EF532">
        <v>1</v>
      </c>
      <c r="EG532" t="s">
        <v>23</v>
      </c>
      <c r="EH532">
        <v>0</v>
      </c>
      <c r="EI532" t="s">
        <v>3</v>
      </c>
      <c r="EJ532">
        <v>4</v>
      </c>
      <c r="EK532">
        <v>2</v>
      </c>
      <c r="EL532" t="s">
        <v>158</v>
      </c>
      <c r="EM532" t="s">
        <v>25</v>
      </c>
      <c r="EO532" t="s">
        <v>3</v>
      </c>
      <c r="EQ532">
        <v>131072</v>
      </c>
      <c r="ER532">
        <v>1004.18</v>
      </c>
      <c r="ES532">
        <v>621.95000000000005</v>
      </c>
      <c r="ET532">
        <v>306.12</v>
      </c>
      <c r="EU532">
        <v>142.54</v>
      </c>
      <c r="EV532">
        <v>76.11</v>
      </c>
      <c r="EW532">
        <v>0.38</v>
      </c>
      <c r="EX532">
        <v>0</v>
      </c>
      <c r="EY532">
        <v>0</v>
      </c>
      <c r="FQ532">
        <v>0</v>
      </c>
      <c r="FR532">
        <f t="shared" ref="FR532:FR539" si="322">ROUND(IF(AND(BH532=3,BI532=3),P532,0),2)</f>
        <v>0</v>
      </c>
      <c r="FS532">
        <v>0</v>
      </c>
      <c r="FX532">
        <v>80</v>
      </c>
      <c r="FY532">
        <v>10</v>
      </c>
      <c r="GA532" t="s">
        <v>3</v>
      </c>
      <c r="GD532">
        <v>0</v>
      </c>
      <c r="GF532">
        <v>-1066934</v>
      </c>
      <c r="GG532">
        <v>2</v>
      </c>
      <c r="GH532">
        <v>1</v>
      </c>
      <c r="GI532">
        <v>-2</v>
      </c>
      <c r="GJ532">
        <v>0</v>
      </c>
      <c r="GK532">
        <f>ROUND(R532*(R12)/100,2)</f>
        <v>0</v>
      </c>
      <c r="GL532">
        <f t="shared" ref="GL532:GL539" si="323">ROUND(IF(AND(BH532=3,BI532=3,FS532&lt;&gt;0),P532,0),2)</f>
        <v>0</v>
      </c>
      <c r="GM532">
        <f t="shared" ref="GM532:GM539" si="324">ROUND(O532+X532+Y532+GK532,2)+GX532</f>
        <v>0</v>
      </c>
      <c r="GN532">
        <f t="shared" ref="GN532:GN539" si="325">IF(OR(BI532=0,BI532=1),ROUND(O532+X532+Y532+GK532,2),0)</f>
        <v>0</v>
      </c>
      <c r="GO532">
        <f t="shared" ref="GO532:GO539" si="326">IF(BI532=2,ROUND(O532+X532+Y532+GK532,2),0)</f>
        <v>0</v>
      </c>
      <c r="GP532">
        <f t="shared" ref="GP532:GP539" si="327">IF(BI532=4,ROUND(O532+X532+Y532+GK532,2)+GX532,0)</f>
        <v>0</v>
      </c>
      <c r="GR532">
        <v>0</v>
      </c>
      <c r="GS532">
        <v>3</v>
      </c>
      <c r="GT532">
        <v>0</v>
      </c>
      <c r="GU532" t="s">
        <v>3</v>
      </c>
      <c r="GV532">
        <f t="shared" ref="GV532:GV539" si="328">ROUND((GT532),6)</f>
        <v>0</v>
      </c>
      <c r="GW532">
        <v>1</v>
      </c>
      <c r="GX532">
        <f t="shared" ref="GX532:GX539" si="329">ROUND(HC532*I532,2)</f>
        <v>0</v>
      </c>
      <c r="HA532">
        <v>0</v>
      </c>
      <c r="HB532">
        <v>0</v>
      </c>
      <c r="HC532">
        <f t="shared" ref="HC532:HC539" si="330">GV532*GW532</f>
        <v>0</v>
      </c>
      <c r="IK532">
        <v>0</v>
      </c>
    </row>
    <row r="533" spans="1:245" x14ac:dyDescent="0.2">
      <c r="A533">
        <v>17</v>
      </c>
      <c r="B533">
        <v>1</v>
      </c>
      <c r="C533">
        <f>ROW(SmtRes!A69)</f>
        <v>69</v>
      </c>
      <c r="D533">
        <f>ROW(EtalonRes!A136)</f>
        <v>136</v>
      </c>
      <c r="E533" t="s">
        <v>227</v>
      </c>
      <c r="F533" t="s">
        <v>228</v>
      </c>
      <c r="G533" t="s">
        <v>229</v>
      </c>
      <c r="H533" t="s">
        <v>148</v>
      </c>
      <c r="I533">
        <v>0</v>
      </c>
      <c r="J533">
        <v>0</v>
      </c>
      <c r="O533">
        <f t="shared" si="300"/>
        <v>0</v>
      </c>
      <c r="P533">
        <f t="shared" si="301"/>
        <v>0</v>
      </c>
      <c r="Q533">
        <f t="shared" si="302"/>
        <v>0</v>
      </c>
      <c r="R533">
        <f t="shared" si="303"/>
        <v>0</v>
      </c>
      <c r="S533">
        <f t="shared" si="304"/>
        <v>0</v>
      </c>
      <c r="T533">
        <f t="shared" si="305"/>
        <v>0</v>
      </c>
      <c r="U533">
        <f t="shared" si="306"/>
        <v>0</v>
      </c>
      <c r="V533">
        <f t="shared" si="307"/>
        <v>0</v>
      </c>
      <c r="W533">
        <f t="shared" si="308"/>
        <v>0</v>
      </c>
      <c r="X533">
        <f t="shared" si="309"/>
        <v>0</v>
      </c>
      <c r="Y533">
        <f t="shared" si="309"/>
        <v>0</v>
      </c>
      <c r="AA533">
        <v>40597198</v>
      </c>
      <c r="AB533">
        <f t="shared" si="310"/>
        <v>1697.35</v>
      </c>
      <c r="AC533">
        <f>ROUND((ES533),6)</f>
        <v>63.25</v>
      </c>
      <c r="AD533">
        <f>ROUND((((ET533)-(EU533))+AE533),6)</f>
        <v>1374.17</v>
      </c>
      <c r="AE533">
        <f>ROUND((EU533),6)</f>
        <v>1143.98</v>
      </c>
      <c r="AF533">
        <f>ROUND((EV533),6)</f>
        <v>259.93</v>
      </c>
      <c r="AG533">
        <f t="shared" si="311"/>
        <v>0</v>
      </c>
      <c r="AH533">
        <f>(EW533)</f>
        <v>1.35</v>
      </c>
      <c r="AI533">
        <f>(EX533)</f>
        <v>0</v>
      </c>
      <c r="AJ533">
        <f t="shared" si="312"/>
        <v>0</v>
      </c>
      <c r="AK533">
        <v>1697.35</v>
      </c>
      <c r="AL533">
        <v>63.25</v>
      </c>
      <c r="AM533">
        <v>1374.17</v>
      </c>
      <c r="AN533">
        <v>1143.98</v>
      </c>
      <c r="AO533">
        <v>259.93</v>
      </c>
      <c r="AP533">
        <v>0</v>
      </c>
      <c r="AQ533">
        <v>1.35</v>
      </c>
      <c r="AR533">
        <v>0</v>
      </c>
      <c r="AS533">
        <v>0</v>
      </c>
      <c r="AT533">
        <v>80</v>
      </c>
      <c r="AU533">
        <v>10</v>
      </c>
      <c r="AV533">
        <v>1</v>
      </c>
      <c r="AW533">
        <v>1</v>
      </c>
      <c r="AZ533">
        <v>1</v>
      </c>
      <c r="BA533">
        <v>1</v>
      </c>
      <c r="BB533">
        <v>1</v>
      </c>
      <c r="BC533">
        <v>1</v>
      </c>
      <c r="BD533" t="s">
        <v>3</v>
      </c>
      <c r="BE533" t="s">
        <v>3</v>
      </c>
      <c r="BF533" t="s">
        <v>3</v>
      </c>
      <c r="BG533" t="s">
        <v>3</v>
      </c>
      <c r="BH533">
        <v>0</v>
      </c>
      <c r="BI533">
        <v>4</v>
      </c>
      <c r="BJ533" t="s">
        <v>230</v>
      </c>
      <c r="BM533">
        <v>2</v>
      </c>
      <c r="BN533">
        <v>0</v>
      </c>
      <c r="BO533" t="s">
        <v>3</v>
      </c>
      <c r="BP533">
        <v>0</v>
      </c>
      <c r="BQ533">
        <v>1</v>
      </c>
      <c r="BR533">
        <v>0</v>
      </c>
      <c r="BS533">
        <v>1</v>
      </c>
      <c r="BT533">
        <v>1</v>
      </c>
      <c r="BU533">
        <v>1</v>
      </c>
      <c r="BV533">
        <v>1</v>
      </c>
      <c r="BW533">
        <v>1</v>
      </c>
      <c r="BX533">
        <v>1</v>
      </c>
      <c r="BY533" t="s">
        <v>3</v>
      </c>
      <c r="BZ533">
        <v>80</v>
      </c>
      <c r="CA533">
        <v>10</v>
      </c>
      <c r="CE533">
        <v>0</v>
      </c>
      <c r="CF533">
        <v>0</v>
      </c>
      <c r="CG533">
        <v>0</v>
      </c>
      <c r="CM533">
        <v>0</v>
      </c>
      <c r="CN533" t="s">
        <v>3</v>
      </c>
      <c r="CO533">
        <v>0</v>
      </c>
      <c r="CP533">
        <f t="shared" si="313"/>
        <v>0</v>
      </c>
      <c r="CQ533">
        <f t="shared" si="314"/>
        <v>63.25</v>
      </c>
      <c r="CR533">
        <f>((((ET533)*BB533-(EU533)*BS533)+AE533*BS533)*AV533)</f>
        <v>1374.17</v>
      </c>
      <c r="CS533">
        <f t="shared" si="315"/>
        <v>1143.98</v>
      </c>
      <c r="CT533">
        <f t="shared" si="316"/>
        <v>259.93</v>
      </c>
      <c r="CU533">
        <f t="shared" si="317"/>
        <v>0</v>
      </c>
      <c r="CV533">
        <f t="shared" si="318"/>
        <v>1.35</v>
      </c>
      <c r="CW533">
        <f t="shared" si="319"/>
        <v>0</v>
      </c>
      <c r="CX533">
        <f t="shared" si="319"/>
        <v>0</v>
      </c>
      <c r="CY533">
        <f t="shared" si="320"/>
        <v>0</v>
      </c>
      <c r="CZ533">
        <f t="shared" si="321"/>
        <v>0</v>
      </c>
      <c r="DC533" t="s">
        <v>3</v>
      </c>
      <c r="DD533" t="s">
        <v>3</v>
      </c>
      <c r="DE533" t="s">
        <v>3</v>
      </c>
      <c r="DF533" t="s">
        <v>3</v>
      </c>
      <c r="DG533" t="s">
        <v>3</v>
      </c>
      <c r="DH533" t="s">
        <v>3</v>
      </c>
      <c r="DI533" t="s">
        <v>3</v>
      </c>
      <c r="DJ533" t="s">
        <v>3</v>
      </c>
      <c r="DK533" t="s">
        <v>3</v>
      </c>
      <c r="DL533" t="s">
        <v>3</v>
      </c>
      <c r="DM533" t="s">
        <v>3</v>
      </c>
      <c r="DN533">
        <v>0</v>
      </c>
      <c r="DO533">
        <v>0</v>
      </c>
      <c r="DP533">
        <v>1</v>
      </c>
      <c r="DQ533">
        <v>1</v>
      </c>
      <c r="DU533">
        <v>1005</v>
      </c>
      <c r="DV533" t="s">
        <v>148</v>
      </c>
      <c r="DW533" t="s">
        <v>148</v>
      </c>
      <c r="DX533">
        <v>1</v>
      </c>
      <c r="EE533">
        <v>38986831</v>
      </c>
      <c r="EF533">
        <v>1</v>
      </c>
      <c r="EG533" t="s">
        <v>23</v>
      </c>
      <c r="EH533">
        <v>0</v>
      </c>
      <c r="EI533" t="s">
        <v>3</v>
      </c>
      <c r="EJ533">
        <v>4</v>
      </c>
      <c r="EK533">
        <v>2</v>
      </c>
      <c r="EL533" t="s">
        <v>158</v>
      </c>
      <c r="EM533" t="s">
        <v>25</v>
      </c>
      <c r="EO533" t="s">
        <v>3</v>
      </c>
      <c r="EQ533">
        <v>131072</v>
      </c>
      <c r="ER533">
        <v>1697.35</v>
      </c>
      <c r="ES533">
        <v>63.25</v>
      </c>
      <c r="ET533">
        <v>1374.17</v>
      </c>
      <c r="EU533">
        <v>1143.98</v>
      </c>
      <c r="EV533">
        <v>259.93</v>
      </c>
      <c r="EW533">
        <v>1.35</v>
      </c>
      <c r="EX533">
        <v>0</v>
      </c>
      <c r="EY533">
        <v>0</v>
      </c>
      <c r="FQ533">
        <v>0</v>
      </c>
      <c r="FR533">
        <f t="shared" si="322"/>
        <v>0</v>
      </c>
      <c r="FS533">
        <v>0</v>
      </c>
      <c r="FX533">
        <v>80</v>
      </c>
      <c r="FY533">
        <v>10</v>
      </c>
      <c r="GA533" t="s">
        <v>3</v>
      </c>
      <c r="GD533">
        <v>0</v>
      </c>
      <c r="GF533">
        <v>571587398</v>
      </c>
      <c r="GG533">
        <v>2</v>
      </c>
      <c r="GH533">
        <v>1</v>
      </c>
      <c r="GI533">
        <v>-2</v>
      </c>
      <c r="GJ533">
        <v>0</v>
      </c>
      <c r="GK533">
        <f>ROUND(R533*(R12)/100,2)</f>
        <v>0</v>
      </c>
      <c r="GL533">
        <f t="shared" si="323"/>
        <v>0</v>
      </c>
      <c r="GM533">
        <f t="shared" si="324"/>
        <v>0</v>
      </c>
      <c r="GN533">
        <f t="shared" si="325"/>
        <v>0</v>
      </c>
      <c r="GO533">
        <f t="shared" si="326"/>
        <v>0</v>
      </c>
      <c r="GP533">
        <f t="shared" si="327"/>
        <v>0</v>
      </c>
      <c r="GR533">
        <v>0</v>
      </c>
      <c r="GS533">
        <v>3</v>
      </c>
      <c r="GT533">
        <v>0</v>
      </c>
      <c r="GU533" t="s">
        <v>3</v>
      </c>
      <c r="GV533">
        <f t="shared" si="328"/>
        <v>0</v>
      </c>
      <c r="GW533">
        <v>1</v>
      </c>
      <c r="GX533">
        <f t="shared" si="329"/>
        <v>0</v>
      </c>
      <c r="HA533">
        <v>0</v>
      </c>
      <c r="HB533">
        <v>0</v>
      </c>
      <c r="HC533">
        <f t="shared" si="330"/>
        <v>0</v>
      </c>
      <c r="IK533">
        <v>0</v>
      </c>
    </row>
    <row r="534" spans="1:245" x14ac:dyDescent="0.2">
      <c r="A534">
        <v>17</v>
      </c>
      <c r="B534">
        <v>1</v>
      </c>
      <c r="D534">
        <f>ROW(EtalonRes!A141)</f>
        <v>141</v>
      </c>
      <c r="E534" t="s">
        <v>231</v>
      </c>
      <c r="F534" t="s">
        <v>160</v>
      </c>
      <c r="G534" t="s">
        <v>161</v>
      </c>
      <c r="H534" t="s">
        <v>162</v>
      </c>
      <c r="I534">
        <v>0</v>
      </c>
      <c r="J534">
        <v>0</v>
      </c>
      <c r="O534">
        <f t="shared" si="300"/>
        <v>0</v>
      </c>
      <c r="P534">
        <f t="shared" si="301"/>
        <v>0</v>
      </c>
      <c r="Q534">
        <f t="shared" si="302"/>
        <v>0</v>
      </c>
      <c r="R534">
        <f t="shared" si="303"/>
        <v>0</v>
      </c>
      <c r="S534">
        <f t="shared" si="304"/>
        <v>0</v>
      </c>
      <c r="T534">
        <f t="shared" si="305"/>
        <v>0</v>
      </c>
      <c r="U534">
        <f t="shared" si="306"/>
        <v>0</v>
      </c>
      <c r="V534">
        <f t="shared" si="307"/>
        <v>0</v>
      </c>
      <c r="W534">
        <f t="shared" si="308"/>
        <v>0</v>
      </c>
      <c r="X534">
        <f t="shared" si="309"/>
        <v>0</v>
      </c>
      <c r="Y534">
        <f t="shared" si="309"/>
        <v>0</v>
      </c>
      <c r="AA534">
        <v>40597198</v>
      </c>
      <c r="AB534">
        <f t="shared" si="310"/>
        <v>16596.295999999998</v>
      </c>
      <c r="AC534">
        <f>ROUND(((ES534*0)),6)</f>
        <v>0</v>
      </c>
      <c r="AD534">
        <f>ROUND(((((ET534*0.2))-((EU534*0.2)))+AE534),6)</f>
        <v>3405.7660000000001</v>
      </c>
      <c r="AE534">
        <f>ROUND(((EU534*0.2)),6)</f>
        <v>1667.546</v>
      </c>
      <c r="AF534">
        <f>ROUND(((EV534*0.2)),6)</f>
        <v>13190.53</v>
      </c>
      <c r="AG534">
        <f t="shared" si="311"/>
        <v>0</v>
      </c>
      <c r="AH534">
        <f>((EW534*0.2))</f>
        <v>68.50800000000001</v>
      </c>
      <c r="AI534">
        <f>((EX534*0.2))</f>
        <v>0</v>
      </c>
      <c r="AJ534">
        <f t="shared" si="312"/>
        <v>0</v>
      </c>
      <c r="AK534">
        <v>269260.87</v>
      </c>
      <c r="AL534">
        <v>186279.39</v>
      </c>
      <c r="AM534">
        <v>17028.830000000002</v>
      </c>
      <c r="AN534">
        <v>8337.73</v>
      </c>
      <c r="AO534">
        <v>65952.649999999994</v>
      </c>
      <c r="AP534">
        <v>0</v>
      </c>
      <c r="AQ534">
        <v>342.54</v>
      </c>
      <c r="AR534">
        <v>0</v>
      </c>
      <c r="AS534">
        <v>0</v>
      </c>
      <c r="AT534">
        <v>70</v>
      </c>
      <c r="AU534">
        <v>10</v>
      </c>
      <c r="AV534">
        <v>1</v>
      </c>
      <c r="AW534">
        <v>1</v>
      </c>
      <c r="AZ534">
        <v>1</v>
      </c>
      <c r="BA534">
        <v>1</v>
      </c>
      <c r="BB534">
        <v>1</v>
      </c>
      <c r="BC534">
        <v>1</v>
      </c>
      <c r="BD534" t="s">
        <v>3</v>
      </c>
      <c r="BE534" t="s">
        <v>3</v>
      </c>
      <c r="BF534" t="s">
        <v>3</v>
      </c>
      <c r="BG534" t="s">
        <v>3</v>
      </c>
      <c r="BH534">
        <v>0</v>
      </c>
      <c r="BI534">
        <v>4</v>
      </c>
      <c r="BJ534" t="s">
        <v>163</v>
      </c>
      <c r="BM534">
        <v>0</v>
      </c>
      <c r="BN534">
        <v>0</v>
      </c>
      <c r="BO534" t="s">
        <v>3</v>
      </c>
      <c r="BP534">
        <v>0</v>
      </c>
      <c r="BQ534">
        <v>1</v>
      </c>
      <c r="BR534">
        <v>0</v>
      </c>
      <c r="BS534">
        <v>1</v>
      </c>
      <c r="BT534">
        <v>1</v>
      </c>
      <c r="BU534">
        <v>1</v>
      </c>
      <c r="BV534">
        <v>1</v>
      </c>
      <c r="BW534">
        <v>1</v>
      </c>
      <c r="BX534">
        <v>1</v>
      </c>
      <c r="BY534" t="s">
        <v>3</v>
      </c>
      <c r="BZ534">
        <v>70</v>
      </c>
      <c r="CA534">
        <v>10</v>
      </c>
      <c r="CE534">
        <v>0</v>
      </c>
      <c r="CF534">
        <v>0</v>
      </c>
      <c r="CG534">
        <v>0</v>
      </c>
      <c r="CM534">
        <v>0</v>
      </c>
      <c r="CN534" t="s">
        <v>232</v>
      </c>
      <c r="CO534">
        <v>0</v>
      </c>
      <c r="CP534">
        <f t="shared" si="313"/>
        <v>0</v>
      </c>
      <c r="CQ534">
        <f t="shared" si="314"/>
        <v>0</v>
      </c>
      <c r="CR534">
        <f>(((((ET534*0.2))*BB534-((EU534*0.2))*BS534)+AE534*BS534)*AV534)</f>
        <v>3405.7660000000005</v>
      </c>
      <c r="CS534">
        <f t="shared" si="315"/>
        <v>1667.546</v>
      </c>
      <c r="CT534">
        <f t="shared" si="316"/>
        <v>13190.53</v>
      </c>
      <c r="CU534">
        <f t="shared" si="317"/>
        <v>0</v>
      </c>
      <c r="CV534">
        <f t="shared" si="318"/>
        <v>68.50800000000001</v>
      </c>
      <c r="CW534">
        <f t="shared" si="319"/>
        <v>0</v>
      </c>
      <c r="CX534">
        <f t="shared" si="319"/>
        <v>0</v>
      </c>
      <c r="CY534">
        <f t="shared" si="320"/>
        <v>0</v>
      </c>
      <c r="CZ534">
        <f t="shared" si="321"/>
        <v>0</v>
      </c>
      <c r="DC534" t="s">
        <v>3</v>
      </c>
      <c r="DD534" t="s">
        <v>233</v>
      </c>
      <c r="DE534" t="s">
        <v>165</v>
      </c>
      <c r="DF534" t="s">
        <v>165</v>
      </c>
      <c r="DG534" t="s">
        <v>165</v>
      </c>
      <c r="DH534" t="s">
        <v>3</v>
      </c>
      <c r="DI534" t="s">
        <v>165</v>
      </c>
      <c r="DJ534" t="s">
        <v>165</v>
      </c>
      <c r="DK534" t="s">
        <v>3</v>
      </c>
      <c r="DL534" t="s">
        <v>3</v>
      </c>
      <c r="DM534" t="s">
        <v>3</v>
      </c>
      <c r="DN534">
        <v>0</v>
      </c>
      <c r="DO534">
        <v>0</v>
      </c>
      <c r="DP534">
        <v>1</v>
      </c>
      <c r="DQ534">
        <v>1</v>
      </c>
      <c r="DU534">
        <v>1010</v>
      </c>
      <c r="DV534" t="s">
        <v>162</v>
      </c>
      <c r="DW534" t="s">
        <v>162</v>
      </c>
      <c r="DX534">
        <v>100</v>
      </c>
      <c r="EE534">
        <v>38986828</v>
      </c>
      <c r="EF534">
        <v>1</v>
      </c>
      <c r="EG534" t="s">
        <v>23</v>
      </c>
      <c r="EH534">
        <v>0</v>
      </c>
      <c r="EI534" t="s">
        <v>3</v>
      </c>
      <c r="EJ534">
        <v>4</v>
      </c>
      <c r="EK534">
        <v>0</v>
      </c>
      <c r="EL534" t="s">
        <v>24</v>
      </c>
      <c r="EM534" t="s">
        <v>25</v>
      </c>
      <c r="EO534" t="s">
        <v>234</v>
      </c>
      <c r="EQ534">
        <v>131072</v>
      </c>
      <c r="ER534">
        <v>269260.87</v>
      </c>
      <c r="ES534">
        <v>186279.39</v>
      </c>
      <c r="ET534">
        <v>17028.830000000002</v>
      </c>
      <c r="EU534">
        <v>8337.73</v>
      </c>
      <c r="EV534">
        <v>65952.649999999994</v>
      </c>
      <c r="EW534">
        <v>342.54</v>
      </c>
      <c r="EX534">
        <v>0</v>
      </c>
      <c r="EY534">
        <v>0</v>
      </c>
      <c r="FQ534">
        <v>0</v>
      </c>
      <c r="FR534">
        <f t="shared" si="322"/>
        <v>0</v>
      </c>
      <c r="FS534">
        <v>0</v>
      </c>
      <c r="FX534">
        <v>70</v>
      </c>
      <c r="FY534">
        <v>10</v>
      </c>
      <c r="GA534" t="s">
        <v>3</v>
      </c>
      <c r="GD534">
        <v>0</v>
      </c>
      <c r="GF534">
        <v>624789638</v>
      </c>
      <c r="GG534">
        <v>2</v>
      </c>
      <c r="GH534">
        <v>1</v>
      </c>
      <c r="GI534">
        <v>-2</v>
      </c>
      <c r="GJ534">
        <v>0</v>
      </c>
      <c r="GK534">
        <f>ROUND(R534*(R12)/100,2)</f>
        <v>0</v>
      </c>
      <c r="GL534">
        <f t="shared" si="323"/>
        <v>0</v>
      </c>
      <c r="GM534">
        <f t="shared" si="324"/>
        <v>0</v>
      </c>
      <c r="GN534">
        <f t="shared" si="325"/>
        <v>0</v>
      </c>
      <c r="GO534">
        <f t="shared" si="326"/>
        <v>0</v>
      </c>
      <c r="GP534">
        <f t="shared" si="327"/>
        <v>0</v>
      </c>
      <c r="GR534">
        <v>0</v>
      </c>
      <c r="GS534">
        <v>3</v>
      </c>
      <c r="GT534">
        <v>0</v>
      </c>
      <c r="GU534" t="s">
        <v>3</v>
      </c>
      <c r="GV534">
        <f t="shared" si="328"/>
        <v>0</v>
      </c>
      <c r="GW534">
        <v>1</v>
      </c>
      <c r="GX534">
        <f t="shared" si="329"/>
        <v>0</v>
      </c>
      <c r="HA534">
        <v>0</v>
      </c>
      <c r="HB534">
        <v>0</v>
      </c>
      <c r="HC534">
        <f t="shared" si="330"/>
        <v>0</v>
      </c>
      <c r="IK534">
        <v>0</v>
      </c>
    </row>
    <row r="535" spans="1:245" x14ac:dyDescent="0.2">
      <c r="A535">
        <v>17</v>
      </c>
      <c r="B535">
        <v>1</v>
      </c>
      <c r="C535">
        <f>ROW(SmtRes!A73)</f>
        <v>73</v>
      </c>
      <c r="D535">
        <f>ROW(EtalonRes!A146)</f>
        <v>146</v>
      </c>
      <c r="E535" t="s">
        <v>235</v>
      </c>
      <c r="F535" t="s">
        <v>160</v>
      </c>
      <c r="G535" t="s">
        <v>167</v>
      </c>
      <c r="H535" t="s">
        <v>162</v>
      </c>
      <c r="I535">
        <v>0</v>
      </c>
      <c r="J535">
        <v>0</v>
      </c>
      <c r="O535">
        <f t="shared" si="300"/>
        <v>0</v>
      </c>
      <c r="P535">
        <f t="shared" si="301"/>
        <v>0</v>
      </c>
      <c r="Q535">
        <f t="shared" si="302"/>
        <v>0</v>
      </c>
      <c r="R535">
        <f t="shared" si="303"/>
        <v>0</v>
      </c>
      <c r="S535">
        <f t="shared" si="304"/>
        <v>0</v>
      </c>
      <c r="T535">
        <f t="shared" si="305"/>
        <v>0</v>
      </c>
      <c r="U535">
        <f t="shared" si="306"/>
        <v>0</v>
      </c>
      <c r="V535">
        <f t="shared" si="307"/>
        <v>0</v>
      </c>
      <c r="W535">
        <f t="shared" si="308"/>
        <v>0</v>
      </c>
      <c r="X535">
        <f t="shared" si="309"/>
        <v>0</v>
      </c>
      <c r="Y535">
        <f t="shared" si="309"/>
        <v>0</v>
      </c>
      <c r="AA535">
        <v>40597198</v>
      </c>
      <c r="AB535">
        <f t="shared" si="310"/>
        <v>269260.87</v>
      </c>
      <c r="AC535">
        <f>ROUND((ES535),6)</f>
        <v>186279.39</v>
      </c>
      <c r="AD535">
        <f>ROUND((((ET535)-(EU535))+AE535),6)</f>
        <v>17028.830000000002</v>
      </c>
      <c r="AE535">
        <f t="shared" ref="AE535:AF539" si="331">ROUND((EU535),6)</f>
        <v>8337.73</v>
      </c>
      <c r="AF535">
        <f t="shared" si="331"/>
        <v>65952.649999999994</v>
      </c>
      <c r="AG535">
        <f t="shared" si="311"/>
        <v>0</v>
      </c>
      <c r="AH535">
        <f t="shared" ref="AH535:AI539" si="332">(EW535)</f>
        <v>342.54</v>
      </c>
      <c r="AI535">
        <f t="shared" si="332"/>
        <v>0</v>
      </c>
      <c r="AJ535">
        <f t="shared" si="312"/>
        <v>0</v>
      </c>
      <c r="AK535">
        <v>269260.87</v>
      </c>
      <c r="AL535">
        <v>186279.39</v>
      </c>
      <c r="AM535">
        <v>17028.830000000002</v>
      </c>
      <c r="AN535">
        <v>8337.73</v>
      </c>
      <c r="AO535">
        <v>65952.649999999994</v>
      </c>
      <c r="AP535">
        <v>0</v>
      </c>
      <c r="AQ535">
        <v>342.54</v>
      </c>
      <c r="AR535">
        <v>0</v>
      </c>
      <c r="AS535">
        <v>0</v>
      </c>
      <c r="AT535">
        <v>70</v>
      </c>
      <c r="AU535">
        <v>10</v>
      </c>
      <c r="AV535">
        <v>1</v>
      </c>
      <c r="AW535">
        <v>1</v>
      </c>
      <c r="AZ535">
        <v>1</v>
      </c>
      <c r="BA535">
        <v>1</v>
      </c>
      <c r="BB535">
        <v>1</v>
      </c>
      <c r="BC535">
        <v>1</v>
      </c>
      <c r="BD535" t="s">
        <v>3</v>
      </c>
      <c r="BE535" t="s">
        <v>3</v>
      </c>
      <c r="BF535" t="s">
        <v>3</v>
      </c>
      <c r="BG535" t="s">
        <v>3</v>
      </c>
      <c r="BH535">
        <v>0</v>
      </c>
      <c r="BI535">
        <v>4</v>
      </c>
      <c r="BJ535" t="s">
        <v>163</v>
      </c>
      <c r="BM535">
        <v>0</v>
      </c>
      <c r="BN535">
        <v>0</v>
      </c>
      <c r="BO535" t="s">
        <v>3</v>
      </c>
      <c r="BP535">
        <v>0</v>
      </c>
      <c r="BQ535">
        <v>1</v>
      </c>
      <c r="BR535">
        <v>0</v>
      </c>
      <c r="BS535">
        <v>1</v>
      </c>
      <c r="BT535">
        <v>1</v>
      </c>
      <c r="BU535">
        <v>1</v>
      </c>
      <c r="BV535">
        <v>1</v>
      </c>
      <c r="BW535">
        <v>1</v>
      </c>
      <c r="BX535">
        <v>1</v>
      </c>
      <c r="BY535" t="s">
        <v>3</v>
      </c>
      <c r="BZ535">
        <v>70</v>
      </c>
      <c r="CA535">
        <v>10</v>
      </c>
      <c r="CE535">
        <v>0</v>
      </c>
      <c r="CF535">
        <v>0</v>
      </c>
      <c r="CG535">
        <v>0</v>
      </c>
      <c r="CM535">
        <v>0</v>
      </c>
      <c r="CN535" t="s">
        <v>3</v>
      </c>
      <c r="CO535">
        <v>0</v>
      </c>
      <c r="CP535">
        <f t="shared" si="313"/>
        <v>0</v>
      </c>
      <c r="CQ535">
        <f t="shared" si="314"/>
        <v>186279.39</v>
      </c>
      <c r="CR535">
        <f>((((ET535)*BB535-(EU535)*BS535)+AE535*BS535)*AV535)</f>
        <v>17028.830000000002</v>
      </c>
      <c r="CS535">
        <f t="shared" si="315"/>
        <v>8337.73</v>
      </c>
      <c r="CT535">
        <f t="shared" si="316"/>
        <v>65952.649999999994</v>
      </c>
      <c r="CU535">
        <f t="shared" si="317"/>
        <v>0</v>
      </c>
      <c r="CV535">
        <f t="shared" si="318"/>
        <v>342.54</v>
      </c>
      <c r="CW535">
        <f t="shared" si="319"/>
        <v>0</v>
      </c>
      <c r="CX535">
        <f t="shared" si="319"/>
        <v>0</v>
      </c>
      <c r="CY535">
        <f t="shared" si="320"/>
        <v>0</v>
      </c>
      <c r="CZ535">
        <f t="shared" si="321"/>
        <v>0</v>
      </c>
      <c r="DC535" t="s">
        <v>3</v>
      </c>
      <c r="DD535" t="s">
        <v>3</v>
      </c>
      <c r="DE535" t="s">
        <v>3</v>
      </c>
      <c r="DF535" t="s">
        <v>3</v>
      </c>
      <c r="DG535" t="s">
        <v>3</v>
      </c>
      <c r="DH535" t="s">
        <v>3</v>
      </c>
      <c r="DI535" t="s">
        <v>3</v>
      </c>
      <c r="DJ535" t="s">
        <v>3</v>
      </c>
      <c r="DK535" t="s">
        <v>3</v>
      </c>
      <c r="DL535" t="s">
        <v>3</v>
      </c>
      <c r="DM535" t="s">
        <v>3</v>
      </c>
      <c r="DN535">
        <v>0</v>
      </c>
      <c r="DO535">
        <v>0</v>
      </c>
      <c r="DP535">
        <v>1</v>
      </c>
      <c r="DQ535">
        <v>1</v>
      </c>
      <c r="DU535">
        <v>1010</v>
      </c>
      <c r="DV535" t="s">
        <v>162</v>
      </c>
      <c r="DW535" t="s">
        <v>162</v>
      </c>
      <c r="DX535">
        <v>100</v>
      </c>
      <c r="EE535">
        <v>38986828</v>
      </c>
      <c r="EF535">
        <v>1</v>
      </c>
      <c r="EG535" t="s">
        <v>23</v>
      </c>
      <c r="EH535">
        <v>0</v>
      </c>
      <c r="EI535" t="s">
        <v>3</v>
      </c>
      <c r="EJ535">
        <v>4</v>
      </c>
      <c r="EK535">
        <v>0</v>
      </c>
      <c r="EL535" t="s">
        <v>24</v>
      </c>
      <c r="EM535" t="s">
        <v>25</v>
      </c>
      <c r="EO535" t="s">
        <v>3</v>
      </c>
      <c r="EQ535">
        <v>131072</v>
      </c>
      <c r="ER535">
        <v>269260.87</v>
      </c>
      <c r="ES535">
        <v>186279.39</v>
      </c>
      <c r="ET535">
        <v>17028.830000000002</v>
      </c>
      <c r="EU535">
        <v>8337.73</v>
      </c>
      <c r="EV535">
        <v>65952.649999999994</v>
      </c>
      <c r="EW535">
        <v>342.54</v>
      </c>
      <c r="EX535">
        <v>0</v>
      </c>
      <c r="EY535">
        <v>0</v>
      </c>
      <c r="FQ535">
        <v>0</v>
      </c>
      <c r="FR535">
        <f t="shared" si="322"/>
        <v>0</v>
      </c>
      <c r="FS535">
        <v>0</v>
      </c>
      <c r="FX535">
        <v>70</v>
      </c>
      <c r="FY535">
        <v>10</v>
      </c>
      <c r="GA535" t="s">
        <v>3</v>
      </c>
      <c r="GD535">
        <v>0</v>
      </c>
      <c r="GF535">
        <v>2134830441</v>
      </c>
      <c r="GG535">
        <v>2</v>
      </c>
      <c r="GH535">
        <v>1</v>
      </c>
      <c r="GI535">
        <v>-2</v>
      </c>
      <c r="GJ535">
        <v>0</v>
      </c>
      <c r="GK535">
        <f>ROUND(R535*(R12)/100,2)</f>
        <v>0</v>
      </c>
      <c r="GL535">
        <f t="shared" si="323"/>
        <v>0</v>
      </c>
      <c r="GM535">
        <f t="shared" si="324"/>
        <v>0</v>
      </c>
      <c r="GN535">
        <f t="shared" si="325"/>
        <v>0</v>
      </c>
      <c r="GO535">
        <f t="shared" si="326"/>
        <v>0</v>
      </c>
      <c r="GP535">
        <f t="shared" si="327"/>
        <v>0</v>
      </c>
      <c r="GR535">
        <v>0</v>
      </c>
      <c r="GS535">
        <v>3</v>
      </c>
      <c r="GT535">
        <v>0</v>
      </c>
      <c r="GU535" t="s">
        <v>3</v>
      </c>
      <c r="GV535">
        <f t="shared" si="328"/>
        <v>0</v>
      </c>
      <c r="GW535">
        <v>1</v>
      </c>
      <c r="GX535">
        <f t="shared" si="329"/>
        <v>0</v>
      </c>
      <c r="HA535">
        <v>0</v>
      </c>
      <c r="HB535">
        <v>0</v>
      </c>
      <c r="HC535">
        <f t="shared" si="330"/>
        <v>0</v>
      </c>
      <c r="IK535">
        <v>0</v>
      </c>
    </row>
    <row r="536" spans="1:245" x14ac:dyDescent="0.2">
      <c r="A536">
        <v>18</v>
      </c>
      <c r="B536">
        <v>1</v>
      </c>
      <c r="C536">
        <v>72</v>
      </c>
      <c r="E536" t="s">
        <v>236</v>
      </c>
      <c r="F536" t="s">
        <v>169</v>
      </c>
      <c r="G536" t="s">
        <v>170</v>
      </c>
      <c r="H536" t="s">
        <v>171</v>
      </c>
      <c r="I536">
        <f>I535*J536</f>
        <v>0</v>
      </c>
      <c r="J536">
        <v>-23.076923076923077</v>
      </c>
      <c r="O536">
        <f t="shared" si="300"/>
        <v>0</v>
      </c>
      <c r="P536">
        <f t="shared" si="301"/>
        <v>0</v>
      </c>
      <c r="Q536">
        <f t="shared" si="302"/>
        <v>0</v>
      </c>
      <c r="R536">
        <f t="shared" si="303"/>
        <v>0</v>
      </c>
      <c r="S536">
        <f t="shared" si="304"/>
        <v>0</v>
      </c>
      <c r="T536">
        <f t="shared" si="305"/>
        <v>0</v>
      </c>
      <c r="U536">
        <f t="shared" si="306"/>
        <v>0</v>
      </c>
      <c r="V536">
        <f t="shared" si="307"/>
        <v>0</v>
      </c>
      <c r="W536">
        <f t="shared" si="308"/>
        <v>0</v>
      </c>
      <c r="X536">
        <f t="shared" si="309"/>
        <v>0</v>
      </c>
      <c r="Y536">
        <f t="shared" si="309"/>
        <v>0</v>
      </c>
      <c r="AA536">
        <v>40597198</v>
      </c>
      <c r="AB536">
        <f t="shared" si="310"/>
        <v>1799.61</v>
      </c>
      <c r="AC536">
        <f>ROUND((ES536),6)</f>
        <v>1799.61</v>
      </c>
      <c r="AD536">
        <f>ROUND((((ET536)-(EU536))+AE536),6)</f>
        <v>0</v>
      </c>
      <c r="AE536">
        <f t="shared" si="331"/>
        <v>0</v>
      </c>
      <c r="AF536">
        <f t="shared" si="331"/>
        <v>0</v>
      </c>
      <c r="AG536">
        <f t="shared" si="311"/>
        <v>0</v>
      </c>
      <c r="AH536">
        <f t="shared" si="332"/>
        <v>0</v>
      </c>
      <c r="AI536">
        <f t="shared" si="332"/>
        <v>0</v>
      </c>
      <c r="AJ536">
        <f t="shared" si="312"/>
        <v>0</v>
      </c>
      <c r="AK536">
        <v>1799.61</v>
      </c>
      <c r="AL536">
        <v>1799.61</v>
      </c>
      <c r="AM536">
        <v>0</v>
      </c>
      <c r="AN536">
        <v>0</v>
      </c>
      <c r="AO536">
        <v>0</v>
      </c>
      <c r="AP536">
        <v>0</v>
      </c>
      <c r="AQ536">
        <v>0</v>
      </c>
      <c r="AR536">
        <v>0</v>
      </c>
      <c r="AS536">
        <v>0</v>
      </c>
      <c r="AT536">
        <v>70</v>
      </c>
      <c r="AU536">
        <v>10</v>
      </c>
      <c r="AV536">
        <v>1</v>
      </c>
      <c r="AW536">
        <v>1</v>
      </c>
      <c r="AZ536">
        <v>1</v>
      </c>
      <c r="BA536">
        <v>1</v>
      </c>
      <c r="BB536">
        <v>1</v>
      </c>
      <c r="BC536">
        <v>1</v>
      </c>
      <c r="BD536" t="s">
        <v>3</v>
      </c>
      <c r="BE536" t="s">
        <v>3</v>
      </c>
      <c r="BF536" t="s">
        <v>3</v>
      </c>
      <c r="BG536" t="s">
        <v>3</v>
      </c>
      <c r="BH536">
        <v>3</v>
      </c>
      <c r="BI536">
        <v>4</v>
      </c>
      <c r="BJ536" t="s">
        <v>172</v>
      </c>
      <c r="BM536">
        <v>0</v>
      </c>
      <c r="BN536">
        <v>0</v>
      </c>
      <c r="BO536" t="s">
        <v>3</v>
      </c>
      <c r="BP536">
        <v>0</v>
      </c>
      <c r="BQ536">
        <v>1</v>
      </c>
      <c r="BR536">
        <v>1</v>
      </c>
      <c r="BS536">
        <v>1</v>
      </c>
      <c r="BT536">
        <v>1</v>
      </c>
      <c r="BU536">
        <v>1</v>
      </c>
      <c r="BV536">
        <v>1</v>
      </c>
      <c r="BW536">
        <v>1</v>
      </c>
      <c r="BX536">
        <v>1</v>
      </c>
      <c r="BY536" t="s">
        <v>3</v>
      </c>
      <c r="BZ536">
        <v>70</v>
      </c>
      <c r="CA536">
        <v>10</v>
      </c>
      <c r="CE536">
        <v>0</v>
      </c>
      <c r="CF536">
        <v>0</v>
      </c>
      <c r="CG536">
        <v>0</v>
      </c>
      <c r="CM536">
        <v>0</v>
      </c>
      <c r="CN536" t="s">
        <v>3</v>
      </c>
      <c r="CO536">
        <v>0</v>
      </c>
      <c r="CP536">
        <f t="shared" si="313"/>
        <v>0</v>
      </c>
      <c r="CQ536">
        <f t="shared" si="314"/>
        <v>1799.61</v>
      </c>
      <c r="CR536">
        <f>((((ET536)*BB536-(EU536)*BS536)+AE536*BS536)*AV536)</f>
        <v>0</v>
      </c>
      <c r="CS536">
        <f t="shared" si="315"/>
        <v>0</v>
      </c>
      <c r="CT536">
        <f t="shared" si="316"/>
        <v>0</v>
      </c>
      <c r="CU536">
        <f t="shared" si="317"/>
        <v>0</v>
      </c>
      <c r="CV536">
        <f t="shared" si="318"/>
        <v>0</v>
      </c>
      <c r="CW536">
        <f t="shared" si="319"/>
        <v>0</v>
      </c>
      <c r="CX536">
        <f t="shared" si="319"/>
        <v>0</v>
      </c>
      <c r="CY536">
        <f t="shared" si="320"/>
        <v>0</v>
      </c>
      <c r="CZ536">
        <f t="shared" si="321"/>
        <v>0</v>
      </c>
      <c r="DC536" t="s">
        <v>3</v>
      </c>
      <c r="DD536" t="s">
        <v>3</v>
      </c>
      <c r="DE536" t="s">
        <v>3</v>
      </c>
      <c r="DF536" t="s">
        <v>3</v>
      </c>
      <c r="DG536" t="s">
        <v>3</v>
      </c>
      <c r="DH536" t="s">
        <v>3</v>
      </c>
      <c r="DI536" t="s">
        <v>3</v>
      </c>
      <c r="DJ536" t="s">
        <v>3</v>
      </c>
      <c r="DK536" t="s">
        <v>3</v>
      </c>
      <c r="DL536" t="s">
        <v>3</v>
      </c>
      <c r="DM536" t="s">
        <v>3</v>
      </c>
      <c r="DN536">
        <v>0</v>
      </c>
      <c r="DO536">
        <v>0</v>
      </c>
      <c r="DP536">
        <v>1</v>
      </c>
      <c r="DQ536">
        <v>1</v>
      </c>
      <c r="DU536">
        <v>1010</v>
      </c>
      <c r="DV536" t="s">
        <v>171</v>
      </c>
      <c r="DW536" t="s">
        <v>171</v>
      </c>
      <c r="DX536">
        <v>1</v>
      </c>
      <c r="EE536">
        <v>38986828</v>
      </c>
      <c r="EF536">
        <v>1</v>
      </c>
      <c r="EG536" t="s">
        <v>23</v>
      </c>
      <c r="EH536">
        <v>0</v>
      </c>
      <c r="EI536" t="s">
        <v>3</v>
      </c>
      <c r="EJ536">
        <v>4</v>
      </c>
      <c r="EK536">
        <v>0</v>
      </c>
      <c r="EL536" t="s">
        <v>24</v>
      </c>
      <c r="EM536" t="s">
        <v>25</v>
      </c>
      <c r="EO536" t="s">
        <v>3</v>
      </c>
      <c r="EQ536">
        <v>32768</v>
      </c>
      <c r="ER536">
        <v>1799.61</v>
      </c>
      <c r="ES536">
        <v>1799.61</v>
      </c>
      <c r="ET536">
        <v>0</v>
      </c>
      <c r="EU536">
        <v>0</v>
      </c>
      <c r="EV536">
        <v>0</v>
      </c>
      <c r="EW536">
        <v>0</v>
      </c>
      <c r="EX536">
        <v>0</v>
      </c>
      <c r="FQ536">
        <v>0</v>
      </c>
      <c r="FR536">
        <f t="shared" si="322"/>
        <v>0</v>
      </c>
      <c r="FS536">
        <v>0</v>
      </c>
      <c r="FX536">
        <v>70</v>
      </c>
      <c r="FY536">
        <v>10</v>
      </c>
      <c r="GA536" t="s">
        <v>3</v>
      </c>
      <c r="GD536">
        <v>0</v>
      </c>
      <c r="GF536">
        <v>4954026</v>
      </c>
      <c r="GG536">
        <v>2</v>
      </c>
      <c r="GH536">
        <v>1</v>
      </c>
      <c r="GI536">
        <v>-2</v>
      </c>
      <c r="GJ536">
        <v>0</v>
      </c>
      <c r="GK536">
        <f>ROUND(R536*(R12)/100,2)</f>
        <v>0</v>
      </c>
      <c r="GL536">
        <f t="shared" si="323"/>
        <v>0</v>
      </c>
      <c r="GM536">
        <f t="shared" si="324"/>
        <v>0</v>
      </c>
      <c r="GN536">
        <f t="shared" si="325"/>
        <v>0</v>
      </c>
      <c r="GO536">
        <f t="shared" si="326"/>
        <v>0</v>
      </c>
      <c r="GP536">
        <f t="shared" si="327"/>
        <v>0</v>
      </c>
      <c r="GR536">
        <v>0</v>
      </c>
      <c r="GS536">
        <v>3</v>
      </c>
      <c r="GT536">
        <v>0</v>
      </c>
      <c r="GU536" t="s">
        <v>3</v>
      </c>
      <c r="GV536">
        <f t="shared" si="328"/>
        <v>0</v>
      </c>
      <c r="GW536">
        <v>1</v>
      </c>
      <c r="GX536">
        <f t="shared" si="329"/>
        <v>0</v>
      </c>
      <c r="HA536">
        <v>0</v>
      </c>
      <c r="HB536">
        <v>0</v>
      </c>
      <c r="HC536">
        <f t="shared" si="330"/>
        <v>0</v>
      </c>
      <c r="IK536">
        <v>0</v>
      </c>
    </row>
    <row r="537" spans="1:245" x14ac:dyDescent="0.2">
      <c r="A537">
        <v>18</v>
      </c>
      <c r="B537">
        <v>1</v>
      </c>
      <c r="C537">
        <v>70</v>
      </c>
      <c r="E537" t="s">
        <v>237</v>
      </c>
      <c r="F537" t="s">
        <v>174</v>
      </c>
      <c r="G537" t="s">
        <v>175</v>
      </c>
      <c r="H537" t="s">
        <v>42</v>
      </c>
      <c r="I537">
        <f>I535*J537</f>
        <v>0</v>
      </c>
      <c r="J537">
        <v>-4.7999999999999994E-2</v>
      </c>
      <c r="O537">
        <f t="shared" si="300"/>
        <v>0</v>
      </c>
      <c r="P537">
        <f t="shared" si="301"/>
        <v>0</v>
      </c>
      <c r="Q537">
        <f t="shared" si="302"/>
        <v>0</v>
      </c>
      <c r="R537">
        <f t="shared" si="303"/>
        <v>0</v>
      </c>
      <c r="S537">
        <f t="shared" si="304"/>
        <v>0</v>
      </c>
      <c r="T537">
        <f t="shared" si="305"/>
        <v>0</v>
      </c>
      <c r="U537">
        <f t="shared" si="306"/>
        <v>0</v>
      </c>
      <c r="V537">
        <f t="shared" si="307"/>
        <v>0</v>
      </c>
      <c r="W537">
        <f t="shared" si="308"/>
        <v>0</v>
      </c>
      <c r="X537">
        <f t="shared" si="309"/>
        <v>0</v>
      </c>
      <c r="Y537">
        <f t="shared" si="309"/>
        <v>0</v>
      </c>
      <c r="AA537">
        <v>40597198</v>
      </c>
      <c r="AB537">
        <f t="shared" si="310"/>
        <v>131633.01999999999</v>
      </c>
      <c r="AC537">
        <f>ROUND((ES537),6)</f>
        <v>131633.01999999999</v>
      </c>
      <c r="AD537">
        <f>ROUND((((ET537)-(EU537))+AE537),6)</f>
        <v>0</v>
      </c>
      <c r="AE537">
        <f t="shared" si="331"/>
        <v>0</v>
      </c>
      <c r="AF537">
        <f t="shared" si="331"/>
        <v>0</v>
      </c>
      <c r="AG537">
        <f t="shared" si="311"/>
        <v>0</v>
      </c>
      <c r="AH537">
        <f t="shared" si="332"/>
        <v>0</v>
      </c>
      <c r="AI537">
        <f t="shared" si="332"/>
        <v>0</v>
      </c>
      <c r="AJ537">
        <f t="shared" si="312"/>
        <v>0</v>
      </c>
      <c r="AK537">
        <v>131633.01999999999</v>
      </c>
      <c r="AL537">
        <v>131633.01999999999</v>
      </c>
      <c r="AM537">
        <v>0</v>
      </c>
      <c r="AN537">
        <v>0</v>
      </c>
      <c r="AO537">
        <v>0</v>
      </c>
      <c r="AP537">
        <v>0</v>
      </c>
      <c r="AQ537">
        <v>0</v>
      </c>
      <c r="AR537">
        <v>0</v>
      </c>
      <c r="AS537">
        <v>0</v>
      </c>
      <c r="AT537">
        <v>70</v>
      </c>
      <c r="AU537">
        <v>10</v>
      </c>
      <c r="AV537">
        <v>1</v>
      </c>
      <c r="AW537">
        <v>1</v>
      </c>
      <c r="AZ537">
        <v>1</v>
      </c>
      <c r="BA537">
        <v>1</v>
      </c>
      <c r="BB537">
        <v>1</v>
      </c>
      <c r="BC537">
        <v>1</v>
      </c>
      <c r="BD537" t="s">
        <v>3</v>
      </c>
      <c r="BE537" t="s">
        <v>3</v>
      </c>
      <c r="BF537" t="s">
        <v>3</v>
      </c>
      <c r="BG537" t="s">
        <v>3</v>
      </c>
      <c r="BH537">
        <v>3</v>
      </c>
      <c r="BI537">
        <v>4</v>
      </c>
      <c r="BJ537" t="s">
        <v>176</v>
      </c>
      <c r="BM537">
        <v>0</v>
      </c>
      <c r="BN537">
        <v>0</v>
      </c>
      <c r="BO537" t="s">
        <v>3</v>
      </c>
      <c r="BP537">
        <v>0</v>
      </c>
      <c r="BQ537">
        <v>1</v>
      </c>
      <c r="BR537">
        <v>1</v>
      </c>
      <c r="BS537">
        <v>1</v>
      </c>
      <c r="BT537">
        <v>1</v>
      </c>
      <c r="BU537">
        <v>1</v>
      </c>
      <c r="BV537">
        <v>1</v>
      </c>
      <c r="BW537">
        <v>1</v>
      </c>
      <c r="BX537">
        <v>1</v>
      </c>
      <c r="BY537" t="s">
        <v>3</v>
      </c>
      <c r="BZ537">
        <v>70</v>
      </c>
      <c r="CA537">
        <v>10</v>
      </c>
      <c r="CE537">
        <v>0</v>
      </c>
      <c r="CF537">
        <v>0</v>
      </c>
      <c r="CG537">
        <v>0</v>
      </c>
      <c r="CM537">
        <v>0</v>
      </c>
      <c r="CN537" t="s">
        <v>3</v>
      </c>
      <c r="CO537">
        <v>0</v>
      </c>
      <c r="CP537">
        <f t="shared" si="313"/>
        <v>0</v>
      </c>
      <c r="CQ537">
        <f t="shared" si="314"/>
        <v>131633.01999999999</v>
      </c>
      <c r="CR537">
        <f>((((ET537)*BB537-(EU537)*BS537)+AE537*BS537)*AV537)</f>
        <v>0</v>
      </c>
      <c r="CS537">
        <f t="shared" si="315"/>
        <v>0</v>
      </c>
      <c r="CT537">
        <f t="shared" si="316"/>
        <v>0</v>
      </c>
      <c r="CU537">
        <f t="shared" si="317"/>
        <v>0</v>
      </c>
      <c r="CV537">
        <f t="shared" si="318"/>
        <v>0</v>
      </c>
      <c r="CW537">
        <f t="shared" si="319"/>
        <v>0</v>
      </c>
      <c r="CX537">
        <f t="shared" si="319"/>
        <v>0</v>
      </c>
      <c r="CY537">
        <f t="shared" si="320"/>
        <v>0</v>
      </c>
      <c r="CZ537">
        <f t="shared" si="321"/>
        <v>0</v>
      </c>
      <c r="DC537" t="s">
        <v>3</v>
      </c>
      <c r="DD537" t="s">
        <v>3</v>
      </c>
      <c r="DE537" t="s">
        <v>3</v>
      </c>
      <c r="DF537" t="s">
        <v>3</v>
      </c>
      <c r="DG537" t="s">
        <v>3</v>
      </c>
      <c r="DH537" t="s">
        <v>3</v>
      </c>
      <c r="DI537" t="s">
        <v>3</v>
      </c>
      <c r="DJ537" t="s">
        <v>3</v>
      </c>
      <c r="DK537" t="s">
        <v>3</v>
      </c>
      <c r="DL537" t="s">
        <v>3</v>
      </c>
      <c r="DM537" t="s">
        <v>3</v>
      </c>
      <c r="DN537">
        <v>0</v>
      </c>
      <c r="DO537">
        <v>0</v>
      </c>
      <c r="DP537">
        <v>1</v>
      </c>
      <c r="DQ537">
        <v>1</v>
      </c>
      <c r="DU537">
        <v>1009</v>
      </c>
      <c r="DV537" t="s">
        <v>42</v>
      </c>
      <c r="DW537" t="s">
        <v>42</v>
      </c>
      <c r="DX537">
        <v>1000</v>
      </c>
      <c r="EE537">
        <v>38986828</v>
      </c>
      <c r="EF537">
        <v>1</v>
      </c>
      <c r="EG537" t="s">
        <v>23</v>
      </c>
      <c r="EH537">
        <v>0</v>
      </c>
      <c r="EI537" t="s">
        <v>3</v>
      </c>
      <c r="EJ537">
        <v>4</v>
      </c>
      <c r="EK537">
        <v>0</v>
      </c>
      <c r="EL537" t="s">
        <v>24</v>
      </c>
      <c r="EM537" t="s">
        <v>25</v>
      </c>
      <c r="EO537" t="s">
        <v>3</v>
      </c>
      <c r="EQ537">
        <v>32768</v>
      </c>
      <c r="ER537">
        <v>131633.01999999999</v>
      </c>
      <c r="ES537">
        <v>131633.01999999999</v>
      </c>
      <c r="ET537">
        <v>0</v>
      </c>
      <c r="EU537">
        <v>0</v>
      </c>
      <c r="EV537">
        <v>0</v>
      </c>
      <c r="EW537">
        <v>0</v>
      </c>
      <c r="EX537">
        <v>0</v>
      </c>
      <c r="FQ537">
        <v>0</v>
      </c>
      <c r="FR537">
        <f t="shared" si="322"/>
        <v>0</v>
      </c>
      <c r="FS537">
        <v>0</v>
      </c>
      <c r="FX537">
        <v>70</v>
      </c>
      <c r="FY537">
        <v>10</v>
      </c>
      <c r="GA537" t="s">
        <v>3</v>
      </c>
      <c r="GD537">
        <v>0</v>
      </c>
      <c r="GF537">
        <v>-763955304</v>
      </c>
      <c r="GG537">
        <v>2</v>
      </c>
      <c r="GH537">
        <v>1</v>
      </c>
      <c r="GI537">
        <v>-2</v>
      </c>
      <c r="GJ537">
        <v>0</v>
      </c>
      <c r="GK537">
        <f>ROUND(R537*(R12)/100,2)</f>
        <v>0</v>
      </c>
      <c r="GL537">
        <f t="shared" si="323"/>
        <v>0</v>
      </c>
      <c r="GM537">
        <f t="shared" si="324"/>
        <v>0</v>
      </c>
      <c r="GN537">
        <f t="shared" si="325"/>
        <v>0</v>
      </c>
      <c r="GO537">
        <f t="shared" si="326"/>
        <v>0</v>
      </c>
      <c r="GP537">
        <f t="shared" si="327"/>
        <v>0</v>
      </c>
      <c r="GR537">
        <v>0</v>
      </c>
      <c r="GS537">
        <v>3</v>
      </c>
      <c r="GT537">
        <v>0</v>
      </c>
      <c r="GU537" t="s">
        <v>3</v>
      </c>
      <c r="GV537">
        <f t="shared" si="328"/>
        <v>0</v>
      </c>
      <c r="GW537">
        <v>1</v>
      </c>
      <c r="GX537">
        <f t="shared" si="329"/>
        <v>0</v>
      </c>
      <c r="HA537">
        <v>0</v>
      </c>
      <c r="HB537">
        <v>0</v>
      </c>
      <c r="HC537">
        <f t="shared" si="330"/>
        <v>0</v>
      </c>
      <c r="IK537">
        <v>0</v>
      </c>
    </row>
    <row r="538" spans="1:245" x14ac:dyDescent="0.2">
      <c r="A538">
        <v>18</v>
      </c>
      <c r="B538">
        <v>1</v>
      </c>
      <c r="C538">
        <v>73</v>
      </c>
      <c r="E538" t="s">
        <v>238</v>
      </c>
      <c r="F538" t="s">
        <v>178</v>
      </c>
      <c r="G538" t="s">
        <v>179</v>
      </c>
      <c r="H538" t="s">
        <v>171</v>
      </c>
      <c r="I538">
        <f>I535*J538</f>
        <v>0</v>
      </c>
      <c r="J538">
        <v>200</v>
      </c>
      <c r="O538">
        <f t="shared" si="300"/>
        <v>0</v>
      </c>
      <c r="P538">
        <f t="shared" si="301"/>
        <v>0</v>
      </c>
      <c r="Q538">
        <f t="shared" si="302"/>
        <v>0</v>
      </c>
      <c r="R538">
        <f t="shared" si="303"/>
        <v>0</v>
      </c>
      <c r="S538">
        <f t="shared" si="304"/>
        <v>0</v>
      </c>
      <c r="T538">
        <f t="shared" si="305"/>
        <v>0</v>
      </c>
      <c r="U538">
        <f t="shared" si="306"/>
        <v>0</v>
      </c>
      <c r="V538">
        <f t="shared" si="307"/>
        <v>0</v>
      </c>
      <c r="W538">
        <f t="shared" si="308"/>
        <v>0</v>
      </c>
      <c r="X538">
        <f t="shared" si="309"/>
        <v>0</v>
      </c>
      <c r="Y538">
        <f t="shared" si="309"/>
        <v>0</v>
      </c>
      <c r="AA538">
        <v>40597198</v>
      </c>
      <c r="AB538">
        <f t="shared" si="310"/>
        <v>127.19</v>
      </c>
      <c r="AC538">
        <f>ROUND((ES538),6)</f>
        <v>127.19</v>
      </c>
      <c r="AD538">
        <f>ROUND((((ET538)-(EU538))+AE538),6)</f>
        <v>0</v>
      </c>
      <c r="AE538">
        <f t="shared" si="331"/>
        <v>0</v>
      </c>
      <c r="AF538">
        <f t="shared" si="331"/>
        <v>0</v>
      </c>
      <c r="AG538">
        <f t="shared" si="311"/>
        <v>0</v>
      </c>
      <c r="AH538">
        <f t="shared" si="332"/>
        <v>0</v>
      </c>
      <c r="AI538">
        <f t="shared" si="332"/>
        <v>0</v>
      </c>
      <c r="AJ538">
        <f t="shared" si="312"/>
        <v>0</v>
      </c>
      <c r="AK538">
        <v>127.19</v>
      </c>
      <c r="AL538">
        <v>127.19</v>
      </c>
      <c r="AM538">
        <v>0</v>
      </c>
      <c r="AN538">
        <v>0</v>
      </c>
      <c r="AO538">
        <v>0</v>
      </c>
      <c r="AP538">
        <v>0</v>
      </c>
      <c r="AQ538">
        <v>0</v>
      </c>
      <c r="AR538">
        <v>0</v>
      </c>
      <c r="AS538">
        <v>0</v>
      </c>
      <c r="AT538">
        <v>70</v>
      </c>
      <c r="AU538">
        <v>10</v>
      </c>
      <c r="AV538">
        <v>1</v>
      </c>
      <c r="AW538">
        <v>1</v>
      </c>
      <c r="AZ538">
        <v>1</v>
      </c>
      <c r="BA538">
        <v>1</v>
      </c>
      <c r="BB538">
        <v>1</v>
      </c>
      <c r="BC538">
        <v>1</v>
      </c>
      <c r="BD538" t="s">
        <v>3</v>
      </c>
      <c r="BE538" t="s">
        <v>3</v>
      </c>
      <c r="BF538" t="s">
        <v>3</v>
      </c>
      <c r="BG538" t="s">
        <v>3</v>
      </c>
      <c r="BH538">
        <v>3</v>
      </c>
      <c r="BI538">
        <v>4</v>
      </c>
      <c r="BJ538" t="s">
        <v>180</v>
      </c>
      <c r="BM538">
        <v>0</v>
      </c>
      <c r="BN538">
        <v>0</v>
      </c>
      <c r="BO538" t="s">
        <v>3</v>
      </c>
      <c r="BP538">
        <v>0</v>
      </c>
      <c r="BQ538">
        <v>1</v>
      </c>
      <c r="BR538">
        <v>0</v>
      </c>
      <c r="BS538">
        <v>1</v>
      </c>
      <c r="BT538">
        <v>1</v>
      </c>
      <c r="BU538">
        <v>1</v>
      </c>
      <c r="BV538">
        <v>1</v>
      </c>
      <c r="BW538">
        <v>1</v>
      </c>
      <c r="BX538">
        <v>1</v>
      </c>
      <c r="BY538" t="s">
        <v>3</v>
      </c>
      <c r="BZ538">
        <v>70</v>
      </c>
      <c r="CA538">
        <v>10</v>
      </c>
      <c r="CE538">
        <v>0</v>
      </c>
      <c r="CF538">
        <v>0</v>
      </c>
      <c r="CG538">
        <v>0</v>
      </c>
      <c r="CM538">
        <v>0</v>
      </c>
      <c r="CN538" t="s">
        <v>3</v>
      </c>
      <c r="CO538">
        <v>0</v>
      </c>
      <c r="CP538">
        <f t="shared" si="313"/>
        <v>0</v>
      </c>
      <c r="CQ538">
        <f t="shared" si="314"/>
        <v>127.19</v>
      </c>
      <c r="CR538">
        <f>((((ET538)*BB538-(EU538)*BS538)+AE538*BS538)*AV538)</f>
        <v>0</v>
      </c>
      <c r="CS538">
        <f t="shared" si="315"/>
        <v>0</v>
      </c>
      <c r="CT538">
        <f t="shared" si="316"/>
        <v>0</v>
      </c>
      <c r="CU538">
        <f t="shared" si="317"/>
        <v>0</v>
      </c>
      <c r="CV538">
        <f t="shared" si="318"/>
        <v>0</v>
      </c>
      <c r="CW538">
        <f t="shared" si="319"/>
        <v>0</v>
      </c>
      <c r="CX538">
        <f t="shared" si="319"/>
        <v>0</v>
      </c>
      <c r="CY538">
        <f t="shared" si="320"/>
        <v>0</v>
      </c>
      <c r="CZ538">
        <f t="shared" si="321"/>
        <v>0</v>
      </c>
      <c r="DC538" t="s">
        <v>3</v>
      </c>
      <c r="DD538" t="s">
        <v>3</v>
      </c>
      <c r="DE538" t="s">
        <v>3</v>
      </c>
      <c r="DF538" t="s">
        <v>3</v>
      </c>
      <c r="DG538" t="s">
        <v>3</v>
      </c>
      <c r="DH538" t="s">
        <v>3</v>
      </c>
      <c r="DI538" t="s">
        <v>3</v>
      </c>
      <c r="DJ538" t="s">
        <v>3</v>
      </c>
      <c r="DK538" t="s">
        <v>3</v>
      </c>
      <c r="DL538" t="s">
        <v>3</v>
      </c>
      <c r="DM538" t="s">
        <v>3</v>
      </c>
      <c r="DN538">
        <v>0</v>
      </c>
      <c r="DO538">
        <v>0</v>
      </c>
      <c r="DP538">
        <v>1</v>
      </c>
      <c r="DQ538">
        <v>1</v>
      </c>
      <c r="DU538">
        <v>1010</v>
      </c>
      <c r="DV538" t="s">
        <v>171</v>
      </c>
      <c r="DW538" t="s">
        <v>171</v>
      </c>
      <c r="DX538">
        <v>1</v>
      </c>
      <c r="EE538">
        <v>38986828</v>
      </c>
      <c r="EF538">
        <v>1</v>
      </c>
      <c r="EG538" t="s">
        <v>23</v>
      </c>
      <c r="EH538">
        <v>0</v>
      </c>
      <c r="EI538" t="s">
        <v>3</v>
      </c>
      <c r="EJ538">
        <v>4</v>
      </c>
      <c r="EK538">
        <v>0</v>
      </c>
      <c r="EL538" t="s">
        <v>24</v>
      </c>
      <c r="EM538" t="s">
        <v>25</v>
      </c>
      <c r="EO538" t="s">
        <v>3</v>
      </c>
      <c r="EQ538">
        <v>0</v>
      </c>
      <c r="ER538">
        <v>127.19</v>
      </c>
      <c r="ES538">
        <v>127.19</v>
      </c>
      <c r="ET538">
        <v>0</v>
      </c>
      <c r="EU538">
        <v>0</v>
      </c>
      <c r="EV538">
        <v>0</v>
      </c>
      <c r="EW538">
        <v>0</v>
      </c>
      <c r="EX538">
        <v>0</v>
      </c>
      <c r="FQ538">
        <v>0</v>
      </c>
      <c r="FR538">
        <f t="shared" si="322"/>
        <v>0</v>
      </c>
      <c r="FS538">
        <v>0</v>
      </c>
      <c r="FX538">
        <v>70</v>
      </c>
      <c r="FY538">
        <v>10</v>
      </c>
      <c r="GA538" t="s">
        <v>3</v>
      </c>
      <c r="GD538">
        <v>0</v>
      </c>
      <c r="GF538">
        <v>-1327641858</v>
      </c>
      <c r="GG538">
        <v>2</v>
      </c>
      <c r="GH538">
        <v>1</v>
      </c>
      <c r="GI538">
        <v>-2</v>
      </c>
      <c r="GJ538">
        <v>0</v>
      </c>
      <c r="GK538">
        <f>ROUND(R538*(R12)/100,2)</f>
        <v>0</v>
      </c>
      <c r="GL538">
        <f t="shared" si="323"/>
        <v>0</v>
      </c>
      <c r="GM538">
        <f t="shared" si="324"/>
        <v>0</v>
      </c>
      <c r="GN538">
        <f t="shared" si="325"/>
        <v>0</v>
      </c>
      <c r="GO538">
        <f t="shared" si="326"/>
        <v>0</v>
      </c>
      <c r="GP538">
        <f t="shared" si="327"/>
        <v>0</v>
      </c>
      <c r="GR538">
        <v>0</v>
      </c>
      <c r="GS538">
        <v>3</v>
      </c>
      <c r="GT538">
        <v>0</v>
      </c>
      <c r="GU538" t="s">
        <v>3</v>
      </c>
      <c r="GV538">
        <f t="shared" si="328"/>
        <v>0</v>
      </c>
      <c r="GW538">
        <v>1</v>
      </c>
      <c r="GX538">
        <f t="shared" si="329"/>
        <v>0</v>
      </c>
      <c r="HA538">
        <v>0</v>
      </c>
      <c r="HB538">
        <v>0</v>
      </c>
      <c r="HC538">
        <f t="shared" si="330"/>
        <v>0</v>
      </c>
      <c r="IK538">
        <v>0</v>
      </c>
    </row>
    <row r="539" spans="1:245" x14ac:dyDescent="0.2">
      <c r="A539">
        <v>18</v>
      </c>
      <c r="B539">
        <v>1</v>
      </c>
      <c r="C539">
        <v>71</v>
      </c>
      <c r="E539" t="s">
        <v>239</v>
      </c>
      <c r="F539" t="s">
        <v>182</v>
      </c>
      <c r="G539" t="s">
        <v>183</v>
      </c>
      <c r="H539" t="s">
        <v>171</v>
      </c>
      <c r="I539">
        <f>I535*J539</f>
        <v>0</v>
      </c>
      <c r="J539">
        <v>100</v>
      </c>
      <c r="O539">
        <f t="shared" si="300"/>
        <v>0</v>
      </c>
      <c r="P539">
        <f t="shared" si="301"/>
        <v>0</v>
      </c>
      <c r="Q539">
        <f t="shared" si="302"/>
        <v>0</v>
      </c>
      <c r="R539">
        <f t="shared" si="303"/>
        <v>0</v>
      </c>
      <c r="S539">
        <f t="shared" si="304"/>
        <v>0</v>
      </c>
      <c r="T539">
        <f t="shared" si="305"/>
        <v>0</v>
      </c>
      <c r="U539">
        <f t="shared" si="306"/>
        <v>0</v>
      </c>
      <c r="V539">
        <f t="shared" si="307"/>
        <v>0</v>
      </c>
      <c r="W539">
        <f t="shared" si="308"/>
        <v>0</v>
      </c>
      <c r="X539">
        <f t="shared" si="309"/>
        <v>0</v>
      </c>
      <c r="Y539">
        <f t="shared" si="309"/>
        <v>0</v>
      </c>
      <c r="AA539">
        <v>40597198</v>
      </c>
      <c r="AB539">
        <f t="shared" si="310"/>
        <v>5774.67</v>
      </c>
      <c r="AC539">
        <f>ROUND((ES539),6)</f>
        <v>5774.67</v>
      </c>
      <c r="AD539">
        <f>ROUND((((ET539)-(EU539))+AE539),6)</f>
        <v>0</v>
      </c>
      <c r="AE539">
        <f t="shared" si="331"/>
        <v>0</v>
      </c>
      <c r="AF539">
        <f t="shared" si="331"/>
        <v>0</v>
      </c>
      <c r="AG539">
        <f t="shared" si="311"/>
        <v>0</v>
      </c>
      <c r="AH539">
        <f t="shared" si="332"/>
        <v>0</v>
      </c>
      <c r="AI539">
        <f t="shared" si="332"/>
        <v>0</v>
      </c>
      <c r="AJ539">
        <f t="shared" si="312"/>
        <v>0</v>
      </c>
      <c r="AK539">
        <v>5774.67</v>
      </c>
      <c r="AL539">
        <v>5774.67</v>
      </c>
      <c r="AM539">
        <v>0</v>
      </c>
      <c r="AN539">
        <v>0</v>
      </c>
      <c r="AO539">
        <v>0</v>
      </c>
      <c r="AP539">
        <v>0</v>
      </c>
      <c r="AQ539">
        <v>0</v>
      </c>
      <c r="AR539">
        <v>0</v>
      </c>
      <c r="AS539">
        <v>0</v>
      </c>
      <c r="AT539">
        <v>70</v>
      </c>
      <c r="AU539">
        <v>10</v>
      </c>
      <c r="AV539">
        <v>1</v>
      </c>
      <c r="AW539">
        <v>1</v>
      </c>
      <c r="AZ539">
        <v>1</v>
      </c>
      <c r="BA539">
        <v>1</v>
      </c>
      <c r="BB539">
        <v>1</v>
      </c>
      <c r="BC539">
        <v>1</v>
      </c>
      <c r="BD539" t="s">
        <v>3</v>
      </c>
      <c r="BE539" t="s">
        <v>3</v>
      </c>
      <c r="BF539" t="s">
        <v>3</v>
      </c>
      <c r="BG539" t="s">
        <v>3</v>
      </c>
      <c r="BH539">
        <v>3</v>
      </c>
      <c r="BI539">
        <v>4</v>
      </c>
      <c r="BJ539" t="s">
        <v>184</v>
      </c>
      <c r="BM539">
        <v>0</v>
      </c>
      <c r="BN539">
        <v>0</v>
      </c>
      <c r="BO539" t="s">
        <v>3</v>
      </c>
      <c r="BP539">
        <v>0</v>
      </c>
      <c r="BQ539">
        <v>1</v>
      </c>
      <c r="BR539">
        <v>0</v>
      </c>
      <c r="BS539">
        <v>1</v>
      </c>
      <c r="BT539">
        <v>1</v>
      </c>
      <c r="BU539">
        <v>1</v>
      </c>
      <c r="BV539">
        <v>1</v>
      </c>
      <c r="BW539">
        <v>1</v>
      </c>
      <c r="BX539">
        <v>1</v>
      </c>
      <c r="BY539" t="s">
        <v>3</v>
      </c>
      <c r="BZ539">
        <v>70</v>
      </c>
      <c r="CA539">
        <v>10</v>
      </c>
      <c r="CE539">
        <v>0</v>
      </c>
      <c r="CF539">
        <v>0</v>
      </c>
      <c r="CG539">
        <v>0</v>
      </c>
      <c r="CM539">
        <v>0</v>
      </c>
      <c r="CN539" t="s">
        <v>3</v>
      </c>
      <c r="CO539">
        <v>0</v>
      </c>
      <c r="CP539">
        <f t="shared" si="313"/>
        <v>0</v>
      </c>
      <c r="CQ539">
        <f t="shared" si="314"/>
        <v>5774.67</v>
      </c>
      <c r="CR539">
        <f>((((ET539)*BB539-(EU539)*BS539)+AE539*BS539)*AV539)</f>
        <v>0</v>
      </c>
      <c r="CS539">
        <f t="shared" si="315"/>
        <v>0</v>
      </c>
      <c r="CT539">
        <f t="shared" si="316"/>
        <v>0</v>
      </c>
      <c r="CU539">
        <f t="shared" si="317"/>
        <v>0</v>
      </c>
      <c r="CV539">
        <f t="shared" si="318"/>
        <v>0</v>
      </c>
      <c r="CW539">
        <f t="shared" si="319"/>
        <v>0</v>
      </c>
      <c r="CX539">
        <f t="shared" si="319"/>
        <v>0</v>
      </c>
      <c r="CY539">
        <f t="shared" si="320"/>
        <v>0</v>
      </c>
      <c r="CZ539">
        <f t="shared" si="321"/>
        <v>0</v>
      </c>
      <c r="DC539" t="s">
        <v>3</v>
      </c>
      <c r="DD539" t="s">
        <v>3</v>
      </c>
      <c r="DE539" t="s">
        <v>3</v>
      </c>
      <c r="DF539" t="s">
        <v>3</v>
      </c>
      <c r="DG539" t="s">
        <v>3</v>
      </c>
      <c r="DH539" t="s">
        <v>3</v>
      </c>
      <c r="DI539" t="s">
        <v>3</v>
      </c>
      <c r="DJ539" t="s">
        <v>3</v>
      </c>
      <c r="DK539" t="s">
        <v>3</v>
      </c>
      <c r="DL539" t="s">
        <v>3</v>
      </c>
      <c r="DM539" t="s">
        <v>3</v>
      </c>
      <c r="DN539">
        <v>0</v>
      </c>
      <c r="DO539">
        <v>0</v>
      </c>
      <c r="DP539">
        <v>1</v>
      </c>
      <c r="DQ539">
        <v>1</v>
      </c>
      <c r="DU539">
        <v>1010</v>
      </c>
      <c r="DV539" t="s">
        <v>171</v>
      </c>
      <c r="DW539" t="s">
        <v>171</v>
      </c>
      <c r="DX539">
        <v>1</v>
      </c>
      <c r="EE539">
        <v>38986828</v>
      </c>
      <c r="EF539">
        <v>1</v>
      </c>
      <c r="EG539" t="s">
        <v>23</v>
      </c>
      <c r="EH539">
        <v>0</v>
      </c>
      <c r="EI539" t="s">
        <v>3</v>
      </c>
      <c r="EJ539">
        <v>4</v>
      </c>
      <c r="EK539">
        <v>0</v>
      </c>
      <c r="EL539" t="s">
        <v>24</v>
      </c>
      <c r="EM539" t="s">
        <v>25</v>
      </c>
      <c r="EO539" t="s">
        <v>3</v>
      </c>
      <c r="EQ539">
        <v>0</v>
      </c>
      <c r="ER539">
        <v>5774.67</v>
      </c>
      <c r="ES539">
        <v>5774.67</v>
      </c>
      <c r="ET539">
        <v>0</v>
      </c>
      <c r="EU539">
        <v>0</v>
      </c>
      <c r="EV539">
        <v>0</v>
      </c>
      <c r="EW539">
        <v>0</v>
      </c>
      <c r="EX539">
        <v>0</v>
      </c>
      <c r="FQ539">
        <v>0</v>
      </c>
      <c r="FR539">
        <f t="shared" si="322"/>
        <v>0</v>
      </c>
      <c r="FS539">
        <v>0</v>
      </c>
      <c r="FX539">
        <v>70</v>
      </c>
      <c r="FY539">
        <v>10</v>
      </c>
      <c r="GA539" t="s">
        <v>3</v>
      </c>
      <c r="GD539">
        <v>0</v>
      </c>
      <c r="GF539">
        <v>-1687728925</v>
      </c>
      <c r="GG539">
        <v>2</v>
      </c>
      <c r="GH539">
        <v>1</v>
      </c>
      <c r="GI539">
        <v>-2</v>
      </c>
      <c r="GJ539">
        <v>0</v>
      </c>
      <c r="GK539">
        <f>ROUND(R539*(R12)/100,2)</f>
        <v>0</v>
      </c>
      <c r="GL539">
        <f t="shared" si="323"/>
        <v>0</v>
      </c>
      <c r="GM539">
        <f t="shared" si="324"/>
        <v>0</v>
      </c>
      <c r="GN539">
        <f t="shared" si="325"/>
        <v>0</v>
      </c>
      <c r="GO539">
        <f t="shared" si="326"/>
        <v>0</v>
      </c>
      <c r="GP539">
        <f t="shared" si="327"/>
        <v>0</v>
      </c>
      <c r="GR539">
        <v>0</v>
      </c>
      <c r="GS539">
        <v>3</v>
      </c>
      <c r="GT539">
        <v>0</v>
      </c>
      <c r="GU539" t="s">
        <v>3</v>
      </c>
      <c r="GV539">
        <f t="shared" si="328"/>
        <v>0</v>
      </c>
      <c r="GW539">
        <v>1</v>
      </c>
      <c r="GX539">
        <f t="shared" si="329"/>
        <v>0</v>
      </c>
      <c r="HA539">
        <v>0</v>
      </c>
      <c r="HB539">
        <v>0</v>
      </c>
      <c r="HC539">
        <f t="shared" si="330"/>
        <v>0</v>
      </c>
      <c r="IK539">
        <v>0</v>
      </c>
    </row>
    <row r="541" spans="1:245" x14ac:dyDescent="0.2">
      <c r="A541" s="2">
        <v>51</v>
      </c>
      <c r="B541" s="2">
        <f>B528</f>
        <v>1</v>
      </c>
      <c r="C541" s="2">
        <f>A528</f>
        <v>5</v>
      </c>
      <c r="D541" s="2">
        <f>ROW(A528)</f>
        <v>528</v>
      </c>
      <c r="E541" s="2"/>
      <c r="F541" s="2" t="str">
        <f>IF(F528&lt;&gt;"",F528,"")</f>
        <v>Новый подраздел</v>
      </c>
      <c r="G541" s="2" t="str">
        <f>IF(G528&lt;&gt;"",G528,"")</f>
        <v>Прочие работы</v>
      </c>
      <c r="H541" s="2">
        <v>0</v>
      </c>
      <c r="I541" s="2"/>
      <c r="J541" s="2"/>
      <c r="K541" s="2"/>
      <c r="L541" s="2"/>
      <c r="M541" s="2"/>
      <c r="N541" s="2"/>
      <c r="O541" s="2">
        <f t="shared" ref="O541:T541" si="333">ROUND(AB541,2)</f>
        <v>0</v>
      </c>
      <c r="P541" s="2">
        <f t="shared" si="333"/>
        <v>0</v>
      </c>
      <c r="Q541" s="2">
        <f t="shared" si="333"/>
        <v>0</v>
      </c>
      <c r="R541" s="2">
        <f t="shared" si="333"/>
        <v>0</v>
      </c>
      <c r="S541" s="2">
        <f t="shared" si="333"/>
        <v>0</v>
      </c>
      <c r="T541" s="2">
        <f t="shared" si="333"/>
        <v>0</v>
      </c>
      <c r="U541" s="2">
        <f>AH541</f>
        <v>0</v>
      </c>
      <c r="V541" s="2">
        <f>AI541</f>
        <v>0</v>
      </c>
      <c r="W541" s="2">
        <f>ROUND(AJ541,2)</f>
        <v>0</v>
      </c>
      <c r="X541" s="2">
        <f>ROUND(AK541,2)</f>
        <v>0</v>
      </c>
      <c r="Y541" s="2">
        <f>ROUND(AL541,2)</f>
        <v>0</v>
      </c>
      <c r="Z541" s="2"/>
      <c r="AA541" s="2"/>
      <c r="AB541" s="2">
        <f>ROUND(SUMIF(AA532:AA539,"=40597198",O532:O539),2)</f>
        <v>0</v>
      </c>
      <c r="AC541" s="2">
        <f>ROUND(SUMIF(AA532:AA539,"=40597198",P532:P539),2)</f>
        <v>0</v>
      </c>
      <c r="AD541" s="2">
        <f>ROUND(SUMIF(AA532:AA539,"=40597198",Q532:Q539),2)</f>
        <v>0</v>
      </c>
      <c r="AE541" s="2">
        <f>ROUND(SUMIF(AA532:AA539,"=40597198",R532:R539),2)</f>
        <v>0</v>
      </c>
      <c r="AF541" s="2">
        <f>ROUND(SUMIF(AA532:AA539,"=40597198",S532:S539),2)</f>
        <v>0</v>
      </c>
      <c r="AG541" s="2">
        <f>ROUND(SUMIF(AA532:AA539,"=40597198",T532:T539),2)</f>
        <v>0</v>
      </c>
      <c r="AH541" s="2">
        <f>SUMIF(AA532:AA539,"=40597198",U532:U539)</f>
        <v>0</v>
      </c>
      <c r="AI541" s="2">
        <f>SUMIF(AA532:AA539,"=40597198",V532:V539)</f>
        <v>0</v>
      </c>
      <c r="AJ541" s="2">
        <f>ROUND(SUMIF(AA532:AA539,"=40597198",W532:W539),2)</f>
        <v>0</v>
      </c>
      <c r="AK541" s="2">
        <f>ROUND(SUMIF(AA532:AA539,"=40597198",X532:X539),2)</f>
        <v>0</v>
      </c>
      <c r="AL541" s="2">
        <f>ROUND(SUMIF(AA532:AA539,"=40597198",Y532:Y539),2)</f>
        <v>0</v>
      </c>
      <c r="AM541" s="2"/>
      <c r="AN541" s="2"/>
      <c r="AO541" s="2">
        <f t="shared" ref="AO541:BC541" si="334">ROUND(BX541,2)</f>
        <v>0</v>
      </c>
      <c r="AP541" s="2">
        <f t="shared" si="334"/>
        <v>0</v>
      </c>
      <c r="AQ541" s="2">
        <f t="shared" si="334"/>
        <v>0</v>
      </c>
      <c r="AR541" s="2">
        <f t="shared" si="334"/>
        <v>0</v>
      </c>
      <c r="AS541" s="2">
        <f t="shared" si="334"/>
        <v>0</v>
      </c>
      <c r="AT541" s="2">
        <f t="shared" si="334"/>
        <v>0</v>
      </c>
      <c r="AU541" s="2">
        <f t="shared" si="334"/>
        <v>0</v>
      </c>
      <c r="AV541" s="2">
        <f t="shared" si="334"/>
        <v>0</v>
      </c>
      <c r="AW541" s="2">
        <f t="shared" si="334"/>
        <v>0</v>
      </c>
      <c r="AX541" s="2">
        <f t="shared" si="334"/>
        <v>0</v>
      </c>
      <c r="AY541" s="2">
        <f t="shared" si="334"/>
        <v>0</v>
      </c>
      <c r="AZ541" s="2">
        <f t="shared" si="334"/>
        <v>0</v>
      </c>
      <c r="BA541" s="2">
        <f t="shared" si="334"/>
        <v>0</v>
      </c>
      <c r="BB541" s="2">
        <f t="shared" si="334"/>
        <v>0</v>
      </c>
      <c r="BC541" s="2">
        <f t="shared" si="334"/>
        <v>0</v>
      </c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>
        <f>ROUND(SUMIF(AA532:AA539,"=40597198",FQ532:FQ539),2)</f>
        <v>0</v>
      </c>
      <c r="BY541" s="2">
        <f>ROUND(SUMIF(AA532:AA539,"=40597198",FR532:FR539),2)</f>
        <v>0</v>
      </c>
      <c r="BZ541" s="2">
        <f>ROUND(SUMIF(AA532:AA539,"=40597198",GL532:GL539),2)</f>
        <v>0</v>
      </c>
      <c r="CA541" s="2">
        <f>ROUND(SUMIF(AA532:AA539,"=40597198",GM532:GM539),2)</f>
        <v>0</v>
      </c>
      <c r="CB541" s="2">
        <f>ROUND(SUMIF(AA532:AA539,"=40597198",GN532:GN539),2)</f>
        <v>0</v>
      </c>
      <c r="CC541" s="2">
        <f>ROUND(SUMIF(AA532:AA539,"=40597198",GO532:GO539),2)</f>
        <v>0</v>
      </c>
      <c r="CD541" s="2">
        <f>ROUND(SUMIF(AA532:AA539,"=40597198",GP532:GP539),2)</f>
        <v>0</v>
      </c>
      <c r="CE541" s="2">
        <f>AC541-BX541</f>
        <v>0</v>
      </c>
      <c r="CF541" s="2">
        <f>AC541-BY541</f>
        <v>0</v>
      </c>
      <c r="CG541" s="2">
        <f>BX541-BZ541</f>
        <v>0</v>
      </c>
      <c r="CH541" s="2">
        <f>AC541-BX541-BY541+BZ541</f>
        <v>0</v>
      </c>
      <c r="CI541" s="2">
        <f>BY541-BZ541</f>
        <v>0</v>
      </c>
      <c r="CJ541" s="2">
        <f>ROUND(SUMIF(AA532:AA539,"=40597198",GX532:GX539),2)</f>
        <v>0</v>
      </c>
      <c r="CK541" s="2">
        <f>ROUND(SUMIF(AA532:AA539,"=40597198",GY532:GY539),2)</f>
        <v>0</v>
      </c>
      <c r="CL541" s="2">
        <f>ROUND(SUMIF(AA532:AA539,"=40597198",GZ532:GZ539),2)</f>
        <v>0</v>
      </c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  <c r="FS541" s="3"/>
      <c r="FT541" s="3"/>
      <c r="FU541" s="3"/>
      <c r="FV541" s="3"/>
      <c r="FW541" s="3"/>
      <c r="FX541" s="3"/>
      <c r="FY541" s="3"/>
      <c r="FZ541" s="3"/>
      <c r="GA541" s="3"/>
      <c r="GB541" s="3"/>
      <c r="GC541" s="3"/>
      <c r="GD541" s="3"/>
      <c r="GE541" s="3"/>
      <c r="GF541" s="3"/>
      <c r="GG541" s="3"/>
      <c r="GH541" s="3"/>
      <c r="GI541" s="3"/>
      <c r="GJ541" s="3"/>
      <c r="GK541" s="3"/>
      <c r="GL541" s="3"/>
      <c r="GM541" s="3"/>
      <c r="GN541" s="3"/>
      <c r="GO541" s="3"/>
      <c r="GP541" s="3"/>
      <c r="GQ541" s="3"/>
      <c r="GR541" s="3"/>
      <c r="GS541" s="3"/>
      <c r="GT541" s="3"/>
      <c r="GU541" s="3"/>
      <c r="GV541" s="3"/>
      <c r="GW541" s="3"/>
      <c r="GX541" s="3">
        <v>0</v>
      </c>
    </row>
    <row r="543" spans="1:245" x14ac:dyDescent="0.2">
      <c r="A543" s="4">
        <v>50</v>
      </c>
      <c r="B543" s="4">
        <v>0</v>
      </c>
      <c r="C543" s="4">
        <v>0</v>
      </c>
      <c r="D543" s="4">
        <v>1</v>
      </c>
      <c r="E543" s="4">
        <v>201</v>
      </c>
      <c r="F543" s="4">
        <f>ROUND(Source!O541,O543)</f>
        <v>0</v>
      </c>
      <c r="G543" s="4" t="s">
        <v>66</v>
      </c>
      <c r="H543" s="4" t="s">
        <v>67</v>
      </c>
      <c r="I543" s="4"/>
      <c r="J543" s="4"/>
      <c r="K543" s="4">
        <v>201</v>
      </c>
      <c r="L543" s="4">
        <v>1</v>
      </c>
      <c r="M543" s="4">
        <v>3</v>
      </c>
      <c r="N543" s="4" t="s">
        <v>3</v>
      </c>
      <c r="O543" s="4">
        <v>2</v>
      </c>
      <c r="P543" s="4"/>
      <c r="Q543" s="4"/>
      <c r="R543" s="4"/>
      <c r="S543" s="4"/>
      <c r="T543" s="4"/>
      <c r="U543" s="4"/>
      <c r="V543" s="4"/>
      <c r="W543" s="4"/>
    </row>
    <row r="544" spans="1:245" x14ac:dyDescent="0.2">
      <c r="A544" s="4">
        <v>50</v>
      </c>
      <c r="B544" s="4">
        <v>0</v>
      </c>
      <c r="C544" s="4">
        <v>0</v>
      </c>
      <c r="D544" s="4">
        <v>1</v>
      </c>
      <c r="E544" s="4">
        <v>202</v>
      </c>
      <c r="F544" s="4">
        <f>ROUND(Source!P541,O544)</f>
        <v>0</v>
      </c>
      <c r="G544" s="4" t="s">
        <v>68</v>
      </c>
      <c r="H544" s="4" t="s">
        <v>69</v>
      </c>
      <c r="I544" s="4"/>
      <c r="J544" s="4"/>
      <c r="K544" s="4">
        <v>202</v>
      </c>
      <c r="L544" s="4">
        <v>2</v>
      </c>
      <c r="M544" s="4">
        <v>3</v>
      </c>
      <c r="N544" s="4" t="s">
        <v>3</v>
      </c>
      <c r="O544" s="4">
        <v>2</v>
      </c>
      <c r="P544" s="4"/>
      <c r="Q544" s="4"/>
      <c r="R544" s="4"/>
      <c r="S544" s="4"/>
      <c r="T544" s="4"/>
      <c r="U544" s="4"/>
      <c r="V544" s="4"/>
      <c r="W544" s="4"/>
    </row>
    <row r="545" spans="1:23" x14ac:dyDescent="0.2">
      <c r="A545" s="4">
        <v>50</v>
      </c>
      <c r="B545" s="4">
        <v>0</v>
      </c>
      <c r="C545" s="4">
        <v>0</v>
      </c>
      <c r="D545" s="4">
        <v>1</v>
      </c>
      <c r="E545" s="4">
        <v>222</v>
      </c>
      <c r="F545" s="4">
        <f>ROUND(Source!AO541,O545)</f>
        <v>0</v>
      </c>
      <c r="G545" s="4" t="s">
        <v>70</v>
      </c>
      <c r="H545" s="4" t="s">
        <v>71</v>
      </c>
      <c r="I545" s="4"/>
      <c r="J545" s="4"/>
      <c r="K545" s="4">
        <v>222</v>
      </c>
      <c r="L545" s="4">
        <v>3</v>
      </c>
      <c r="M545" s="4">
        <v>3</v>
      </c>
      <c r="N545" s="4" t="s">
        <v>3</v>
      </c>
      <c r="O545" s="4">
        <v>2</v>
      </c>
      <c r="P545" s="4"/>
      <c r="Q545" s="4"/>
      <c r="R545" s="4"/>
      <c r="S545" s="4"/>
      <c r="T545" s="4"/>
      <c r="U545" s="4"/>
      <c r="V545" s="4"/>
      <c r="W545" s="4"/>
    </row>
    <row r="546" spans="1:23" x14ac:dyDescent="0.2">
      <c r="A546" s="4">
        <v>50</v>
      </c>
      <c r="B546" s="4">
        <v>0</v>
      </c>
      <c r="C546" s="4">
        <v>0</v>
      </c>
      <c r="D546" s="4">
        <v>1</v>
      </c>
      <c r="E546" s="4">
        <v>225</v>
      </c>
      <c r="F546" s="4">
        <f>ROUND(Source!AV541,O546)</f>
        <v>0</v>
      </c>
      <c r="G546" s="4" t="s">
        <v>72</v>
      </c>
      <c r="H546" s="4" t="s">
        <v>73</v>
      </c>
      <c r="I546" s="4"/>
      <c r="J546" s="4"/>
      <c r="K546" s="4">
        <v>225</v>
      </c>
      <c r="L546" s="4">
        <v>4</v>
      </c>
      <c r="M546" s="4">
        <v>3</v>
      </c>
      <c r="N546" s="4" t="s">
        <v>3</v>
      </c>
      <c r="O546" s="4">
        <v>2</v>
      </c>
      <c r="P546" s="4"/>
      <c r="Q546" s="4"/>
      <c r="R546" s="4"/>
      <c r="S546" s="4"/>
      <c r="T546" s="4"/>
      <c r="U546" s="4"/>
      <c r="V546" s="4"/>
      <c r="W546" s="4"/>
    </row>
    <row r="547" spans="1:23" x14ac:dyDescent="0.2">
      <c r="A547" s="4">
        <v>50</v>
      </c>
      <c r="B547" s="4">
        <v>0</v>
      </c>
      <c r="C547" s="4">
        <v>0</v>
      </c>
      <c r="D547" s="4">
        <v>1</v>
      </c>
      <c r="E547" s="4">
        <v>226</v>
      </c>
      <c r="F547" s="4">
        <f>ROUND(Source!AW541,O547)</f>
        <v>0</v>
      </c>
      <c r="G547" s="4" t="s">
        <v>74</v>
      </c>
      <c r="H547" s="4" t="s">
        <v>75</v>
      </c>
      <c r="I547" s="4"/>
      <c r="J547" s="4"/>
      <c r="K547" s="4">
        <v>226</v>
      </c>
      <c r="L547" s="4">
        <v>5</v>
      </c>
      <c r="M547" s="4">
        <v>3</v>
      </c>
      <c r="N547" s="4" t="s">
        <v>3</v>
      </c>
      <c r="O547" s="4">
        <v>2</v>
      </c>
      <c r="P547" s="4"/>
      <c r="Q547" s="4"/>
      <c r="R547" s="4"/>
      <c r="S547" s="4"/>
      <c r="T547" s="4"/>
      <c r="U547" s="4"/>
      <c r="V547" s="4"/>
      <c r="W547" s="4"/>
    </row>
    <row r="548" spans="1:23" x14ac:dyDescent="0.2">
      <c r="A548" s="4">
        <v>50</v>
      </c>
      <c r="B548" s="4">
        <v>0</v>
      </c>
      <c r="C548" s="4">
        <v>0</v>
      </c>
      <c r="D548" s="4">
        <v>1</v>
      </c>
      <c r="E548" s="4">
        <v>227</v>
      </c>
      <c r="F548" s="4">
        <f>ROUND(Source!AX541,O548)</f>
        <v>0</v>
      </c>
      <c r="G548" s="4" t="s">
        <v>76</v>
      </c>
      <c r="H548" s="4" t="s">
        <v>77</v>
      </c>
      <c r="I548" s="4"/>
      <c r="J548" s="4"/>
      <c r="K548" s="4">
        <v>227</v>
      </c>
      <c r="L548" s="4">
        <v>6</v>
      </c>
      <c r="M548" s="4">
        <v>3</v>
      </c>
      <c r="N548" s="4" t="s">
        <v>3</v>
      </c>
      <c r="O548" s="4">
        <v>2</v>
      </c>
      <c r="P548" s="4"/>
      <c r="Q548" s="4"/>
      <c r="R548" s="4"/>
      <c r="S548" s="4"/>
      <c r="T548" s="4"/>
      <c r="U548" s="4"/>
      <c r="V548" s="4"/>
      <c r="W548" s="4"/>
    </row>
    <row r="549" spans="1:23" x14ac:dyDescent="0.2">
      <c r="A549" s="4">
        <v>50</v>
      </c>
      <c r="B549" s="4">
        <v>0</v>
      </c>
      <c r="C549" s="4">
        <v>0</v>
      </c>
      <c r="D549" s="4">
        <v>1</v>
      </c>
      <c r="E549" s="4">
        <v>228</v>
      </c>
      <c r="F549" s="4">
        <f>ROUND(Source!AY541,O549)</f>
        <v>0</v>
      </c>
      <c r="G549" s="4" t="s">
        <v>78</v>
      </c>
      <c r="H549" s="4" t="s">
        <v>79</v>
      </c>
      <c r="I549" s="4"/>
      <c r="J549" s="4"/>
      <c r="K549" s="4">
        <v>228</v>
      </c>
      <c r="L549" s="4">
        <v>7</v>
      </c>
      <c r="M549" s="4">
        <v>3</v>
      </c>
      <c r="N549" s="4" t="s">
        <v>3</v>
      </c>
      <c r="O549" s="4">
        <v>2</v>
      </c>
      <c r="P549" s="4"/>
      <c r="Q549" s="4"/>
      <c r="R549" s="4"/>
      <c r="S549" s="4"/>
      <c r="T549" s="4"/>
      <c r="U549" s="4"/>
      <c r="V549" s="4"/>
      <c r="W549" s="4"/>
    </row>
    <row r="550" spans="1:23" x14ac:dyDescent="0.2">
      <c r="A550" s="4">
        <v>50</v>
      </c>
      <c r="B550" s="4">
        <v>0</v>
      </c>
      <c r="C550" s="4">
        <v>0</v>
      </c>
      <c r="D550" s="4">
        <v>1</v>
      </c>
      <c r="E550" s="4">
        <v>216</v>
      </c>
      <c r="F550" s="4">
        <f>ROUND(Source!AP541,O550)</f>
        <v>0</v>
      </c>
      <c r="G550" s="4" t="s">
        <v>80</v>
      </c>
      <c r="H550" s="4" t="s">
        <v>81</v>
      </c>
      <c r="I550" s="4"/>
      <c r="J550" s="4"/>
      <c r="K550" s="4">
        <v>216</v>
      </c>
      <c r="L550" s="4">
        <v>8</v>
      </c>
      <c r="M550" s="4">
        <v>3</v>
      </c>
      <c r="N550" s="4" t="s">
        <v>3</v>
      </c>
      <c r="O550" s="4">
        <v>2</v>
      </c>
      <c r="P550" s="4"/>
      <c r="Q550" s="4"/>
      <c r="R550" s="4"/>
      <c r="S550" s="4"/>
      <c r="T550" s="4"/>
      <c r="U550" s="4"/>
      <c r="V550" s="4"/>
      <c r="W550" s="4"/>
    </row>
    <row r="551" spans="1:23" x14ac:dyDescent="0.2">
      <c r="A551" s="4">
        <v>50</v>
      </c>
      <c r="B551" s="4">
        <v>0</v>
      </c>
      <c r="C551" s="4">
        <v>0</v>
      </c>
      <c r="D551" s="4">
        <v>1</v>
      </c>
      <c r="E551" s="4">
        <v>223</v>
      </c>
      <c r="F551" s="4">
        <f>ROUND(Source!AQ541,O551)</f>
        <v>0</v>
      </c>
      <c r="G551" s="4" t="s">
        <v>82</v>
      </c>
      <c r="H551" s="4" t="s">
        <v>83</v>
      </c>
      <c r="I551" s="4"/>
      <c r="J551" s="4"/>
      <c r="K551" s="4">
        <v>223</v>
      </c>
      <c r="L551" s="4">
        <v>9</v>
      </c>
      <c r="M551" s="4">
        <v>3</v>
      </c>
      <c r="N551" s="4" t="s">
        <v>3</v>
      </c>
      <c r="O551" s="4">
        <v>2</v>
      </c>
      <c r="P551" s="4"/>
      <c r="Q551" s="4"/>
      <c r="R551" s="4"/>
      <c r="S551" s="4"/>
      <c r="T551" s="4"/>
      <c r="U551" s="4"/>
      <c r="V551" s="4"/>
      <c r="W551" s="4"/>
    </row>
    <row r="552" spans="1:23" x14ac:dyDescent="0.2">
      <c r="A552" s="4">
        <v>50</v>
      </c>
      <c r="B552" s="4">
        <v>0</v>
      </c>
      <c r="C552" s="4">
        <v>0</v>
      </c>
      <c r="D552" s="4">
        <v>1</v>
      </c>
      <c r="E552" s="4">
        <v>229</v>
      </c>
      <c r="F552" s="4">
        <f>ROUND(Source!AZ541,O552)</f>
        <v>0</v>
      </c>
      <c r="G552" s="4" t="s">
        <v>84</v>
      </c>
      <c r="H552" s="4" t="s">
        <v>85</v>
      </c>
      <c r="I552" s="4"/>
      <c r="J552" s="4"/>
      <c r="K552" s="4">
        <v>229</v>
      </c>
      <c r="L552" s="4">
        <v>10</v>
      </c>
      <c r="M552" s="4">
        <v>3</v>
      </c>
      <c r="N552" s="4" t="s">
        <v>3</v>
      </c>
      <c r="O552" s="4">
        <v>2</v>
      </c>
      <c r="P552" s="4"/>
      <c r="Q552" s="4"/>
      <c r="R552" s="4"/>
      <c r="S552" s="4"/>
      <c r="T552" s="4"/>
      <c r="U552" s="4"/>
      <c r="V552" s="4"/>
      <c r="W552" s="4"/>
    </row>
    <row r="553" spans="1:23" x14ac:dyDescent="0.2">
      <c r="A553" s="4">
        <v>50</v>
      </c>
      <c r="B553" s="4">
        <v>0</v>
      </c>
      <c r="C553" s="4">
        <v>0</v>
      </c>
      <c r="D553" s="4">
        <v>1</v>
      </c>
      <c r="E553" s="4">
        <v>203</v>
      </c>
      <c r="F553" s="4">
        <f>ROUND(Source!Q541,O553)</f>
        <v>0</v>
      </c>
      <c r="G553" s="4" t="s">
        <v>86</v>
      </c>
      <c r="H553" s="4" t="s">
        <v>87</v>
      </c>
      <c r="I553" s="4"/>
      <c r="J553" s="4"/>
      <c r="K553" s="4">
        <v>203</v>
      </c>
      <c r="L553" s="4">
        <v>11</v>
      </c>
      <c r="M553" s="4">
        <v>3</v>
      </c>
      <c r="N553" s="4" t="s">
        <v>3</v>
      </c>
      <c r="O553" s="4">
        <v>2</v>
      </c>
      <c r="P553" s="4"/>
      <c r="Q553" s="4"/>
      <c r="R553" s="4"/>
      <c r="S553" s="4"/>
      <c r="T553" s="4"/>
      <c r="U553" s="4"/>
      <c r="V553" s="4"/>
      <c r="W553" s="4"/>
    </row>
    <row r="554" spans="1:23" x14ac:dyDescent="0.2">
      <c r="A554" s="4">
        <v>50</v>
      </c>
      <c r="B554" s="4">
        <v>0</v>
      </c>
      <c r="C554" s="4">
        <v>0</v>
      </c>
      <c r="D554" s="4">
        <v>1</v>
      </c>
      <c r="E554" s="4">
        <v>231</v>
      </c>
      <c r="F554" s="4">
        <f>ROUND(Source!BB541,O554)</f>
        <v>0</v>
      </c>
      <c r="G554" s="4" t="s">
        <v>88</v>
      </c>
      <c r="H554" s="4" t="s">
        <v>89</v>
      </c>
      <c r="I554" s="4"/>
      <c r="J554" s="4"/>
      <c r="K554" s="4">
        <v>231</v>
      </c>
      <c r="L554" s="4">
        <v>12</v>
      </c>
      <c r="M554" s="4">
        <v>3</v>
      </c>
      <c r="N554" s="4" t="s">
        <v>3</v>
      </c>
      <c r="O554" s="4">
        <v>2</v>
      </c>
      <c r="P554" s="4"/>
      <c r="Q554" s="4"/>
      <c r="R554" s="4"/>
      <c r="S554" s="4"/>
      <c r="T554" s="4"/>
      <c r="U554" s="4"/>
      <c r="V554" s="4"/>
      <c r="W554" s="4"/>
    </row>
    <row r="555" spans="1:23" x14ac:dyDescent="0.2">
      <c r="A555" s="4">
        <v>50</v>
      </c>
      <c r="B555" s="4">
        <v>0</v>
      </c>
      <c r="C555" s="4">
        <v>0</v>
      </c>
      <c r="D555" s="4">
        <v>1</v>
      </c>
      <c r="E555" s="4">
        <v>204</v>
      </c>
      <c r="F555" s="4">
        <f>ROUND(Source!R541,O555)</f>
        <v>0</v>
      </c>
      <c r="G555" s="4" t="s">
        <v>90</v>
      </c>
      <c r="H555" s="4" t="s">
        <v>91</v>
      </c>
      <c r="I555" s="4"/>
      <c r="J555" s="4"/>
      <c r="K555" s="4">
        <v>204</v>
      </c>
      <c r="L555" s="4">
        <v>13</v>
      </c>
      <c r="M555" s="4">
        <v>3</v>
      </c>
      <c r="N555" s="4" t="s">
        <v>3</v>
      </c>
      <c r="O555" s="4">
        <v>2</v>
      </c>
      <c r="P555" s="4"/>
      <c r="Q555" s="4"/>
      <c r="R555" s="4"/>
      <c r="S555" s="4"/>
      <c r="T555" s="4"/>
      <c r="U555" s="4"/>
      <c r="V555" s="4"/>
      <c r="W555" s="4"/>
    </row>
    <row r="556" spans="1:23" x14ac:dyDescent="0.2">
      <c r="A556" s="4">
        <v>50</v>
      </c>
      <c r="B556" s="4">
        <v>0</v>
      </c>
      <c r="C556" s="4">
        <v>0</v>
      </c>
      <c r="D556" s="4">
        <v>1</v>
      </c>
      <c r="E556" s="4">
        <v>205</v>
      </c>
      <c r="F556" s="4">
        <f>ROUND(Source!S541,O556)</f>
        <v>0</v>
      </c>
      <c r="G556" s="4" t="s">
        <v>92</v>
      </c>
      <c r="H556" s="4" t="s">
        <v>93</v>
      </c>
      <c r="I556" s="4"/>
      <c r="J556" s="4"/>
      <c r="K556" s="4">
        <v>205</v>
      </c>
      <c r="L556" s="4">
        <v>14</v>
      </c>
      <c r="M556" s="4">
        <v>3</v>
      </c>
      <c r="N556" s="4" t="s">
        <v>3</v>
      </c>
      <c r="O556" s="4">
        <v>2</v>
      </c>
      <c r="P556" s="4"/>
      <c r="Q556" s="4"/>
      <c r="R556" s="4"/>
      <c r="S556" s="4"/>
      <c r="T556" s="4"/>
      <c r="U556" s="4"/>
      <c r="V556" s="4"/>
      <c r="W556" s="4"/>
    </row>
    <row r="557" spans="1:23" x14ac:dyDescent="0.2">
      <c r="A557" s="4">
        <v>50</v>
      </c>
      <c r="B557" s="4">
        <v>0</v>
      </c>
      <c r="C557" s="4">
        <v>0</v>
      </c>
      <c r="D557" s="4">
        <v>1</v>
      </c>
      <c r="E557" s="4">
        <v>232</v>
      </c>
      <c r="F557" s="4">
        <f>ROUND(Source!BC541,O557)</f>
        <v>0</v>
      </c>
      <c r="G557" s="4" t="s">
        <v>94</v>
      </c>
      <c r="H557" s="4" t="s">
        <v>95</v>
      </c>
      <c r="I557" s="4"/>
      <c r="J557" s="4"/>
      <c r="K557" s="4">
        <v>232</v>
      </c>
      <c r="L557" s="4">
        <v>15</v>
      </c>
      <c r="M557" s="4">
        <v>3</v>
      </c>
      <c r="N557" s="4" t="s">
        <v>3</v>
      </c>
      <c r="O557" s="4">
        <v>2</v>
      </c>
      <c r="P557" s="4"/>
      <c r="Q557" s="4"/>
      <c r="R557" s="4"/>
      <c r="S557" s="4"/>
      <c r="T557" s="4"/>
      <c r="U557" s="4"/>
      <c r="V557" s="4"/>
      <c r="W557" s="4"/>
    </row>
    <row r="558" spans="1:23" x14ac:dyDescent="0.2">
      <c r="A558" s="4">
        <v>50</v>
      </c>
      <c r="B558" s="4">
        <v>0</v>
      </c>
      <c r="C558" s="4">
        <v>0</v>
      </c>
      <c r="D558" s="4">
        <v>1</v>
      </c>
      <c r="E558" s="4">
        <v>214</v>
      </c>
      <c r="F558" s="4">
        <f>ROUND(Source!AS541,O558)</f>
        <v>0</v>
      </c>
      <c r="G558" s="4" t="s">
        <v>96</v>
      </c>
      <c r="H558" s="4" t="s">
        <v>97</v>
      </c>
      <c r="I558" s="4"/>
      <c r="J558" s="4"/>
      <c r="K558" s="4">
        <v>214</v>
      </c>
      <c r="L558" s="4">
        <v>16</v>
      </c>
      <c r="M558" s="4">
        <v>3</v>
      </c>
      <c r="N558" s="4" t="s">
        <v>3</v>
      </c>
      <c r="O558" s="4">
        <v>2</v>
      </c>
      <c r="P558" s="4"/>
      <c r="Q558" s="4"/>
      <c r="R558" s="4"/>
      <c r="S558" s="4"/>
      <c r="T558" s="4"/>
      <c r="U558" s="4"/>
      <c r="V558" s="4"/>
      <c r="W558" s="4"/>
    </row>
    <row r="559" spans="1:23" x14ac:dyDescent="0.2">
      <c r="A559" s="4">
        <v>50</v>
      </c>
      <c r="B559" s="4">
        <v>0</v>
      </c>
      <c r="C559" s="4">
        <v>0</v>
      </c>
      <c r="D559" s="4">
        <v>1</v>
      </c>
      <c r="E559" s="4">
        <v>215</v>
      </c>
      <c r="F559" s="4">
        <f>ROUND(Source!AT541,O559)</f>
        <v>0</v>
      </c>
      <c r="G559" s="4" t="s">
        <v>98</v>
      </c>
      <c r="H559" s="4" t="s">
        <v>99</v>
      </c>
      <c r="I559" s="4"/>
      <c r="J559" s="4"/>
      <c r="K559" s="4">
        <v>215</v>
      </c>
      <c r="L559" s="4">
        <v>17</v>
      </c>
      <c r="M559" s="4">
        <v>3</v>
      </c>
      <c r="N559" s="4" t="s">
        <v>3</v>
      </c>
      <c r="O559" s="4">
        <v>2</v>
      </c>
      <c r="P559" s="4"/>
      <c r="Q559" s="4"/>
      <c r="R559" s="4"/>
      <c r="S559" s="4"/>
      <c r="T559" s="4"/>
      <c r="U559" s="4"/>
      <c r="V559" s="4"/>
      <c r="W559" s="4"/>
    </row>
    <row r="560" spans="1:23" x14ac:dyDescent="0.2">
      <c r="A560" s="4">
        <v>50</v>
      </c>
      <c r="B560" s="4">
        <v>0</v>
      </c>
      <c r="C560" s="4">
        <v>0</v>
      </c>
      <c r="D560" s="4">
        <v>1</v>
      </c>
      <c r="E560" s="4">
        <v>217</v>
      </c>
      <c r="F560" s="4">
        <f>ROUND(Source!AU541,O560)</f>
        <v>0</v>
      </c>
      <c r="G560" s="4" t="s">
        <v>100</v>
      </c>
      <c r="H560" s="4" t="s">
        <v>101</v>
      </c>
      <c r="I560" s="4"/>
      <c r="J560" s="4"/>
      <c r="K560" s="4">
        <v>217</v>
      </c>
      <c r="L560" s="4">
        <v>18</v>
      </c>
      <c r="M560" s="4">
        <v>3</v>
      </c>
      <c r="N560" s="4" t="s">
        <v>3</v>
      </c>
      <c r="O560" s="4">
        <v>2</v>
      </c>
      <c r="P560" s="4"/>
      <c r="Q560" s="4"/>
      <c r="R560" s="4"/>
      <c r="S560" s="4"/>
      <c r="T560" s="4"/>
      <c r="U560" s="4"/>
      <c r="V560" s="4"/>
      <c r="W560" s="4"/>
    </row>
    <row r="561" spans="1:206" x14ac:dyDescent="0.2">
      <c r="A561" s="4">
        <v>50</v>
      </c>
      <c r="B561" s="4">
        <v>0</v>
      </c>
      <c r="C561" s="4">
        <v>0</v>
      </c>
      <c r="D561" s="4">
        <v>1</v>
      </c>
      <c r="E561" s="4">
        <v>230</v>
      </c>
      <c r="F561" s="4">
        <f>ROUND(Source!BA541,O561)</f>
        <v>0</v>
      </c>
      <c r="G561" s="4" t="s">
        <v>102</v>
      </c>
      <c r="H561" s="4" t="s">
        <v>103</v>
      </c>
      <c r="I561" s="4"/>
      <c r="J561" s="4"/>
      <c r="K561" s="4">
        <v>230</v>
      </c>
      <c r="L561" s="4">
        <v>19</v>
      </c>
      <c r="M561" s="4">
        <v>3</v>
      </c>
      <c r="N561" s="4" t="s">
        <v>3</v>
      </c>
      <c r="O561" s="4">
        <v>2</v>
      </c>
      <c r="P561" s="4"/>
      <c r="Q561" s="4"/>
      <c r="R561" s="4"/>
      <c r="S561" s="4"/>
      <c r="T561" s="4"/>
      <c r="U561" s="4"/>
      <c r="V561" s="4"/>
      <c r="W561" s="4"/>
    </row>
    <row r="562" spans="1:206" x14ac:dyDescent="0.2">
      <c r="A562" s="4">
        <v>50</v>
      </c>
      <c r="B562" s="4">
        <v>0</v>
      </c>
      <c r="C562" s="4">
        <v>0</v>
      </c>
      <c r="D562" s="4">
        <v>1</v>
      </c>
      <c r="E562" s="4">
        <v>206</v>
      </c>
      <c r="F562" s="4">
        <f>ROUND(Source!T541,O562)</f>
        <v>0</v>
      </c>
      <c r="G562" s="4" t="s">
        <v>104</v>
      </c>
      <c r="H562" s="4" t="s">
        <v>105</v>
      </c>
      <c r="I562" s="4"/>
      <c r="J562" s="4"/>
      <c r="K562" s="4">
        <v>206</v>
      </c>
      <c r="L562" s="4">
        <v>20</v>
      </c>
      <c r="M562" s="4">
        <v>3</v>
      </c>
      <c r="N562" s="4" t="s">
        <v>3</v>
      </c>
      <c r="O562" s="4">
        <v>2</v>
      </c>
      <c r="P562" s="4"/>
      <c r="Q562" s="4"/>
      <c r="R562" s="4"/>
      <c r="S562" s="4"/>
      <c r="T562" s="4"/>
      <c r="U562" s="4"/>
      <c r="V562" s="4"/>
      <c r="W562" s="4"/>
    </row>
    <row r="563" spans="1:206" x14ac:dyDescent="0.2">
      <c r="A563" s="4">
        <v>50</v>
      </c>
      <c r="B563" s="4">
        <v>0</v>
      </c>
      <c r="C563" s="4">
        <v>0</v>
      </c>
      <c r="D563" s="4">
        <v>1</v>
      </c>
      <c r="E563" s="4">
        <v>207</v>
      </c>
      <c r="F563" s="4">
        <f>Source!U541</f>
        <v>0</v>
      </c>
      <c r="G563" s="4" t="s">
        <v>106</v>
      </c>
      <c r="H563" s="4" t="s">
        <v>107</v>
      </c>
      <c r="I563" s="4"/>
      <c r="J563" s="4"/>
      <c r="K563" s="4">
        <v>207</v>
      </c>
      <c r="L563" s="4">
        <v>21</v>
      </c>
      <c r="M563" s="4">
        <v>3</v>
      </c>
      <c r="N563" s="4" t="s">
        <v>3</v>
      </c>
      <c r="O563" s="4">
        <v>-1</v>
      </c>
      <c r="P563" s="4"/>
      <c r="Q563" s="4"/>
      <c r="R563" s="4"/>
      <c r="S563" s="4"/>
      <c r="T563" s="4"/>
      <c r="U563" s="4"/>
      <c r="V563" s="4"/>
      <c r="W563" s="4"/>
    </row>
    <row r="564" spans="1:206" x14ac:dyDescent="0.2">
      <c r="A564" s="4">
        <v>50</v>
      </c>
      <c r="B564" s="4">
        <v>0</v>
      </c>
      <c r="C564" s="4">
        <v>0</v>
      </c>
      <c r="D564" s="4">
        <v>1</v>
      </c>
      <c r="E564" s="4">
        <v>208</v>
      </c>
      <c r="F564" s="4">
        <f>Source!V541</f>
        <v>0</v>
      </c>
      <c r="G564" s="4" t="s">
        <v>108</v>
      </c>
      <c r="H564" s="4" t="s">
        <v>109</v>
      </c>
      <c r="I564" s="4"/>
      <c r="J564" s="4"/>
      <c r="K564" s="4">
        <v>208</v>
      </c>
      <c r="L564" s="4">
        <v>22</v>
      </c>
      <c r="M564" s="4">
        <v>3</v>
      </c>
      <c r="N564" s="4" t="s">
        <v>3</v>
      </c>
      <c r="O564" s="4">
        <v>-1</v>
      </c>
      <c r="P564" s="4"/>
      <c r="Q564" s="4"/>
      <c r="R564" s="4"/>
      <c r="S564" s="4"/>
      <c r="T564" s="4"/>
      <c r="U564" s="4"/>
      <c r="V564" s="4"/>
      <c r="W564" s="4"/>
    </row>
    <row r="565" spans="1:206" x14ac:dyDescent="0.2">
      <c r="A565" s="4">
        <v>50</v>
      </c>
      <c r="B565" s="4">
        <v>0</v>
      </c>
      <c r="C565" s="4">
        <v>0</v>
      </c>
      <c r="D565" s="4">
        <v>1</v>
      </c>
      <c r="E565" s="4">
        <v>209</v>
      </c>
      <c r="F565" s="4">
        <f>ROUND(Source!W541,O565)</f>
        <v>0</v>
      </c>
      <c r="G565" s="4" t="s">
        <v>110</v>
      </c>
      <c r="H565" s="4" t="s">
        <v>111</v>
      </c>
      <c r="I565" s="4"/>
      <c r="J565" s="4"/>
      <c r="K565" s="4">
        <v>209</v>
      </c>
      <c r="L565" s="4">
        <v>23</v>
      </c>
      <c r="M565" s="4">
        <v>3</v>
      </c>
      <c r="N565" s="4" t="s">
        <v>3</v>
      </c>
      <c r="O565" s="4">
        <v>2</v>
      </c>
      <c r="P565" s="4"/>
      <c r="Q565" s="4"/>
      <c r="R565" s="4"/>
      <c r="S565" s="4"/>
      <c r="T565" s="4"/>
      <c r="U565" s="4"/>
      <c r="V565" s="4"/>
      <c r="W565" s="4"/>
    </row>
    <row r="566" spans="1:206" x14ac:dyDescent="0.2">
      <c r="A566" s="4">
        <v>50</v>
      </c>
      <c r="B566" s="4">
        <v>0</v>
      </c>
      <c r="C566" s="4">
        <v>0</v>
      </c>
      <c r="D566" s="4">
        <v>1</v>
      </c>
      <c r="E566" s="4">
        <v>210</v>
      </c>
      <c r="F566" s="4">
        <f>ROUND(Source!X541,O566)</f>
        <v>0</v>
      </c>
      <c r="G566" s="4" t="s">
        <v>112</v>
      </c>
      <c r="H566" s="4" t="s">
        <v>113</v>
      </c>
      <c r="I566" s="4"/>
      <c r="J566" s="4"/>
      <c r="K566" s="4">
        <v>210</v>
      </c>
      <c r="L566" s="4">
        <v>24</v>
      </c>
      <c r="M566" s="4">
        <v>3</v>
      </c>
      <c r="N566" s="4" t="s">
        <v>3</v>
      </c>
      <c r="O566" s="4">
        <v>2</v>
      </c>
      <c r="P566" s="4"/>
      <c r="Q566" s="4"/>
      <c r="R566" s="4"/>
      <c r="S566" s="4"/>
      <c r="T566" s="4"/>
      <c r="U566" s="4"/>
      <c r="V566" s="4"/>
      <c r="W566" s="4"/>
    </row>
    <row r="567" spans="1:206" x14ac:dyDescent="0.2">
      <c r="A567" s="4">
        <v>50</v>
      </c>
      <c r="B567" s="4">
        <v>0</v>
      </c>
      <c r="C567" s="4">
        <v>0</v>
      </c>
      <c r="D567" s="4">
        <v>1</v>
      </c>
      <c r="E567" s="4">
        <v>211</v>
      </c>
      <c r="F567" s="4">
        <f>ROUND(Source!Y541,O567)</f>
        <v>0</v>
      </c>
      <c r="G567" s="4" t="s">
        <v>114</v>
      </c>
      <c r="H567" s="4" t="s">
        <v>115</v>
      </c>
      <c r="I567" s="4"/>
      <c r="J567" s="4"/>
      <c r="K567" s="4">
        <v>211</v>
      </c>
      <c r="L567" s="4">
        <v>25</v>
      </c>
      <c r="M567" s="4">
        <v>3</v>
      </c>
      <c r="N567" s="4" t="s">
        <v>3</v>
      </c>
      <c r="O567" s="4">
        <v>2</v>
      </c>
      <c r="P567" s="4"/>
      <c r="Q567" s="4"/>
      <c r="R567" s="4"/>
      <c r="S567" s="4"/>
      <c r="T567" s="4"/>
      <c r="U567" s="4"/>
      <c r="V567" s="4"/>
      <c r="W567" s="4"/>
    </row>
    <row r="568" spans="1:206" x14ac:dyDescent="0.2">
      <c r="A568" s="4">
        <v>50</v>
      </c>
      <c r="B568" s="4">
        <v>0</v>
      </c>
      <c r="C568" s="4">
        <v>0</v>
      </c>
      <c r="D568" s="4">
        <v>1</v>
      </c>
      <c r="E568" s="4">
        <v>224</v>
      </c>
      <c r="F568" s="4">
        <f>ROUND(Source!AR541,O568)</f>
        <v>0</v>
      </c>
      <c r="G568" s="4" t="s">
        <v>116</v>
      </c>
      <c r="H568" s="4" t="s">
        <v>117</v>
      </c>
      <c r="I568" s="4"/>
      <c r="J568" s="4"/>
      <c r="K568" s="4">
        <v>224</v>
      </c>
      <c r="L568" s="4">
        <v>26</v>
      </c>
      <c r="M568" s="4">
        <v>3</v>
      </c>
      <c r="N568" s="4" t="s">
        <v>3</v>
      </c>
      <c r="O568" s="4">
        <v>2</v>
      </c>
      <c r="P568" s="4"/>
      <c r="Q568" s="4"/>
      <c r="R568" s="4"/>
      <c r="S568" s="4"/>
      <c r="T568" s="4"/>
      <c r="U568" s="4"/>
      <c r="V568" s="4"/>
      <c r="W568" s="4"/>
    </row>
    <row r="570" spans="1:206" x14ac:dyDescent="0.2">
      <c r="A570" s="2">
        <v>51</v>
      </c>
      <c r="B570" s="2">
        <f>B406</f>
        <v>1</v>
      </c>
      <c r="C570" s="2">
        <f>A406</f>
        <v>4</v>
      </c>
      <c r="D570" s="2">
        <f>ROW(A406)</f>
        <v>406</v>
      </c>
      <c r="E570" s="2"/>
      <c r="F570" s="2" t="str">
        <f>IF(F406&lt;&gt;"",F406,"")</f>
        <v>Новый раздел</v>
      </c>
      <c r="G570" s="2" t="str">
        <f>IF(G406&lt;&gt;"",G406,"")</f>
        <v>Подкопаевский переулок, д.9</v>
      </c>
      <c r="H570" s="2">
        <v>0</v>
      </c>
      <c r="I570" s="2"/>
      <c r="J570" s="2"/>
      <c r="K570" s="2"/>
      <c r="L570" s="2"/>
      <c r="M570" s="2"/>
      <c r="N570" s="2"/>
      <c r="O570" s="2">
        <f t="shared" ref="O570:T570" si="335">ROUND(O423+O462+O499+O541+AB570,2)</f>
        <v>0</v>
      </c>
      <c r="P570" s="2">
        <f t="shared" si="335"/>
        <v>0</v>
      </c>
      <c r="Q570" s="2">
        <f t="shared" si="335"/>
        <v>0</v>
      </c>
      <c r="R570" s="2">
        <f t="shared" si="335"/>
        <v>0</v>
      </c>
      <c r="S570" s="2">
        <f t="shared" si="335"/>
        <v>0</v>
      </c>
      <c r="T570" s="2">
        <f t="shared" si="335"/>
        <v>0</v>
      </c>
      <c r="U570" s="2">
        <f>U423+U462+U499+U541+AH570</f>
        <v>0</v>
      </c>
      <c r="V570" s="2">
        <f>V423+V462+V499+V541+AI570</f>
        <v>0</v>
      </c>
      <c r="W570" s="2">
        <f>ROUND(W423+W462+W499+W541+AJ570,2)</f>
        <v>0</v>
      </c>
      <c r="X570" s="2">
        <f>ROUND(X423+X462+X499+X541+AK570,2)</f>
        <v>0</v>
      </c>
      <c r="Y570" s="2">
        <f>ROUND(Y423+Y462+Y499+Y541+AL570,2)</f>
        <v>0</v>
      </c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>
        <f t="shared" ref="AO570:BC570" si="336">ROUND(AO423+AO462+AO499+AO541+BX570,2)</f>
        <v>0</v>
      </c>
      <c r="AP570" s="2">
        <f t="shared" si="336"/>
        <v>0</v>
      </c>
      <c r="AQ570" s="2">
        <f t="shared" si="336"/>
        <v>0</v>
      </c>
      <c r="AR570" s="2">
        <f t="shared" si="336"/>
        <v>0</v>
      </c>
      <c r="AS570" s="2">
        <f t="shared" si="336"/>
        <v>0</v>
      </c>
      <c r="AT570" s="2">
        <f t="shared" si="336"/>
        <v>0</v>
      </c>
      <c r="AU570" s="2">
        <f t="shared" si="336"/>
        <v>0</v>
      </c>
      <c r="AV570" s="2">
        <f t="shared" si="336"/>
        <v>0</v>
      </c>
      <c r="AW570" s="2">
        <f t="shared" si="336"/>
        <v>0</v>
      </c>
      <c r="AX570" s="2">
        <f t="shared" si="336"/>
        <v>0</v>
      </c>
      <c r="AY570" s="2">
        <f t="shared" si="336"/>
        <v>0</v>
      </c>
      <c r="AZ570" s="2">
        <f t="shared" si="336"/>
        <v>0</v>
      </c>
      <c r="BA570" s="2">
        <f t="shared" si="336"/>
        <v>0</v>
      </c>
      <c r="BB570" s="2">
        <f t="shared" si="336"/>
        <v>0</v>
      </c>
      <c r="BC570" s="2">
        <f t="shared" si="336"/>
        <v>0</v>
      </c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  <c r="FF570" s="3"/>
      <c r="FG570" s="3"/>
      <c r="FH570" s="3"/>
      <c r="FI570" s="3"/>
      <c r="FJ570" s="3"/>
      <c r="FK570" s="3"/>
      <c r="FL570" s="3"/>
      <c r="FM570" s="3"/>
      <c r="FN570" s="3"/>
      <c r="FO570" s="3"/>
      <c r="FP570" s="3"/>
      <c r="FQ570" s="3"/>
      <c r="FR570" s="3"/>
      <c r="FS570" s="3"/>
      <c r="FT570" s="3"/>
      <c r="FU570" s="3"/>
      <c r="FV570" s="3"/>
      <c r="FW570" s="3"/>
      <c r="FX570" s="3"/>
      <c r="FY570" s="3"/>
      <c r="FZ570" s="3"/>
      <c r="GA570" s="3"/>
      <c r="GB570" s="3"/>
      <c r="GC570" s="3"/>
      <c r="GD570" s="3"/>
      <c r="GE570" s="3"/>
      <c r="GF570" s="3"/>
      <c r="GG570" s="3"/>
      <c r="GH570" s="3"/>
      <c r="GI570" s="3"/>
      <c r="GJ570" s="3"/>
      <c r="GK570" s="3"/>
      <c r="GL570" s="3"/>
      <c r="GM570" s="3"/>
      <c r="GN570" s="3"/>
      <c r="GO570" s="3"/>
      <c r="GP570" s="3"/>
      <c r="GQ570" s="3"/>
      <c r="GR570" s="3"/>
      <c r="GS570" s="3"/>
      <c r="GT570" s="3"/>
      <c r="GU570" s="3"/>
      <c r="GV570" s="3"/>
      <c r="GW570" s="3"/>
      <c r="GX570" s="3">
        <v>0</v>
      </c>
    </row>
    <row r="572" spans="1:206" x14ac:dyDescent="0.2">
      <c r="A572" s="4">
        <v>50</v>
      </c>
      <c r="B572" s="4">
        <v>0</v>
      </c>
      <c r="C572" s="4">
        <v>0</v>
      </c>
      <c r="D572" s="4">
        <v>1</v>
      </c>
      <c r="E572" s="4">
        <v>201</v>
      </c>
      <c r="F572" s="4">
        <f>ROUND(Source!O570,O572)</f>
        <v>0</v>
      </c>
      <c r="G572" s="4" t="s">
        <v>66</v>
      </c>
      <c r="H572" s="4" t="s">
        <v>67</v>
      </c>
      <c r="I572" s="4"/>
      <c r="J572" s="4"/>
      <c r="K572" s="4">
        <v>201</v>
      </c>
      <c r="L572" s="4">
        <v>1</v>
      </c>
      <c r="M572" s="4">
        <v>3</v>
      </c>
      <c r="N572" s="4" t="s">
        <v>3</v>
      </c>
      <c r="O572" s="4">
        <v>2</v>
      </c>
      <c r="P572" s="4"/>
      <c r="Q572" s="4"/>
      <c r="R572" s="4"/>
      <c r="S572" s="4"/>
      <c r="T572" s="4"/>
      <c r="U572" s="4"/>
      <c r="V572" s="4"/>
      <c r="W572" s="4"/>
    </row>
    <row r="573" spans="1:206" x14ac:dyDescent="0.2">
      <c r="A573" s="4">
        <v>50</v>
      </c>
      <c r="B573" s="4">
        <v>0</v>
      </c>
      <c r="C573" s="4">
        <v>0</v>
      </c>
      <c r="D573" s="4">
        <v>1</v>
      </c>
      <c r="E573" s="4">
        <v>202</v>
      </c>
      <c r="F573" s="4">
        <f>ROUND(Source!P570,O573)</f>
        <v>0</v>
      </c>
      <c r="G573" s="4" t="s">
        <v>68</v>
      </c>
      <c r="H573" s="4" t="s">
        <v>69</v>
      </c>
      <c r="I573" s="4"/>
      <c r="J573" s="4"/>
      <c r="K573" s="4">
        <v>202</v>
      </c>
      <c r="L573" s="4">
        <v>2</v>
      </c>
      <c r="M573" s="4">
        <v>3</v>
      </c>
      <c r="N573" s="4" t="s">
        <v>3</v>
      </c>
      <c r="O573" s="4">
        <v>2</v>
      </c>
      <c r="P573" s="4"/>
      <c r="Q573" s="4"/>
      <c r="R573" s="4"/>
      <c r="S573" s="4"/>
      <c r="T573" s="4"/>
      <c r="U573" s="4"/>
      <c r="V573" s="4"/>
      <c r="W573" s="4"/>
    </row>
    <row r="574" spans="1:206" x14ac:dyDescent="0.2">
      <c r="A574" s="4">
        <v>50</v>
      </c>
      <c r="B574" s="4">
        <v>0</v>
      </c>
      <c r="C574" s="4">
        <v>0</v>
      </c>
      <c r="D574" s="4">
        <v>1</v>
      </c>
      <c r="E574" s="4">
        <v>222</v>
      </c>
      <c r="F574" s="4">
        <f>ROUND(Source!AO570,O574)</f>
        <v>0</v>
      </c>
      <c r="G574" s="4" t="s">
        <v>70</v>
      </c>
      <c r="H574" s="4" t="s">
        <v>71</v>
      </c>
      <c r="I574" s="4"/>
      <c r="J574" s="4"/>
      <c r="K574" s="4">
        <v>222</v>
      </c>
      <c r="L574" s="4">
        <v>3</v>
      </c>
      <c r="M574" s="4">
        <v>3</v>
      </c>
      <c r="N574" s="4" t="s">
        <v>3</v>
      </c>
      <c r="O574" s="4">
        <v>2</v>
      </c>
      <c r="P574" s="4"/>
      <c r="Q574" s="4"/>
      <c r="R574" s="4"/>
      <c r="S574" s="4"/>
      <c r="T574" s="4"/>
      <c r="U574" s="4"/>
      <c r="V574" s="4"/>
      <c r="W574" s="4"/>
    </row>
    <row r="575" spans="1:206" x14ac:dyDescent="0.2">
      <c r="A575" s="4">
        <v>50</v>
      </c>
      <c r="B575" s="4">
        <v>0</v>
      </c>
      <c r="C575" s="4">
        <v>0</v>
      </c>
      <c r="D575" s="4">
        <v>1</v>
      </c>
      <c r="E575" s="4">
        <v>225</v>
      </c>
      <c r="F575" s="4">
        <f>ROUND(Source!AV570,O575)</f>
        <v>0</v>
      </c>
      <c r="G575" s="4" t="s">
        <v>72</v>
      </c>
      <c r="H575" s="4" t="s">
        <v>73</v>
      </c>
      <c r="I575" s="4"/>
      <c r="J575" s="4"/>
      <c r="K575" s="4">
        <v>225</v>
      </c>
      <c r="L575" s="4">
        <v>4</v>
      </c>
      <c r="M575" s="4">
        <v>3</v>
      </c>
      <c r="N575" s="4" t="s">
        <v>3</v>
      </c>
      <c r="O575" s="4">
        <v>2</v>
      </c>
      <c r="P575" s="4"/>
      <c r="Q575" s="4"/>
      <c r="R575" s="4"/>
      <c r="S575" s="4"/>
      <c r="T575" s="4"/>
      <c r="U575" s="4"/>
      <c r="V575" s="4"/>
      <c r="W575" s="4"/>
    </row>
    <row r="576" spans="1:206" x14ac:dyDescent="0.2">
      <c r="A576" s="4">
        <v>50</v>
      </c>
      <c r="B576" s="4">
        <v>0</v>
      </c>
      <c r="C576" s="4">
        <v>0</v>
      </c>
      <c r="D576" s="4">
        <v>1</v>
      </c>
      <c r="E576" s="4">
        <v>226</v>
      </c>
      <c r="F576" s="4">
        <f>ROUND(Source!AW570,O576)</f>
        <v>0</v>
      </c>
      <c r="G576" s="4" t="s">
        <v>74</v>
      </c>
      <c r="H576" s="4" t="s">
        <v>75</v>
      </c>
      <c r="I576" s="4"/>
      <c r="J576" s="4"/>
      <c r="K576" s="4">
        <v>226</v>
      </c>
      <c r="L576" s="4">
        <v>5</v>
      </c>
      <c r="M576" s="4">
        <v>3</v>
      </c>
      <c r="N576" s="4" t="s">
        <v>3</v>
      </c>
      <c r="O576" s="4">
        <v>2</v>
      </c>
      <c r="P576" s="4"/>
      <c r="Q576" s="4"/>
      <c r="R576" s="4"/>
      <c r="S576" s="4"/>
      <c r="T576" s="4"/>
      <c r="U576" s="4"/>
      <c r="V576" s="4"/>
      <c r="W576" s="4"/>
    </row>
    <row r="577" spans="1:23" x14ac:dyDescent="0.2">
      <c r="A577" s="4">
        <v>50</v>
      </c>
      <c r="B577" s="4">
        <v>0</v>
      </c>
      <c r="C577" s="4">
        <v>0</v>
      </c>
      <c r="D577" s="4">
        <v>1</v>
      </c>
      <c r="E577" s="4">
        <v>227</v>
      </c>
      <c r="F577" s="4">
        <f>ROUND(Source!AX570,O577)</f>
        <v>0</v>
      </c>
      <c r="G577" s="4" t="s">
        <v>76</v>
      </c>
      <c r="H577" s="4" t="s">
        <v>77</v>
      </c>
      <c r="I577" s="4"/>
      <c r="J577" s="4"/>
      <c r="K577" s="4">
        <v>227</v>
      </c>
      <c r="L577" s="4">
        <v>6</v>
      </c>
      <c r="M577" s="4">
        <v>3</v>
      </c>
      <c r="N577" s="4" t="s">
        <v>3</v>
      </c>
      <c r="O577" s="4">
        <v>2</v>
      </c>
      <c r="P577" s="4"/>
      <c r="Q577" s="4"/>
      <c r="R577" s="4"/>
      <c r="S577" s="4"/>
      <c r="T577" s="4"/>
      <c r="U577" s="4"/>
      <c r="V577" s="4"/>
      <c r="W577" s="4"/>
    </row>
    <row r="578" spans="1:23" x14ac:dyDescent="0.2">
      <c r="A578" s="4">
        <v>50</v>
      </c>
      <c r="B578" s="4">
        <v>0</v>
      </c>
      <c r="C578" s="4">
        <v>0</v>
      </c>
      <c r="D578" s="4">
        <v>1</v>
      </c>
      <c r="E578" s="4">
        <v>228</v>
      </c>
      <c r="F578" s="4">
        <f>ROUND(Source!AY570,O578)</f>
        <v>0</v>
      </c>
      <c r="G578" s="4" t="s">
        <v>78</v>
      </c>
      <c r="H578" s="4" t="s">
        <v>79</v>
      </c>
      <c r="I578" s="4"/>
      <c r="J578" s="4"/>
      <c r="K578" s="4">
        <v>228</v>
      </c>
      <c r="L578" s="4">
        <v>7</v>
      </c>
      <c r="M578" s="4">
        <v>3</v>
      </c>
      <c r="N578" s="4" t="s">
        <v>3</v>
      </c>
      <c r="O578" s="4">
        <v>2</v>
      </c>
      <c r="P578" s="4"/>
      <c r="Q578" s="4"/>
      <c r="R578" s="4"/>
      <c r="S578" s="4"/>
      <c r="T578" s="4"/>
      <c r="U578" s="4"/>
      <c r="V578" s="4"/>
      <c r="W578" s="4"/>
    </row>
    <row r="579" spans="1:23" x14ac:dyDescent="0.2">
      <c r="A579" s="4">
        <v>50</v>
      </c>
      <c r="B579" s="4">
        <v>0</v>
      </c>
      <c r="C579" s="4">
        <v>0</v>
      </c>
      <c r="D579" s="4">
        <v>1</v>
      </c>
      <c r="E579" s="4">
        <v>216</v>
      </c>
      <c r="F579" s="4">
        <f>ROUND(Source!AP570,O579)</f>
        <v>0</v>
      </c>
      <c r="G579" s="4" t="s">
        <v>80</v>
      </c>
      <c r="H579" s="4" t="s">
        <v>81</v>
      </c>
      <c r="I579" s="4"/>
      <c r="J579" s="4"/>
      <c r="K579" s="4">
        <v>216</v>
      </c>
      <c r="L579" s="4">
        <v>8</v>
      </c>
      <c r="M579" s="4">
        <v>3</v>
      </c>
      <c r="N579" s="4" t="s">
        <v>3</v>
      </c>
      <c r="O579" s="4">
        <v>2</v>
      </c>
      <c r="P579" s="4"/>
      <c r="Q579" s="4"/>
      <c r="R579" s="4"/>
      <c r="S579" s="4"/>
      <c r="T579" s="4"/>
      <c r="U579" s="4"/>
      <c r="V579" s="4"/>
      <c r="W579" s="4"/>
    </row>
    <row r="580" spans="1:23" x14ac:dyDescent="0.2">
      <c r="A580" s="4">
        <v>50</v>
      </c>
      <c r="B580" s="4">
        <v>0</v>
      </c>
      <c r="C580" s="4">
        <v>0</v>
      </c>
      <c r="D580" s="4">
        <v>1</v>
      </c>
      <c r="E580" s="4">
        <v>223</v>
      </c>
      <c r="F580" s="4">
        <f>ROUND(Source!AQ570,O580)</f>
        <v>0</v>
      </c>
      <c r="G580" s="4" t="s">
        <v>82</v>
      </c>
      <c r="H580" s="4" t="s">
        <v>83</v>
      </c>
      <c r="I580" s="4"/>
      <c r="J580" s="4"/>
      <c r="K580" s="4">
        <v>223</v>
      </c>
      <c r="L580" s="4">
        <v>9</v>
      </c>
      <c r="M580" s="4">
        <v>3</v>
      </c>
      <c r="N580" s="4" t="s">
        <v>3</v>
      </c>
      <c r="O580" s="4">
        <v>2</v>
      </c>
      <c r="P580" s="4"/>
      <c r="Q580" s="4"/>
      <c r="R580" s="4"/>
      <c r="S580" s="4"/>
      <c r="T580" s="4"/>
      <c r="U580" s="4"/>
      <c r="V580" s="4"/>
      <c r="W580" s="4"/>
    </row>
    <row r="581" spans="1:23" x14ac:dyDescent="0.2">
      <c r="A581" s="4">
        <v>50</v>
      </c>
      <c r="B581" s="4">
        <v>0</v>
      </c>
      <c r="C581" s="4">
        <v>0</v>
      </c>
      <c r="D581" s="4">
        <v>1</v>
      </c>
      <c r="E581" s="4">
        <v>229</v>
      </c>
      <c r="F581" s="4">
        <f>ROUND(Source!AZ570,O581)</f>
        <v>0</v>
      </c>
      <c r="G581" s="4" t="s">
        <v>84</v>
      </c>
      <c r="H581" s="4" t="s">
        <v>85</v>
      </c>
      <c r="I581" s="4"/>
      <c r="J581" s="4"/>
      <c r="K581" s="4">
        <v>229</v>
      </c>
      <c r="L581" s="4">
        <v>10</v>
      </c>
      <c r="M581" s="4">
        <v>3</v>
      </c>
      <c r="N581" s="4" t="s">
        <v>3</v>
      </c>
      <c r="O581" s="4">
        <v>2</v>
      </c>
      <c r="P581" s="4"/>
      <c r="Q581" s="4"/>
      <c r="R581" s="4"/>
      <c r="S581" s="4"/>
      <c r="T581" s="4"/>
      <c r="U581" s="4"/>
      <c r="V581" s="4"/>
      <c r="W581" s="4"/>
    </row>
    <row r="582" spans="1:23" x14ac:dyDescent="0.2">
      <c r="A582" s="4">
        <v>50</v>
      </c>
      <c r="B582" s="4">
        <v>0</v>
      </c>
      <c r="C582" s="4">
        <v>0</v>
      </c>
      <c r="D582" s="4">
        <v>1</v>
      </c>
      <c r="E582" s="4">
        <v>203</v>
      </c>
      <c r="F582" s="4">
        <f>ROUND(Source!Q570,O582)</f>
        <v>0</v>
      </c>
      <c r="G582" s="4" t="s">
        <v>86</v>
      </c>
      <c r="H582" s="4" t="s">
        <v>87</v>
      </c>
      <c r="I582" s="4"/>
      <c r="J582" s="4"/>
      <c r="K582" s="4">
        <v>203</v>
      </c>
      <c r="L582" s="4">
        <v>11</v>
      </c>
      <c r="M582" s="4">
        <v>3</v>
      </c>
      <c r="N582" s="4" t="s">
        <v>3</v>
      </c>
      <c r="O582" s="4">
        <v>2</v>
      </c>
      <c r="P582" s="4"/>
      <c r="Q582" s="4"/>
      <c r="R582" s="4"/>
      <c r="S582" s="4"/>
      <c r="T582" s="4"/>
      <c r="U582" s="4"/>
      <c r="V582" s="4"/>
      <c r="W582" s="4"/>
    </row>
    <row r="583" spans="1:23" x14ac:dyDescent="0.2">
      <c r="A583" s="4">
        <v>50</v>
      </c>
      <c r="B583" s="4">
        <v>0</v>
      </c>
      <c r="C583" s="4">
        <v>0</v>
      </c>
      <c r="D583" s="4">
        <v>1</v>
      </c>
      <c r="E583" s="4">
        <v>231</v>
      </c>
      <c r="F583" s="4">
        <f>ROUND(Source!BB570,O583)</f>
        <v>0</v>
      </c>
      <c r="G583" s="4" t="s">
        <v>88</v>
      </c>
      <c r="H583" s="4" t="s">
        <v>89</v>
      </c>
      <c r="I583" s="4"/>
      <c r="J583" s="4"/>
      <c r="K583" s="4">
        <v>231</v>
      </c>
      <c r="L583" s="4">
        <v>12</v>
      </c>
      <c r="M583" s="4">
        <v>3</v>
      </c>
      <c r="N583" s="4" t="s">
        <v>3</v>
      </c>
      <c r="O583" s="4">
        <v>2</v>
      </c>
      <c r="P583" s="4"/>
      <c r="Q583" s="4"/>
      <c r="R583" s="4"/>
      <c r="S583" s="4"/>
      <c r="T583" s="4"/>
      <c r="U583" s="4"/>
      <c r="V583" s="4"/>
      <c r="W583" s="4"/>
    </row>
    <row r="584" spans="1:23" x14ac:dyDescent="0.2">
      <c r="A584" s="4">
        <v>50</v>
      </c>
      <c r="B584" s="4">
        <v>0</v>
      </c>
      <c r="C584" s="4">
        <v>0</v>
      </c>
      <c r="D584" s="4">
        <v>1</v>
      </c>
      <c r="E584" s="4">
        <v>204</v>
      </c>
      <c r="F584" s="4">
        <f>ROUND(Source!R570,O584)</f>
        <v>0</v>
      </c>
      <c r="G584" s="4" t="s">
        <v>90</v>
      </c>
      <c r="H584" s="4" t="s">
        <v>91</v>
      </c>
      <c r="I584" s="4"/>
      <c r="J584" s="4"/>
      <c r="K584" s="4">
        <v>204</v>
      </c>
      <c r="L584" s="4">
        <v>13</v>
      </c>
      <c r="M584" s="4">
        <v>3</v>
      </c>
      <c r="N584" s="4" t="s">
        <v>3</v>
      </c>
      <c r="O584" s="4">
        <v>2</v>
      </c>
      <c r="P584" s="4"/>
      <c r="Q584" s="4"/>
      <c r="R584" s="4"/>
      <c r="S584" s="4"/>
      <c r="T584" s="4"/>
      <c r="U584" s="4"/>
      <c r="V584" s="4"/>
      <c r="W584" s="4"/>
    </row>
    <row r="585" spans="1:23" x14ac:dyDescent="0.2">
      <c r="A585" s="4">
        <v>50</v>
      </c>
      <c r="B585" s="4">
        <v>0</v>
      </c>
      <c r="C585" s="4">
        <v>0</v>
      </c>
      <c r="D585" s="4">
        <v>1</v>
      </c>
      <c r="E585" s="4">
        <v>205</v>
      </c>
      <c r="F585" s="4">
        <f>ROUND(Source!S570,O585)</f>
        <v>0</v>
      </c>
      <c r="G585" s="4" t="s">
        <v>92</v>
      </c>
      <c r="H585" s="4" t="s">
        <v>93</v>
      </c>
      <c r="I585" s="4"/>
      <c r="J585" s="4"/>
      <c r="K585" s="4">
        <v>205</v>
      </c>
      <c r="L585" s="4">
        <v>14</v>
      </c>
      <c r="M585" s="4">
        <v>3</v>
      </c>
      <c r="N585" s="4" t="s">
        <v>3</v>
      </c>
      <c r="O585" s="4">
        <v>2</v>
      </c>
      <c r="P585" s="4"/>
      <c r="Q585" s="4"/>
      <c r="R585" s="4"/>
      <c r="S585" s="4"/>
      <c r="T585" s="4"/>
      <c r="U585" s="4"/>
      <c r="V585" s="4"/>
      <c r="W585" s="4"/>
    </row>
    <row r="586" spans="1:23" x14ac:dyDescent="0.2">
      <c r="A586" s="4">
        <v>50</v>
      </c>
      <c r="B586" s="4">
        <v>0</v>
      </c>
      <c r="C586" s="4">
        <v>0</v>
      </c>
      <c r="D586" s="4">
        <v>1</v>
      </c>
      <c r="E586" s="4">
        <v>232</v>
      </c>
      <c r="F586" s="4">
        <f>ROUND(Source!BC570,O586)</f>
        <v>0</v>
      </c>
      <c r="G586" s="4" t="s">
        <v>94</v>
      </c>
      <c r="H586" s="4" t="s">
        <v>95</v>
      </c>
      <c r="I586" s="4"/>
      <c r="J586" s="4"/>
      <c r="K586" s="4">
        <v>232</v>
      </c>
      <c r="L586" s="4">
        <v>15</v>
      </c>
      <c r="M586" s="4">
        <v>3</v>
      </c>
      <c r="N586" s="4" t="s">
        <v>3</v>
      </c>
      <c r="O586" s="4">
        <v>2</v>
      </c>
      <c r="P586" s="4"/>
      <c r="Q586" s="4"/>
      <c r="R586" s="4"/>
      <c r="S586" s="4"/>
      <c r="T586" s="4"/>
      <c r="U586" s="4"/>
      <c r="V586" s="4"/>
      <c r="W586" s="4"/>
    </row>
    <row r="587" spans="1:23" x14ac:dyDescent="0.2">
      <c r="A587" s="4">
        <v>50</v>
      </c>
      <c r="B587" s="4">
        <v>0</v>
      </c>
      <c r="C587" s="4">
        <v>0</v>
      </c>
      <c r="D587" s="4">
        <v>1</v>
      </c>
      <c r="E587" s="4">
        <v>214</v>
      </c>
      <c r="F587" s="4">
        <f>ROUND(Source!AS570,O587)</f>
        <v>0</v>
      </c>
      <c r="G587" s="4" t="s">
        <v>96</v>
      </c>
      <c r="H587" s="4" t="s">
        <v>97</v>
      </c>
      <c r="I587" s="4"/>
      <c r="J587" s="4"/>
      <c r="K587" s="4">
        <v>214</v>
      </c>
      <c r="L587" s="4">
        <v>16</v>
      </c>
      <c r="M587" s="4">
        <v>3</v>
      </c>
      <c r="N587" s="4" t="s">
        <v>3</v>
      </c>
      <c r="O587" s="4">
        <v>2</v>
      </c>
      <c r="P587" s="4"/>
      <c r="Q587" s="4"/>
      <c r="R587" s="4"/>
      <c r="S587" s="4"/>
      <c r="T587" s="4"/>
      <c r="U587" s="4"/>
      <c r="V587" s="4"/>
      <c r="W587" s="4"/>
    </row>
    <row r="588" spans="1:23" x14ac:dyDescent="0.2">
      <c r="A588" s="4">
        <v>50</v>
      </c>
      <c r="B588" s="4">
        <v>0</v>
      </c>
      <c r="C588" s="4">
        <v>0</v>
      </c>
      <c r="D588" s="4">
        <v>1</v>
      </c>
      <c r="E588" s="4">
        <v>215</v>
      </c>
      <c r="F588" s="4">
        <f>ROUND(Source!AT570,O588)</f>
        <v>0</v>
      </c>
      <c r="G588" s="4" t="s">
        <v>98</v>
      </c>
      <c r="H588" s="4" t="s">
        <v>99</v>
      </c>
      <c r="I588" s="4"/>
      <c r="J588" s="4"/>
      <c r="K588" s="4">
        <v>215</v>
      </c>
      <c r="L588" s="4">
        <v>17</v>
      </c>
      <c r="M588" s="4">
        <v>3</v>
      </c>
      <c r="N588" s="4" t="s">
        <v>3</v>
      </c>
      <c r="O588" s="4">
        <v>2</v>
      </c>
      <c r="P588" s="4"/>
      <c r="Q588" s="4"/>
      <c r="R588" s="4"/>
      <c r="S588" s="4"/>
      <c r="T588" s="4"/>
      <c r="U588" s="4"/>
      <c r="V588" s="4"/>
      <c r="W588" s="4"/>
    </row>
    <row r="589" spans="1:23" x14ac:dyDescent="0.2">
      <c r="A589" s="4">
        <v>50</v>
      </c>
      <c r="B589" s="4">
        <v>0</v>
      </c>
      <c r="C589" s="4">
        <v>0</v>
      </c>
      <c r="D589" s="4">
        <v>1</v>
      </c>
      <c r="E589" s="4">
        <v>217</v>
      </c>
      <c r="F589" s="4">
        <f>ROUND(Source!AU570,O589)</f>
        <v>0</v>
      </c>
      <c r="G589" s="4" t="s">
        <v>100</v>
      </c>
      <c r="H589" s="4" t="s">
        <v>101</v>
      </c>
      <c r="I589" s="4"/>
      <c r="J589" s="4"/>
      <c r="K589" s="4">
        <v>217</v>
      </c>
      <c r="L589" s="4">
        <v>18</v>
      </c>
      <c r="M589" s="4">
        <v>3</v>
      </c>
      <c r="N589" s="4" t="s">
        <v>3</v>
      </c>
      <c r="O589" s="4">
        <v>2</v>
      </c>
      <c r="P589" s="4"/>
      <c r="Q589" s="4"/>
      <c r="R589" s="4"/>
      <c r="S589" s="4"/>
      <c r="T589" s="4"/>
      <c r="U589" s="4"/>
      <c r="V589" s="4"/>
      <c r="W589" s="4"/>
    </row>
    <row r="590" spans="1:23" x14ac:dyDescent="0.2">
      <c r="A590" s="4">
        <v>50</v>
      </c>
      <c r="B590" s="4">
        <v>0</v>
      </c>
      <c r="C590" s="4">
        <v>0</v>
      </c>
      <c r="D590" s="4">
        <v>1</v>
      </c>
      <c r="E590" s="4">
        <v>230</v>
      </c>
      <c r="F590" s="4">
        <f>ROUND(Source!BA570,O590)</f>
        <v>0</v>
      </c>
      <c r="G590" s="4" t="s">
        <v>102</v>
      </c>
      <c r="H590" s="4" t="s">
        <v>103</v>
      </c>
      <c r="I590" s="4"/>
      <c r="J590" s="4"/>
      <c r="K590" s="4">
        <v>230</v>
      </c>
      <c r="L590" s="4">
        <v>19</v>
      </c>
      <c r="M590" s="4">
        <v>3</v>
      </c>
      <c r="N590" s="4" t="s">
        <v>3</v>
      </c>
      <c r="O590" s="4">
        <v>2</v>
      </c>
      <c r="P590" s="4"/>
      <c r="Q590" s="4"/>
      <c r="R590" s="4"/>
      <c r="S590" s="4"/>
      <c r="T590" s="4"/>
      <c r="U590" s="4"/>
      <c r="V590" s="4"/>
      <c r="W590" s="4"/>
    </row>
    <row r="591" spans="1:23" x14ac:dyDescent="0.2">
      <c r="A591" s="4">
        <v>50</v>
      </c>
      <c r="B591" s="4">
        <v>0</v>
      </c>
      <c r="C591" s="4">
        <v>0</v>
      </c>
      <c r="D591" s="4">
        <v>1</v>
      </c>
      <c r="E591" s="4">
        <v>206</v>
      </c>
      <c r="F591" s="4">
        <f>ROUND(Source!T570,O591)</f>
        <v>0</v>
      </c>
      <c r="G591" s="4" t="s">
        <v>104</v>
      </c>
      <c r="H591" s="4" t="s">
        <v>105</v>
      </c>
      <c r="I591" s="4"/>
      <c r="J591" s="4"/>
      <c r="K591" s="4">
        <v>206</v>
      </c>
      <c r="L591" s="4">
        <v>20</v>
      </c>
      <c r="M591" s="4">
        <v>3</v>
      </c>
      <c r="N591" s="4" t="s">
        <v>3</v>
      </c>
      <c r="O591" s="4">
        <v>2</v>
      </c>
      <c r="P591" s="4"/>
      <c r="Q591" s="4"/>
      <c r="R591" s="4"/>
      <c r="S591" s="4"/>
      <c r="T591" s="4"/>
      <c r="U591" s="4"/>
      <c r="V591" s="4"/>
      <c r="W591" s="4"/>
    </row>
    <row r="592" spans="1:23" x14ac:dyDescent="0.2">
      <c r="A592" s="4">
        <v>50</v>
      </c>
      <c r="B592" s="4">
        <v>0</v>
      </c>
      <c r="C592" s="4">
        <v>0</v>
      </c>
      <c r="D592" s="4">
        <v>1</v>
      </c>
      <c r="E592" s="4">
        <v>207</v>
      </c>
      <c r="F592" s="4">
        <f>Source!U570</f>
        <v>0</v>
      </c>
      <c r="G592" s="4" t="s">
        <v>106</v>
      </c>
      <c r="H592" s="4" t="s">
        <v>107</v>
      </c>
      <c r="I592" s="4"/>
      <c r="J592" s="4"/>
      <c r="K592" s="4">
        <v>207</v>
      </c>
      <c r="L592" s="4">
        <v>21</v>
      </c>
      <c r="M592" s="4">
        <v>3</v>
      </c>
      <c r="N592" s="4" t="s">
        <v>3</v>
      </c>
      <c r="O592" s="4">
        <v>-1</v>
      </c>
      <c r="P592" s="4"/>
      <c r="Q592" s="4"/>
      <c r="R592" s="4"/>
      <c r="S592" s="4"/>
      <c r="T592" s="4"/>
      <c r="U592" s="4"/>
      <c r="V592" s="4"/>
      <c r="W592" s="4"/>
    </row>
    <row r="593" spans="1:245" x14ac:dyDescent="0.2">
      <c r="A593" s="4">
        <v>50</v>
      </c>
      <c r="B593" s="4">
        <v>0</v>
      </c>
      <c r="C593" s="4">
        <v>0</v>
      </c>
      <c r="D593" s="4">
        <v>1</v>
      </c>
      <c r="E593" s="4">
        <v>208</v>
      </c>
      <c r="F593" s="4">
        <f>Source!V570</f>
        <v>0</v>
      </c>
      <c r="G593" s="4" t="s">
        <v>108</v>
      </c>
      <c r="H593" s="4" t="s">
        <v>109</v>
      </c>
      <c r="I593" s="4"/>
      <c r="J593" s="4"/>
      <c r="K593" s="4">
        <v>208</v>
      </c>
      <c r="L593" s="4">
        <v>22</v>
      </c>
      <c r="M593" s="4">
        <v>3</v>
      </c>
      <c r="N593" s="4" t="s">
        <v>3</v>
      </c>
      <c r="O593" s="4">
        <v>-1</v>
      </c>
      <c r="P593" s="4"/>
      <c r="Q593" s="4"/>
      <c r="R593" s="4"/>
      <c r="S593" s="4"/>
      <c r="T593" s="4"/>
      <c r="U593" s="4"/>
      <c r="V593" s="4"/>
      <c r="W593" s="4"/>
    </row>
    <row r="594" spans="1:245" x14ac:dyDescent="0.2">
      <c r="A594" s="4">
        <v>50</v>
      </c>
      <c r="B594" s="4">
        <v>0</v>
      </c>
      <c r="C594" s="4">
        <v>0</v>
      </c>
      <c r="D594" s="4">
        <v>1</v>
      </c>
      <c r="E594" s="4">
        <v>209</v>
      </c>
      <c r="F594" s="4">
        <f>ROUND(Source!W570,O594)</f>
        <v>0</v>
      </c>
      <c r="G594" s="4" t="s">
        <v>110</v>
      </c>
      <c r="H594" s="4" t="s">
        <v>111</v>
      </c>
      <c r="I594" s="4"/>
      <c r="J594" s="4"/>
      <c r="K594" s="4">
        <v>209</v>
      </c>
      <c r="L594" s="4">
        <v>23</v>
      </c>
      <c r="M594" s="4">
        <v>3</v>
      </c>
      <c r="N594" s="4" t="s">
        <v>3</v>
      </c>
      <c r="O594" s="4">
        <v>2</v>
      </c>
      <c r="P594" s="4"/>
      <c r="Q594" s="4"/>
      <c r="R594" s="4"/>
      <c r="S594" s="4"/>
      <c r="T594" s="4"/>
      <c r="U594" s="4"/>
      <c r="V594" s="4"/>
      <c r="W594" s="4"/>
    </row>
    <row r="595" spans="1:245" x14ac:dyDescent="0.2">
      <c r="A595" s="4">
        <v>50</v>
      </c>
      <c r="B595" s="4">
        <v>0</v>
      </c>
      <c r="C595" s="4">
        <v>0</v>
      </c>
      <c r="D595" s="4">
        <v>1</v>
      </c>
      <c r="E595" s="4">
        <v>210</v>
      </c>
      <c r="F595" s="4">
        <f>ROUND(Source!X570,O595)</f>
        <v>0</v>
      </c>
      <c r="G595" s="4" t="s">
        <v>112</v>
      </c>
      <c r="H595" s="4" t="s">
        <v>113</v>
      </c>
      <c r="I595" s="4"/>
      <c r="J595" s="4"/>
      <c r="K595" s="4">
        <v>210</v>
      </c>
      <c r="L595" s="4">
        <v>24</v>
      </c>
      <c r="M595" s="4">
        <v>3</v>
      </c>
      <c r="N595" s="4" t="s">
        <v>3</v>
      </c>
      <c r="O595" s="4">
        <v>2</v>
      </c>
      <c r="P595" s="4"/>
      <c r="Q595" s="4"/>
      <c r="R595" s="4"/>
      <c r="S595" s="4"/>
      <c r="T595" s="4"/>
      <c r="U595" s="4"/>
      <c r="V595" s="4"/>
      <c r="W595" s="4"/>
    </row>
    <row r="596" spans="1:245" x14ac:dyDescent="0.2">
      <c r="A596" s="4">
        <v>50</v>
      </c>
      <c r="B596" s="4">
        <v>0</v>
      </c>
      <c r="C596" s="4">
        <v>0</v>
      </c>
      <c r="D596" s="4">
        <v>1</v>
      </c>
      <c r="E596" s="4">
        <v>211</v>
      </c>
      <c r="F596" s="4">
        <f>ROUND(Source!Y570,O596)</f>
        <v>0</v>
      </c>
      <c r="G596" s="4" t="s">
        <v>114</v>
      </c>
      <c r="H596" s="4" t="s">
        <v>115</v>
      </c>
      <c r="I596" s="4"/>
      <c r="J596" s="4"/>
      <c r="K596" s="4">
        <v>211</v>
      </c>
      <c r="L596" s="4">
        <v>25</v>
      </c>
      <c r="M596" s="4">
        <v>3</v>
      </c>
      <c r="N596" s="4" t="s">
        <v>3</v>
      </c>
      <c r="O596" s="4">
        <v>2</v>
      </c>
      <c r="P596" s="4"/>
      <c r="Q596" s="4"/>
      <c r="R596" s="4"/>
      <c r="S596" s="4"/>
      <c r="T596" s="4"/>
      <c r="U596" s="4"/>
      <c r="V596" s="4"/>
      <c r="W596" s="4"/>
    </row>
    <row r="597" spans="1:245" x14ac:dyDescent="0.2">
      <c r="A597" s="4">
        <v>50</v>
      </c>
      <c r="B597" s="4">
        <v>0</v>
      </c>
      <c r="C597" s="4">
        <v>0</v>
      </c>
      <c r="D597" s="4">
        <v>1</v>
      </c>
      <c r="E597" s="4">
        <v>224</v>
      </c>
      <c r="F597" s="4">
        <f>ROUND(Source!AR570,O597)</f>
        <v>0</v>
      </c>
      <c r="G597" s="4" t="s">
        <v>116</v>
      </c>
      <c r="H597" s="4" t="s">
        <v>117</v>
      </c>
      <c r="I597" s="4"/>
      <c r="J597" s="4"/>
      <c r="K597" s="4">
        <v>224</v>
      </c>
      <c r="L597" s="4">
        <v>26</v>
      </c>
      <c r="M597" s="4">
        <v>3</v>
      </c>
      <c r="N597" s="4" t="s">
        <v>3</v>
      </c>
      <c r="O597" s="4">
        <v>2</v>
      </c>
      <c r="P597" s="4"/>
      <c r="Q597" s="4"/>
      <c r="R597" s="4"/>
      <c r="S597" s="4"/>
      <c r="T597" s="4"/>
      <c r="U597" s="4"/>
      <c r="V597" s="4"/>
      <c r="W597" s="4"/>
    </row>
    <row r="599" spans="1:245" x14ac:dyDescent="0.2">
      <c r="A599" s="1">
        <v>4</v>
      </c>
      <c r="B599" s="1">
        <v>1</v>
      </c>
      <c r="C599" s="1"/>
      <c r="D599" s="1">
        <f>ROW(A800)</f>
        <v>800</v>
      </c>
      <c r="E599" s="1"/>
      <c r="F599" s="1" t="s">
        <v>14</v>
      </c>
      <c r="G599" s="1" t="s">
        <v>240</v>
      </c>
      <c r="H599" s="1" t="s">
        <v>3</v>
      </c>
      <c r="I599" s="1">
        <v>0</v>
      </c>
      <c r="J599" s="1"/>
      <c r="K599" s="1">
        <v>0</v>
      </c>
      <c r="L599" s="1"/>
      <c r="M599" s="1"/>
      <c r="N599" s="1"/>
      <c r="O599" s="1"/>
      <c r="P599" s="1"/>
      <c r="Q599" s="1"/>
      <c r="R599" s="1"/>
      <c r="S599" s="1"/>
      <c r="T599" s="1"/>
      <c r="U599" s="1" t="s">
        <v>3</v>
      </c>
      <c r="V599" s="1">
        <v>0</v>
      </c>
      <c r="W599" s="1"/>
      <c r="X599" s="1"/>
      <c r="Y599" s="1"/>
      <c r="Z599" s="1"/>
      <c r="AA599" s="1"/>
      <c r="AB599" s="1" t="s">
        <v>3</v>
      </c>
      <c r="AC599" s="1" t="s">
        <v>3</v>
      </c>
      <c r="AD599" s="1" t="s">
        <v>3</v>
      </c>
      <c r="AE599" s="1" t="s">
        <v>3</v>
      </c>
      <c r="AF599" s="1" t="s">
        <v>3</v>
      </c>
      <c r="AG599" s="1" t="s">
        <v>3</v>
      </c>
      <c r="AH599" s="1"/>
      <c r="AI599" s="1"/>
      <c r="AJ599" s="1"/>
      <c r="AK599" s="1"/>
      <c r="AL599" s="1"/>
      <c r="AM599" s="1"/>
      <c r="AN599" s="1"/>
      <c r="AO599" s="1"/>
      <c r="AP599" s="1" t="s">
        <v>3</v>
      </c>
      <c r="AQ599" s="1" t="s">
        <v>3</v>
      </c>
      <c r="AR599" s="1" t="s">
        <v>3</v>
      </c>
      <c r="AS599" s="1"/>
      <c r="AT599" s="1"/>
      <c r="AU599" s="1"/>
      <c r="AV599" s="1"/>
      <c r="AW599" s="1"/>
      <c r="AX599" s="1"/>
      <c r="AY599" s="1"/>
      <c r="AZ599" s="1" t="s">
        <v>3</v>
      </c>
      <c r="BA599" s="1"/>
      <c r="BB599" s="1" t="s">
        <v>3</v>
      </c>
      <c r="BC599" s="1" t="s">
        <v>3</v>
      </c>
      <c r="BD599" s="1" t="s">
        <v>3</v>
      </c>
      <c r="BE599" s="1" t="s">
        <v>3</v>
      </c>
      <c r="BF599" s="1" t="s">
        <v>3</v>
      </c>
      <c r="BG599" s="1" t="s">
        <v>3</v>
      </c>
      <c r="BH599" s="1" t="s">
        <v>3</v>
      </c>
      <c r="BI599" s="1" t="s">
        <v>3</v>
      </c>
      <c r="BJ599" s="1" t="s">
        <v>3</v>
      </c>
      <c r="BK599" s="1" t="s">
        <v>3</v>
      </c>
      <c r="BL599" s="1" t="s">
        <v>3</v>
      </c>
      <c r="BM599" s="1" t="s">
        <v>3</v>
      </c>
      <c r="BN599" s="1" t="s">
        <v>3</v>
      </c>
      <c r="BO599" s="1" t="s">
        <v>3</v>
      </c>
      <c r="BP599" s="1" t="s">
        <v>3</v>
      </c>
      <c r="BQ599" s="1"/>
      <c r="BR599" s="1"/>
      <c r="BS599" s="1"/>
      <c r="BT599" s="1"/>
      <c r="BU599" s="1"/>
      <c r="BV599" s="1"/>
      <c r="BW599" s="1"/>
      <c r="BX599" s="1">
        <v>0</v>
      </c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>
        <v>0</v>
      </c>
    </row>
    <row r="601" spans="1:245" x14ac:dyDescent="0.2">
      <c r="A601" s="2">
        <v>52</v>
      </c>
      <c r="B601" s="2">
        <f t="shared" ref="B601:G601" si="337">B800</f>
        <v>1</v>
      </c>
      <c r="C601" s="2">
        <f t="shared" si="337"/>
        <v>4</v>
      </c>
      <c r="D601" s="2">
        <f t="shared" si="337"/>
        <v>599</v>
      </c>
      <c r="E601" s="2">
        <f t="shared" si="337"/>
        <v>0</v>
      </c>
      <c r="F601" s="2" t="str">
        <f t="shared" si="337"/>
        <v>Новый раздел</v>
      </c>
      <c r="G601" s="2" t="str">
        <f t="shared" si="337"/>
        <v>Спартаковский переулок</v>
      </c>
      <c r="H601" s="2"/>
      <c r="I601" s="2"/>
      <c r="J601" s="2"/>
      <c r="K601" s="2"/>
      <c r="L601" s="2"/>
      <c r="M601" s="2"/>
      <c r="N601" s="2"/>
      <c r="O601" s="2">
        <f t="shared" ref="O601:AT601" si="338">O800</f>
        <v>0</v>
      </c>
      <c r="P601" s="2">
        <f t="shared" si="338"/>
        <v>0</v>
      </c>
      <c r="Q601" s="2">
        <f t="shared" si="338"/>
        <v>0</v>
      </c>
      <c r="R601" s="2">
        <f t="shared" si="338"/>
        <v>0</v>
      </c>
      <c r="S601" s="2">
        <f t="shared" si="338"/>
        <v>0</v>
      </c>
      <c r="T601" s="2">
        <f t="shared" si="338"/>
        <v>0</v>
      </c>
      <c r="U601" s="2">
        <f t="shared" si="338"/>
        <v>0</v>
      </c>
      <c r="V601" s="2">
        <f t="shared" si="338"/>
        <v>0</v>
      </c>
      <c r="W601" s="2">
        <f t="shared" si="338"/>
        <v>0</v>
      </c>
      <c r="X601" s="2">
        <f t="shared" si="338"/>
        <v>0</v>
      </c>
      <c r="Y601" s="2">
        <f t="shared" si="338"/>
        <v>0</v>
      </c>
      <c r="Z601" s="2">
        <f t="shared" si="338"/>
        <v>0</v>
      </c>
      <c r="AA601" s="2">
        <f t="shared" si="338"/>
        <v>0</v>
      </c>
      <c r="AB601" s="2">
        <f t="shared" si="338"/>
        <v>0</v>
      </c>
      <c r="AC601" s="2">
        <f t="shared" si="338"/>
        <v>0</v>
      </c>
      <c r="AD601" s="2">
        <f t="shared" si="338"/>
        <v>0</v>
      </c>
      <c r="AE601" s="2">
        <f t="shared" si="338"/>
        <v>0</v>
      </c>
      <c r="AF601" s="2">
        <f t="shared" si="338"/>
        <v>0</v>
      </c>
      <c r="AG601" s="2">
        <f t="shared" si="338"/>
        <v>0</v>
      </c>
      <c r="AH601" s="2">
        <f t="shared" si="338"/>
        <v>0</v>
      </c>
      <c r="AI601" s="2">
        <f t="shared" si="338"/>
        <v>0</v>
      </c>
      <c r="AJ601" s="2">
        <f t="shared" si="338"/>
        <v>0</v>
      </c>
      <c r="AK601" s="2">
        <f t="shared" si="338"/>
        <v>0</v>
      </c>
      <c r="AL601" s="2">
        <f t="shared" si="338"/>
        <v>0</v>
      </c>
      <c r="AM601" s="2">
        <f t="shared" si="338"/>
        <v>0</v>
      </c>
      <c r="AN601" s="2">
        <f t="shared" si="338"/>
        <v>0</v>
      </c>
      <c r="AO601" s="2">
        <f t="shared" si="338"/>
        <v>0</v>
      </c>
      <c r="AP601" s="2">
        <f t="shared" si="338"/>
        <v>0</v>
      </c>
      <c r="AQ601" s="2">
        <f t="shared" si="338"/>
        <v>0</v>
      </c>
      <c r="AR601" s="2">
        <f t="shared" si="338"/>
        <v>0</v>
      </c>
      <c r="AS601" s="2">
        <f t="shared" si="338"/>
        <v>0</v>
      </c>
      <c r="AT601" s="2">
        <f t="shared" si="338"/>
        <v>0</v>
      </c>
      <c r="AU601" s="2">
        <f t="shared" ref="AU601:BZ601" si="339">AU800</f>
        <v>0</v>
      </c>
      <c r="AV601" s="2">
        <f t="shared" si="339"/>
        <v>0</v>
      </c>
      <c r="AW601" s="2">
        <f t="shared" si="339"/>
        <v>0</v>
      </c>
      <c r="AX601" s="2">
        <f t="shared" si="339"/>
        <v>0</v>
      </c>
      <c r="AY601" s="2">
        <f t="shared" si="339"/>
        <v>0</v>
      </c>
      <c r="AZ601" s="2">
        <f t="shared" si="339"/>
        <v>0</v>
      </c>
      <c r="BA601" s="2">
        <f t="shared" si="339"/>
        <v>0</v>
      </c>
      <c r="BB601" s="2">
        <f t="shared" si="339"/>
        <v>0</v>
      </c>
      <c r="BC601" s="2">
        <f t="shared" si="339"/>
        <v>0</v>
      </c>
      <c r="BD601" s="2">
        <f t="shared" si="339"/>
        <v>0</v>
      </c>
      <c r="BE601" s="2">
        <f t="shared" si="339"/>
        <v>0</v>
      </c>
      <c r="BF601" s="2">
        <f t="shared" si="339"/>
        <v>0</v>
      </c>
      <c r="BG601" s="2">
        <f t="shared" si="339"/>
        <v>0</v>
      </c>
      <c r="BH601" s="2">
        <f t="shared" si="339"/>
        <v>0</v>
      </c>
      <c r="BI601" s="2">
        <f t="shared" si="339"/>
        <v>0</v>
      </c>
      <c r="BJ601" s="2">
        <f t="shared" si="339"/>
        <v>0</v>
      </c>
      <c r="BK601" s="2">
        <f t="shared" si="339"/>
        <v>0</v>
      </c>
      <c r="BL601" s="2">
        <f t="shared" si="339"/>
        <v>0</v>
      </c>
      <c r="BM601" s="2">
        <f t="shared" si="339"/>
        <v>0</v>
      </c>
      <c r="BN601" s="2">
        <f t="shared" si="339"/>
        <v>0</v>
      </c>
      <c r="BO601" s="2">
        <f t="shared" si="339"/>
        <v>0</v>
      </c>
      <c r="BP601" s="2">
        <f t="shared" si="339"/>
        <v>0</v>
      </c>
      <c r="BQ601" s="2">
        <f t="shared" si="339"/>
        <v>0</v>
      </c>
      <c r="BR601" s="2">
        <f t="shared" si="339"/>
        <v>0</v>
      </c>
      <c r="BS601" s="2">
        <f t="shared" si="339"/>
        <v>0</v>
      </c>
      <c r="BT601" s="2">
        <f t="shared" si="339"/>
        <v>0</v>
      </c>
      <c r="BU601" s="2">
        <f t="shared" si="339"/>
        <v>0</v>
      </c>
      <c r="BV601" s="2">
        <f t="shared" si="339"/>
        <v>0</v>
      </c>
      <c r="BW601" s="2">
        <f t="shared" si="339"/>
        <v>0</v>
      </c>
      <c r="BX601" s="2">
        <f t="shared" si="339"/>
        <v>0</v>
      </c>
      <c r="BY601" s="2">
        <f t="shared" si="339"/>
        <v>0</v>
      </c>
      <c r="BZ601" s="2">
        <f t="shared" si="339"/>
        <v>0</v>
      </c>
      <c r="CA601" s="2">
        <f t="shared" ref="CA601:DF601" si="340">CA800</f>
        <v>0</v>
      </c>
      <c r="CB601" s="2">
        <f t="shared" si="340"/>
        <v>0</v>
      </c>
      <c r="CC601" s="2">
        <f t="shared" si="340"/>
        <v>0</v>
      </c>
      <c r="CD601" s="2">
        <f t="shared" si="340"/>
        <v>0</v>
      </c>
      <c r="CE601" s="2">
        <f t="shared" si="340"/>
        <v>0</v>
      </c>
      <c r="CF601" s="2">
        <f t="shared" si="340"/>
        <v>0</v>
      </c>
      <c r="CG601" s="2">
        <f t="shared" si="340"/>
        <v>0</v>
      </c>
      <c r="CH601" s="2">
        <f t="shared" si="340"/>
        <v>0</v>
      </c>
      <c r="CI601" s="2">
        <f t="shared" si="340"/>
        <v>0</v>
      </c>
      <c r="CJ601" s="2">
        <f t="shared" si="340"/>
        <v>0</v>
      </c>
      <c r="CK601" s="2">
        <f t="shared" si="340"/>
        <v>0</v>
      </c>
      <c r="CL601" s="2">
        <f t="shared" si="340"/>
        <v>0</v>
      </c>
      <c r="CM601" s="2">
        <f t="shared" si="340"/>
        <v>0</v>
      </c>
      <c r="CN601" s="2">
        <f t="shared" si="340"/>
        <v>0</v>
      </c>
      <c r="CO601" s="2">
        <f t="shared" si="340"/>
        <v>0</v>
      </c>
      <c r="CP601" s="2">
        <f t="shared" si="340"/>
        <v>0</v>
      </c>
      <c r="CQ601" s="2">
        <f t="shared" si="340"/>
        <v>0</v>
      </c>
      <c r="CR601" s="2">
        <f t="shared" si="340"/>
        <v>0</v>
      </c>
      <c r="CS601" s="2">
        <f t="shared" si="340"/>
        <v>0</v>
      </c>
      <c r="CT601" s="2">
        <f t="shared" si="340"/>
        <v>0</v>
      </c>
      <c r="CU601" s="2">
        <f t="shared" si="340"/>
        <v>0</v>
      </c>
      <c r="CV601" s="2">
        <f t="shared" si="340"/>
        <v>0</v>
      </c>
      <c r="CW601" s="2">
        <f t="shared" si="340"/>
        <v>0</v>
      </c>
      <c r="CX601" s="2">
        <f t="shared" si="340"/>
        <v>0</v>
      </c>
      <c r="CY601" s="2">
        <f t="shared" si="340"/>
        <v>0</v>
      </c>
      <c r="CZ601" s="2">
        <f t="shared" si="340"/>
        <v>0</v>
      </c>
      <c r="DA601" s="2">
        <f t="shared" si="340"/>
        <v>0</v>
      </c>
      <c r="DB601" s="2">
        <f t="shared" si="340"/>
        <v>0</v>
      </c>
      <c r="DC601" s="2">
        <f t="shared" si="340"/>
        <v>0</v>
      </c>
      <c r="DD601" s="2">
        <f t="shared" si="340"/>
        <v>0</v>
      </c>
      <c r="DE601" s="2">
        <f t="shared" si="340"/>
        <v>0</v>
      </c>
      <c r="DF601" s="2">
        <f t="shared" si="340"/>
        <v>0</v>
      </c>
      <c r="DG601" s="3">
        <f t="shared" ref="DG601:EL601" si="341">DG800</f>
        <v>0</v>
      </c>
      <c r="DH601" s="3">
        <f t="shared" si="341"/>
        <v>0</v>
      </c>
      <c r="DI601" s="3">
        <f t="shared" si="341"/>
        <v>0</v>
      </c>
      <c r="DJ601" s="3">
        <f t="shared" si="341"/>
        <v>0</v>
      </c>
      <c r="DK601" s="3">
        <f t="shared" si="341"/>
        <v>0</v>
      </c>
      <c r="DL601" s="3">
        <f t="shared" si="341"/>
        <v>0</v>
      </c>
      <c r="DM601" s="3">
        <f t="shared" si="341"/>
        <v>0</v>
      </c>
      <c r="DN601" s="3">
        <f t="shared" si="341"/>
        <v>0</v>
      </c>
      <c r="DO601" s="3">
        <f t="shared" si="341"/>
        <v>0</v>
      </c>
      <c r="DP601" s="3">
        <f t="shared" si="341"/>
        <v>0</v>
      </c>
      <c r="DQ601" s="3">
        <f t="shared" si="341"/>
        <v>0</v>
      </c>
      <c r="DR601" s="3">
        <f t="shared" si="341"/>
        <v>0</v>
      </c>
      <c r="DS601" s="3">
        <f t="shared" si="341"/>
        <v>0</v>
      </c>
      <c r="DT601" s="3">
        <f t="shared" si="341"/>
        <v>0</v>
      </c>
      <c r="DU601" s="3">
        <f t="shared" si="341"/>
        <v>0</v>
      </c>
      <c r="DV601" s="3">
        <f t="shared" si="341"/>
        <v>0</v>
      </c>
      <c r="DW601" s="3">
        <f t="shared" si="341"/>
        <v>0</v>
      </c>
      <c r="DX601" s="3">
        <f t="shared" si="341"/>
        <v>0</v>
      </c>
      <c r="DY601" s="3">
        <f t="shared" si="341"/>
        <v>0</v>
      </c>
      <c r="DZ601" s="3">
        <f t="shared" si="341"/>
        <v>0</v>
      </c>
      <c r="EA601" s="3">
        <f t="shared" si="341"/>
        <v>0</v>
      </c>
      <c r="EB601" s="3">
        <f t="shared" si="341"/>
        <v>0</v>
      </c>
      <c r="EC601" s="3">
        <f t="shared" si="341"/>
        <v>0</v>
      </c>
      <c r="ED601" s="3">
        <f t="shared" si="341"/>
        <v>0</v>
      </c>
      <c r="EE601" s="3">
        <f t="shared" si="341"/>
        <v>0</v>
      </c>
      <c r="EF601" s="3">
        <f t="shared" si="341"/>
        <v>0</v>
      </c>
      <c r="EG601" s="3">
        <f t="shared" si="341"/>
        <v>0</v>
      </c>
      <c r="EH601" s="3">
        <f t="shared" si="341"/>
        <v>0</v>
      </c>
      <c r="EI601" s="3">
        <f t="shared" si="341"/>
        <v>0</v>
      </c>
      <c r="EJ601" s="3">
        <f t="shared" si="341"/>
        <v>0</v>
      </c>
      <c r="EK601" s="3">
        <f t="shared" si="341"/>
        <v>0</v>
      </c>
      <c r="EL601" s="3">
        <f t="shared" si="341"/>
        <v>0</v>
      </c>
      <c r="EM601" s="3">
        <f t="shared" ref="EM601:FR601" si="342">EM800</f>
        <v>0</v>
      </c>
      <c r="EN601" s="3">
        <f t="shared" si="342"/>
        <v>0</v>
      </c>
      <c r="EO601" s="3">
        <f t="shared" si="342"/>
        <v>0</v>
      </c>
      <c r="EP601" s="3">
        <f t="shared" si="342"/>
        <v>0</v>
      </c>
      <c r="EQ601" s="3">
        <f t="shared" si="342"/>
        <v>0</v>
      </c>
      <c r="ER601" s="3">
        <f t="shared" si="342"/>
        <v>0</v>
      </c>
      <c r="ES601" s="3">
        <f t="shared" si="342"/>
        <v>0</v>
      </c>
      <c r="ET601" s="3">
        <f t="shared" si="342"/>
        <v>0</v>
      </c>
      <c r="EU601" s="3">
        <f t="shared" si="342"/>
        <v>0</v>
      </c>
      <c r="EV601" s="3">
        <f t="shared" si="342"/>
        <v>0</v>
      </c>
      <c r="EW601" s="3">
        <f t="shared" si="342"/>
        <v>0</v>
      </c>
      <c r="EX601" s="3">
        <f t="shared" si="342"/>
        <v>0</v>
      </c>
      <c r="EY601" s="3">
        <f t="shared" si="342"/>
        <v>0</v>
      </c>
      <c r="EZ601" s="3">
        <f t="shared" si="342"/>
        <v>0</v>
      </c>
      <c r="FA601" s="3">
        <f t="shared" si="342"/>
        <v>0</v>
      </c>
      <c r="FB601" s="3">
        <f t="shared" si="342"/>
        <v>0</v>
      </c>
      <c r="FC601" s="3">
        <f t="shared" si="342"/>
        <v>0</v>
      </c>
      <c r="FD601" s="3">
        <f t="shared" si="342"/>
        <v>0</v>
      </c>
      <c r="FE601" s="3">
        <f t="shared" si="342"/>
        <v>0</v>
      </c>
      <c r="FF601" s="3">
        <f t="shared" si="342"/>
        <v>0</v>
      </c>
      <c r="FG601" s="3">
        <f t="shared" si="342"/>
        <v>0</v>
      </c>
      <c r="FH601" s="3">
        <f t="shared" si="342"/>
        <v>0</v>
      </c>
      <c r="FI601" s="3">
        <f t="shared" si="342"/>
        <v>0</v>
      </c>
      <c r="FJ601" s="3">
        <f t="shared" si="342"/>
        <v>0</v>
      </c>
      <c r="FK601" s="3">
        <f t="shared" si="342"/>
        <v>0</v>
      </c>
      <c r="FL601" s="3">
        <f t="shared" si="342"/>
        <v>0</v>
      </c>
      <c r="FM601" s="3">
        <f t="shared" si="342"/>
        <v>0</v>
      </c>
      <c r="FN601" s="3">
        <f t="shared" si="342"/>
        <v>0</v>
      </c>
      <c r="FO601" s="3">
        <f t="shared" si="342"/>
        <v>0</v>
      </c>
      <c r="FP601" s="3">
        <f t="shared" si="342"/>
        <v>0</v>
      </c>
      <c r="FQ601" s="3">
        <f t="shared" si="342"/>
        <v>0</v>
      </c>
      <c r="FR601" s="3">
        <f t="shared" si="342"/>
        <v>0</v>
      </c>
      <c r="FS601" s="3">
        <f t="shared" ref="FS601:GX601" si="343">FS800</f>
        <v>0</v>
      </c>
      <c r="FT601" s="3">
        <f t="shared" si="343"/>
        <v>0</v>
      </c>
      <c r="FU601" s="3">
        <f t="shared" si="343"/>
        <v>0</v>
      </c>
      <c r="FV601" s="3">
        <f t="shared" si="343"/>
        <v>0</v>
      </c>
      <c r="FW601" s="3">
        <f t="shared" si="343"/>
        <v>0</v>
      </c>
      <c r="FX601" s="3">
        <f t="shared" si="343"/>
        <v>0</v>
      </c>
      <c r="FY601" s="3">
        <f t="shared" si="343"/>
        <v>0</v>
      </c>
      <c r="FZ601" s="3">
        <f t="shared" si="343"/>
        <v>0</v>
      </c>
      <c r="GA601" s="3">
        <f t="shared" si="343"/>
        <v>0</v>
      </c>
      <c r="GB601" s="3">
        <f t="shared" si="343"/>
        <v>0</v>
      </c>
      <c r="GC601" s="3">
        <f t="shared" si="343"/>
        <v>0</v>
      </c>
      <c r="GD601" s="3">
        <f t="shared" si="343"/>
        <v>0</v>
      </c>
      <c r="GE601" s="3">
        <f t="shared" si="343"/>
        <v>0</v>
      </c>
      <c r="GF601" s="3">
        <f t="shared" si="343"/>
        <v>0</v>
      </c>
      <c r="GG601" s="3">
        <f t="shared" si="343"/>
        <v>0</v>
      </c>
      <c r="GH601" s="3">
        <f t="shared" si="343"/>
        <v>0</v>
      </c>
      <c r="GI601" s="3">
        <f t="shared" si="343"/>
        <v>0</v>
      </c>
      <c r="GJ601" s="3">
        <f t="shared" si="343"/>
        <v>0</v>
      </c>
      <c r="GK601" s="3">
        <f t="shared" si="343"/>
        <v>0</v>
      </c>
      <c r="GL601" s="3">
        <f t="shared" si="343"/>
        <v>0</v>
      </c>
      <c r="GM601" s="3">
        <f t="shared" si="343"/>
        <v>0</v>
      </c>
      <c r="GN601" s="3">
        <f t="shared" si="343"/>
        <v>0</v>
      </c>
      <c r="GO601" s="3">
        <f t="shared" si="343"/>
        <v>0</v>
      </c>
      <c r="GP601" s="3">
        <f t="shared" si="343"/>
        <v>0</v>
      </c>
      <c r="GQ601" s="3">
        <f t="shared" si="343"/>
        <v>0</v>
      </c>
      <c r="GR601" s="3">
        <f t="shared" si="343"/>
        <v>0</v>
      </c>
      <c r="GS601" s="3">
        <f t="shared" si="343"/>
        <v>0</v>
      </c>
      <c r="GT601" s="3">
        <f t="shared" si="343"/>
        <v>0</v>
      </c>
      <c r="GU601" s="3">
        <f t="shared" si="343"/>
        <v>0</v>
      </c>
      <c r="GV601" s="3">
        <f t="shared" si="343"/>
        <v>0</v>
      </c>
      <c r="GW601" s="3">
        <f t="shared" si="343"/>
        <v>0</v>
      </c>
      <c r="GX601" s="3">
        <f t="shared" si="343"/>
        <v>0</v>
      </c>
    </row>
    <row r="603" spans="1:245" x14ac:dyDescent="0.2">
      <c r="A603" s="1">
        <v>5</v>
      </c>
      <c r="B603" s="1">
        <v>1</v>
      </c>
      <c r="C603" s="1"/>
      <c r="D603" s="1">
        <f>ROW(A616)</f>
        <v>616</v>
      </c>
      <c r="E603" s="1"/>
      <c r="F603" s="1" t="s">
        <v>118</v>
      </c>
      <c r="G603" s="1" t="s">
        <v>17</v>
      </c>
      <c r="H603" s="1" t="s">
        <v>3</v>
      </c>
      <c r="I603" s="1">
        <v>0</v>
      </c>
      <c r="J603" s="1"/>
      <c r="K603" s="1">
        <v>0</v>
      </c>
      <c r="L603" s="1"/>
      <c r="M603" s="1"/>
      <c r="N603" s="1"/>
      <c r="O603" s="1"/>
      <c r="P603" s="1"/>
      <c r="Q603" s="1"/>
      <c r="R603" s="1"/>
      <c r="S603" s="1"/>
      <c r="T603" s="1"/>
      <c r="U603" s="1" t="s">
        <v>3</v>
      </c>
      <c r="V603" s="1">
        <v>0</v>
      </c>
      <c r="W603" s="1"/>
      <c r="X603" s="1"/>
      <c r="Y603" s="1"/>
      <c r="Z603" s="1"/>
      <c r="AA603" s="1"/>
      <c r="AB603" s="1" t="s">
        <v>3</v>
      </c>
      <c r="AC603" s="1" t="s">
        <v>3</v>
      </c>
      <c r="AD603" s="1" t="s">
        <v>3</v>
      </c>
      <c r="AE603" s="1" t="s">
        <v>3</v>
      </c>
      <c r="AF603" s="1" t="s">
        <v>3</v>
      </c>
      <c r="AG603" s="1" t="s">
        <v>3</v>
      </c>
      <c r="AH603" s="1"/>
      <c r="AI603" s="1"/>
      <c r="AJ603" s="1"/>
      <c r="AK603" s="1"/>
      <c r="AL603" s="1"/>
      <c r="AM603" s="1"/>
      <c r="AN603" s="1"/>
      <c r="AO603" s="1"/>
      <c r="AP603" s="1" t="s">
        <v>3</v>
      </c>
      <c r="AQ603" s="1" t="s">
        <v>3</v>
      </c>
      <c r="AR603" s="1" t="s">
        <v>3</v>
      </c>
      <c r="AS603" s="1"/>
      <c r="AT603" s="1"/>
      <c r="AU603" s="1"/>
      <c r="AV603" s="1"/>
      <c r="AW603" s="1"/>
      <c r="AX603" s="1"/>
      <c r="AY603" s="1"/>
      <c r="AZ603" s="1" t="s">
        <v>3</v>
      </c>
      <c r="BA603" s="1"/>
      <c r="BB603" s="1" t="s">
        <v>3</v>
      </c>
      <c r="BC603" s="1" t="s">
        <v>3</v>
      </c>
      <c r="BD603" s="1" t="s">
        <v>3</v>
      </c>
      <c r="BE603" s="1" t="s">
        <v>3</v>
      </c>
      <c r="BF603" s="1" t="s">
        <v>3</v>
      </c>
      <c r="BG603" s="1" t="s">
        <v>3</v>
      </c>
      <c r="BH603" s="1" t="s">
        <v>3</v>
      </c>
      <c r="BI603" s="1" t="s">
        <v>3</v>
      </c>
      <c r="BJ603" s="1" t="s">
        <v>3</v>
      </c>
      <c r="BK603" s="1" t="s">
        <v>3</v>
      </c>
      <c r="BL603" s="1" t="s">
        <v>3</v>
      </c>
      <c r="BM603" s="1" t="s">
        <v>3</v>
      </c>
      <c r="BN603" s="1" t="s">
        <v>3</v>
      </c>
      <c r="BO603" s="1" t="s">
        <v>3</v>
      </c>
      <c r="BP603" s="1" t="s">
        <v>3</v>
      </c>
      <c r="BQ603" s="1"/>
      <c r="BR603" s="1"/>
      <c r="BS603" s="1"/>
      <c r="BT603" s="1"/>
      <c r="BU603" s="1"/>
      <c r="BV603" s="1"/>
      <c r="BW603" s="1"/>
      <c r="BX603" s="1">
        <v>0</v>
      </c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>
        <v>0</v>
      </c>
    </row>
    <row r="605" spans="1:245" x14ac:dyDescent="0.2">
      <c r="A605" s="2">
        <v>52</v>
      </c>
      <c r="B605" s="2">
        <f t="shared" ref="B605:G605" si="344">B616</f>
        <v>1</v>
      </c>
      <c r="C605" s="2">
        <f t="shared" si="344"/>
        <v>5</v>
      </c>
      <c r="D605" s="2">
        <f t="shared" si="344"/>
        <v>603</v>
      </c>
      <c r="E605" s="2">
        <f t="shared" si="344"/>
        <v>0</v>
      </c>
      <c r="F605" s="2" t="str">
        <f t="shared" si="344"/>
        <v>Новый подраздел</v>
      </c>
      <c r="G605" s="2" t="str">
        <f t="shared" si="344"/>
        <v>Подготовительные работы</v>
      </c>
      <c r="H605" s="2"/>
      <c r="I605" s="2"/>
      <c r="J605" s="2"/>
      <c r="K605" s="2"/>
      <c r="L605" s="2"/>
      <c r="M605" s="2"/>
      <c r="N605" s="2"/>
      <c r="O605" s="2">
        <f t="shared" ref="O605:AT605" si="345">O616</f>
        <v>0</v>
      </c>
      <c r="P605" s="2">
        <f t="shared" si="345"/>
        <v>0</v>
      </c>
      <c r="Q605" s="2">
        <f t="shared" si="345"/>
        <v>0</v>
      </c>
      <c r="R605" s="2">
        <f t="shared" si="345"/>
        <v>0</v>
      </c>
      <c r="S605" s="2">
        <f t="shared" si="345"/>
        <v>0</v>
      </c>
      <c r="T605" s="2">
        <f t="shared" si="345"/>
        <v>0</v>
      </c>
      <c r="U605" s="2">
        <f t="shared" si="345"/>
        <v>0</v>
      </c>
      <c r="V605" s="2">
        <f t="shared" si="345"/>
        <v>0</v>
      </c>
      <c r="W605" s="2">
        <f t="shared" si="345"/>
        <v>0</v>
      </c>
      <c r="X605" s="2">
        <f t="shared" si="345"/>
        <v>0</v>
      </c>
      <c r="Y605" s="2">
        <f t="shared" si="345"/>
        <v>0</v>
      </c>
      <c r="Z605" s="2">
        <f t="shared" si="345"/>
        <v>0</v>
      </c>
      <c r="AA605" s="2">
        <f t="shared" si="345"/>
        <v>0</v>
      </c>
      <c r="AB605" s="2">
        <f t="shared" si="345"/>
        <v>0</v>
      </c>
      <c r="AC605" s="2">
        <f t="shared" si="345"/>
        <v>0</v>
      </c>
      <c r="AD605" s="2">
        <f t="shared" si="345"/>
        <v>0</v>
      </c>
      <c r="AE605" s="2">
        <f t="shared" si="345"/>
        <v>0</v>
      </c>
      <c r="AF605" s="2">
        <f t="shared" si="345"/>
        <v>0</v>
      </c>
      <c r="AG605" s="2">
        <f t="shared" si="345"/>
        <v>0</v>
      </c>
      <c r="AH605" s="2">
        <f t="shared" si="345"/>
        <v>0</v>
      </c>
      <c r="AI605" s="2">
        <f t="shared" si="345"/>
        <v>0</v>
      </c>
      <c r="AJ605" s="2">
        <f t="shared" si="345"/>
        <v>0</v>
      </c>
      <c r="AK605" s="2">
        <f t="shared" si="345"/>
        <v>0</v>
      </c>
      <c r="AL605" s="2">
        <f t="shared" si="345"/>
        <v>0</v>
      </c>
      <c r="AM605" s="2">
        <f t="shared" si="345"/>
        <v>0</v>
      </c>
      <c r="AN605" s="2">
        <f t="shared" si="345"/>
        <v>0</v>
      </c>
      <c r="AO605" s="2">
        <f t="shared" si="345"/>
        <v>0</v>
      </c>
      <c r="AP605" s="2">
        <f t="shared" si="345"/>
        <v>0</v>
      </c>
      <c r="AQ605" s="2">
        <f t="shared" si="345"/>
        <v>0</v>
      </c>
      <c r="AR605" s="2">
        <f t="shared" si="345"/>
        <v>0</v>
      </c>
      <c r="AS605" s="2">
        <f t="shared" si="345"/>
        <v>0</v>
      </c>
      <c r="AT605" s="2">
        <f t="shared" si="345"/>
        <v>0</v>
      </c>
      <c r="AU605" s="2">
        <f t="shared" ref="AU605:BZ605" si="346">AU616</f>
        <v>0</v>
      </c>
      <c r="AV605" s="2">
        <f t="shared" si="346"/>
        <v>0</v>
      </c>
      <c r="AW605" s="2">
        <f t="shared" si="346"/>
        <v>0</v>
      </c>
      <c r="AX605" s="2">
        <f t="shared" si="346"/>
        <v>0</v>
      </c>
      <c r="AY605" s="2">
        <f t="shared" si="346"/>
        <v>0</v>
      </c>
      <c r="AZ605" s="2">
        <f t="shared" si="346"/>
        <v>0</v>
      </c>
      <c r="BA605" s="2">
        <f t="shared" si="346"/>
        <v>0</v>
      </c>
      <c r="BB605" s="2">
        <f t="shared" si="346"/>
        <v>0</v>
      </c>
      <c r="BC605" s="2">
        <f t="shared" si="346"/>
        <v>0</v>
      </c>
      <c r="BD605" s="2">
        <f t="shared" si="346"/>
        <v>0</v>
      </c>
      <c r="BE605" s="2">
        <f t="shared" si="346"/>
        <v>0</v>
      </c>
      <c r="BF605" s="2">
        <f t="shared" si="346"/>
        <v>0</v>
      </c>
      <c r="BG605" s="2">
        <f t="shared" si="346"/>
        <v>0</v>
      </c>
      <c r="BH605" s="2">
        <f t="shared" si="346"/>
        <v>0</v>
      </c>
      <c r="BI605" s="2">
        <f t="shared" si="346"/>
        <v>0</v>
      </c>
      <c r="BJ605" s="2">
        <f t="shared" si="346"/>
        <v>0</v>
      </c>
      <c r="BK605" s="2">
        <f t="shared" si="346"/>
        <v>0</v>
      </c>
      <c r="BL605" s="2">
        <f t="shared" si="346"/>
        <v>0</v>
      </c>
      <c r="BM605" s="2">
        <f t="shared" si="346"/>
        <v>0</v>
      </c>
      <c r="BN605" s="2">
        <f t="shared" si="346"/>
        <v>0</v>
      </c>
      <c r="BO605" s="2">
        <f t="shared" si="346"/>
        <v>0</v>
      </c>
      <c r="BP605" s="2">
        <f t="shared" si="346"/>
        <v>0</v>
      </c>
      <c r="BQ605" s="2">
        <f t="shared" si="346"/>
        <v>0</v>
      </c>
      <c r="BR605" s="2">
        <f t="shared" si="346"/>
        <v>0</v>
      </c>
      <c r="BS605" s="2">
        <f t="shared" si="346"/>
        <v>0</v>
      </c>
      <c r="BT605" s="2">
        <f t="shared" si="346"/>
        <v>0</v>
      </c>
      <c r="BU605" s="2">
        <f t="shared" si="346"/>
        <v>0</v>
      </c>
      <c r="BV605" s="2">
        <f t="shared" si="346"/>
        <v>0</v>
      </c>
      <c r="BW605" s="2">
        <f t="shared" si="346"/>
        <v>0</v>
      </c>
      <c r="BX605" s="2">
        <f t="shared" si="346"/>
        <v>0</v>
      </c>
      <c r="BY605" s="2">
        <f t="shared" si="346"/>
        <v>0</v>
      </c>
      <c r="BZ605" s="2">
        <f t="shared" si="346"/>
        <v>0</v>
      </c>
      <c r="CA605" s="2">
        <f t="shared" ref="CA605:DF605" si="347">CA616</f>
        <v>0</v>
      </c>
      <c r="CB605" s="2">
        <f t="shared" si="347"/>
        <v>0</v>
      </c>
      <c r="CC605" s="2">
        <f t="shared" si="347"/>
        <v>0</v>
      </c>
      <c r="CD605" s="2">
        <f t="shared" si="347"/>
        <v>0</v>
      </c>
      <c r="CE605" s="2">
        <f t="shared" si="347"/>
        <v>0</v>
      </c>
      <c r="CF605" s="2">
        <f t="shared" si="347"/>
        <v>0</v>
      </c>
      <c r="CG605" s="2">
        <f t="shared" si="347"/>
        <v>0</v>
      </c>
      <c r="CH605" s="2">
        <f t="shared" si="347"/>
        <v>0</v>
      </c>
      <c r="CI605" s="2">
        <f t="shared" si="347"/>
        <v>0</v>
      </c>
      <c r="CJ605" s="2">
        <f t="shared" si="347"/>
        <v>0</v>
      </c>
      <c r="CK605" s="2">
        <f t="shared" si="347"/>
        <v>0</v>
      </c>
      <c r="CL605" s="2">
        <f t="shared" si="347"/>
        <v>0</v>
      </c>
      <c r="CM605" s="2">
        <f t="shared" si="347"/>
        <v>0</v>
      </c>
      <c r="CN605" s="2">
        <f t="shared" si="347"/>
        <v>0</v>
      </c>
      <c r="CO605" s="2">
        <f t="shared" si="347"/>
        <v>0</v>
      </c>
      <c r="CP605" s="2">
        <f t="shared" si="347"/>
        <v>0</v>
      </c>
      <c r="CQ605" s="2">
        <f t="shared" si="347"/>
        <v>0</v>
      </c>
      <c r="CR605" s="2">
        <f t="shared" si="347"/>
        <v>0</v>
      </c>
      <c r="CS605" s="2">
        <f t="shared" si="347"/>
        <v>0</v>
      </c>
      <c r="CT605" s="2">
        <f t="shared" si="347"/>
        <v>0</v>
      </c>
      <c r="CU605" s="2">
        <f t="shared" si="347"/>
        <v>0</v>
      </c>
      <c r="CV605" s="2">
        <f t="shared" si="347"/>
        <v>0</v>
      </c>
      <c r="CW605" s="2">
        <f t="shared" si="347"/>
        <v>0</v>
      </c>
      <c r="CX605" s="2">
        <f t="shared" si="347"/>
        <v>0</v>
      </c>
      <c r="CY605" s="2">
        <f t="shared" si="347"/>
        <v>0</v>
      </c>
      <c r="CZ605" s="2">
        <f t="shared" si="347"/>
        <v>0</v>
      </c>
      <c r="DA605" s="2">
        <f t="shared" si="347"/>
        <v>0</v>
      </c>
      <c r="DB605" s="2">
        <f t="shared" si="347"/>
        <v>0</v>
      </c>
      <c r="DC605" s="2">
        <f t="shared" si="347"/>
        <v>0</v>
      </c>
      <c r="DD605" s="2">
        <f t="shared" si="347"/>
        <v>0</v>
      </c>
      <c r="DE605" s="2">
        <f t="shared" si="347"/>
        <v>0</v>
      </c>
      <c r="DF605" s="2">
        <f t="shared" si="347"/>
        <v>0</v>
      </c>
      <c r="DG605" s="3">
        <f t="shared" ref="DG605:EL605" si="348">DG616</f>
        <v>0</v>
      </c>
      <c r="DH605" s="3">
        <f t="shared" si="348"/>
        <v>0</v>
      </c>
      <c r="DI605" s="3">
        <f t="shared" si="348"/>
        <v>0</v>
      </c>
      <c r="DJ605" s="3">
        <f t="shared" si="348"/>
        <v>0</v>
      </c>
      <c r="DK605" s="3">
        <f t="shared" si="348"/>
        <v>0</v>
      </c>
      <c r="DL605" s="3">
        <f t="shared" si="348"/>
        <v>0</v>
      </c>
      <c r="DM605" s="3">
        <f t="shared" si="348"/>
        <v>0</v>
      </c>
      <c r="DN605" s="3">
        <f t="shared" si="348"/>
        <v>0</v>
      </c>
      <c r="DO605" s="3">
        <f t="shared" si="348"/>
        <v>0</v>
      </c>
      <c r="DP605" s="3">
        <f t="shared" si="348"/>
        <v>0</v>
      </c>
      <c r="DQ605" s="3">
        <f t="shared" si="348"/>
        <v>0</v>
      </c>
      <c r="DR605" s="3">
        <f t="shared" si="348"/>
        <v>0</v>
      </c>
      <c r="DS605" s="3">
        <f t="shared" si="348"/>
        <v>0</v>
      </c>
      <c r="DT605" s="3">
        <f t="shared" si="348"/>
        <v>0</v>
      </c>
      <c r="DU605" s="3">
        <f t="shared" si="348"/>
        <v>0</v>
      </c>
      <c r="DV605" s="3">
        <f t="shared" si="348"/>
        <v>0</v>
      </c>
      <c r="DW605" s="3">
        <f t="shared" si="348"/>
        <v>0</v>
      </c>
      <c r="DX605" s="3">
        <f t="shared" si="348"/>
        <v>0</v>
      </c>
      <c r="DY605" s="3">
        <f t="shared" si="348"/>
        <v>0</v>
      </c>
      <c r="DZ605" s="3">
        <f t="shared" si="348"/>
        <v>0</v>
      </c>
      <c r="EA605" s="3">
        <f t="shared" si="348"/>
        <v>0</v>
      </c>
      <c r="EB605" s="3">
        <f t="shared" si="348"/>
        <v>0</v>
      </c>
      <c r="EC605" s="3">
        <f t="shared" si="348"/>
        <v>0</v>
      </c>
      <c r="ED605" s="3">
        <f t="shared" si="348"/>
        <v>0</v>
      </c>
      <c r="EE605" s="3">
        <f t="shared" si="348"/>
        <v>0</v>
      </c>
      <c r="EF605" s="3">
        <f t="shared" si="348"/>
        <v>0</v>
      </c>
      <c r="EG605" s="3">
        <f t="shared" si="348"/>
        <v>0</v>
      </c>
      <c r="EH605" s="3">
        <f t="shared" si="348"/>
        <v>0</v>
      </c>
      <c r="EI605" s="3">
        <f t="shared" si="348"/>
        <v>0</v>
      </c>
      <c r="EJ605" s="3">
        <f t="shared" si="348"/>
        <v>0</v>
      </c>
      <c r="EK605" s="3">
        <f t="shared" si="348"/>
        <v>0</v>
      </c>
      <c r="EL605" s="3">
        <f t="shared" si="348"/>
        <v>0</v>
      </c>
      <c r="EM605" s="3">
        <f t="shared" ref="EM605:FR605" si="349">EM616</f>
        <v>0</v>
      </c>
      <c r="EN605" s="3">
        <f t="shared" si="349"/>
        <v>0</v>
      </c>
      <c r="EO605" s="3">
        <f t="shared" si="349"/>
        <v>0</v>
      </c>
      <c r="EP605" s="3">
        <f t="shared" si="349"/>
        <v>0</v>
      </c>
      <c r="EQ605" s="3">
        <f t="shared" si="349"/>
        <v>0</v>
      </c>
      <c r="ER605" s="3">
        <f t="shared" si="349"/>
        <v>0</v>
      </c>
      <c r="ES605" s="3">
        <f t="shared" si="349"/>
        <v>0</v>
      </c>
      <c r="ET605" s="3">
        <f t="shared" si="349"/>
        <v>0</v>
      </c>
      <c r="EU605" s="3">
        <f t="shared" si="349"/>
        <v>0</v>
      </c>
      <c r="EV605" s="3">
        <f t="shared" si="349"/>
        <v>0</v>
      </c>
      <c r="EW605" s="3">
        <f t="shared" si="349"/>
        <v>0</v>
      </c>
      <c r="EX605" s="3">
        <f t="shared" si="349"/>
        <v>0</v>
      </c>
      <c r="EY605" s="3">
        <f t="shared" si="349"/>
        <v>0</v>
      </c>
      <c r="EZ605" s="3">
        <f t="shared" si="349"/>
        <v>0</v>
      </c>
      <c r="FA605" s="3">
        <f t="shared" si="349"/>
        <v>0</v>
      </c>
      <c r="FB605" s="3">
        <f t="shared" si="349"/>
        <v>0</v>
      </c>
      <c r="FC605" s="3">
        <f t="shared" si="349"/>
        <v>0</v>
      </c>
      <c r="FD605" s="3">
        <f t="shared" si="349"/>
        <v>0</v>
      </c>
      <c r="FE605" s="3">
        <f t="shared" si="349"/>
        <v>0</v>
      </c>
      <c r="FF605" s="3">
        <f t="shared" si="349"/>
        <v>0</v>
      </c>
      <c r="FG605" s="3">
        <f t="shared" si="349"/>
        <v>0</v>
      </c>
      <c r="FH605" s="3">
        <f t="shared" si="349"/>
        <v>0</v>
      </c>
      <c r="FI605" s="3">
        <f t="shared" si="349"/>
        <v>0</v>
      </c>
      <c r="FJ605" s="3">
        <f t="shared" si="349"/>
        <v>0</v>
      </c>
      <c r="FK605" s="3">
        <f t="shared" si="349"/>
        <v>0</v>
      </c>
      <c r="FL605" s="3">
        <f t="shared" si="349"/>
        <v>0</v>
      </c>
      <c r="FM605" s="3">
        <f t="shared" si="349"/>
        <v>0</v>
      </c>
      <c r="FN605" s="3">
        <f t="shared" si="349"/>
        <v>0</v>
      </c>
      <c r="FO605" s="3">
        <f t="shared" si="349"/>
        <v>0</v>
      </c>
      <c r="FP605" s="3">
        <f t="shared" si="349"/>
        <v>0</v>
      </c>
      <c r="FQ605" s="3">
        <f t="shared" si="349"/>
        <v>0</v>
      </c>
      <c r="FR605" s="3">
        <f t="shared" si="349"/>
        <v>0</v>
      </c>
      <c r="FS605" s="3">
        <f t="shared" ref="FS605:GX605" si="350">FS616</f>
        <v>0</v>
      </c>
      <c r="FT605" s="3">
        <f t="shared" si="350"/>
        <v>0</v>
      </c>
      <c r="FU605" s="3">
        <f t="shared" si="350"/>
        <v>0</v>
      </c>
      <c r="FV605" s="3">
        <f t="shared" si="350"/>
        <v>0</v>
      </c>
      <c r="FW605" s="3">
        <f t="shared" si="350"/>
        <v>0</v>
      </c>
      <c r="FX605" s="3">
        <f t="shared" si="350"/>
        <v>0</v>
      </c>
      <c r="FY605" s="3">
        <f t="shared" si="350"/>
        <v>0</v>
      </c>
      <c r="FZ605" s="3">
        <f t="shared" si="350"/>
        <v>0</v>
      </c>
      <c r="GA605" s="3">
        <f t="shared" si="350"/>
        <v>0</v>
      </c>
      <c r="GB605" s="3">
        <f t="shared" si="350"/>
        <v>0</v>
      </c>
      <c r="GC605" s="3">
        <f t="shared" si="350"/>
        <v>0</v>
      </c>
      <c r="GD605" s="3">
        <f t="shared" si="350"/>
        <v>0</v>
      </c>
      <c r="GE605" s="3">
        <f t="shared" si="350"/>
        <v>0</v>
      </c>
      <c r="GF605" s="3">
        <f t="shared" si="350"/>
        <v>0</v>
      </c>
      <c r="GG605" s="3">
        <f t="shared" si="350"/>
        <v>0</v>
      </c>
      <c r="GH605" s="3">
        <f t="shared" si="350"/>
        <v>0</v>
      </c>
      <c r="GI605" s="3">
        <f t="shared" si="350"/>
        <v>0</v>
      </c>
      <c r="GJ605" s="3">
        <f t="shared" si="350"/>
        <v>0</v>
      </c>
      <c r="GK605" s="3">
        <f t="shared" si="350"/>
        <v>0</v>
      </c>
      <c r="GL605" s="3">
        <f t="shared" si="350"/>
        <v>0</v>
      </c>
      <c r="GM605" s="3">
        <f t="shared" si="350"/>
        <v>0</v>
      </c>
      <c r="GN605" s="3">
        <f t="shared" si="350"/>
        <v>0</v>
      </c>
      <c r="GO605" s="3">
        <f t="shared" si="350"/>
        <v>0</v>
      </c>
      <c r="GP605" s="3">
        <f t="shared" si="350"/>
        <v>0</v>
      </c>
      <c r="GQ605" s="3">
        <f t="shared" si="350"/>
        <v>0</v>
      </c>
      <c r="GR605" s="3">
        <f t="shared" si="350"/>
        <v>0</v>
      </c>
      <c r="GS605" s="3">
        <f t="shared" si="350"/>
        <v>0</v>
      </c>
      <c r="GT605" s="3">
        <f t="shared" si="350"/>
        <v>0</v>
      </c>
      <c r="GU605" s="3">
        <f t="shared" si="350"/>
        <v>0</v>
      </c>
      <c r="GV605" s="3">
        <f t="shared" si="350"/>
        <v>0</v>
      </c>
      <c r="GW605" s="3">
        <f t="shared" si="350"/>
        <v>0</v>
      </c>
      <c r="GX605" s="3">
        <f t="shared" si="350"/>
        <v>0</v>
      </c>
    </row>
    <row r="607" spans="1:245" x14ac:dyDescent="0.2">
      <c r="A607">
        <v>17</v>
      </c>
      <c r="B607">
        <v>1</v>
      </c>
      <c r="C607">
        <f>ROW(SmtRes!A77)</f>
        <v>77</v>
      </c>
      <c r="D607">
        <f>ROW(EtalonRes!A150)</f>
        <v>150</v>
      </c>
      <c r="E607" t="s">
        <v>241</v>
      </c>
      <c r="F607" t="s">
        <v>27</v>
      </c>
      <c r="G607" t="s">
        <v>28</v>
      </c>
      <c r="H607" t="s">
        <v>29</v>
      </c>
      <c r="I607">
        <v>0</v>
      </c>
      <c r="J607">
        <v>0</v>
      </c>
      <c r="O607">
        <f t="shared" ref="O607:O614" si="351">ROUND(CP607,2)</f>
        <v>0</v>
      </c>
      <c r="P607">
        <f t="shared" ref="P607:P614" si="352">ROUND(CQ607*I607,2)</f>
        <v>0</v>
      </c>
      <c r="Q607">
        <f t="shared" ref="Q607:Q614" si="353">ROUND(CR607*I607,2)</f>
        <v>0</v>
      </c>
      <c r="R607">
        <f t="shared" ref="R607:R614" si="354">ROUND(CS607*I607,2)</f>
        <v>0</v>
      </c>
      <c r="S607">
        <f t="shared" ref="S607:S614" si="355">ROUND(CT607*I607,2)</f>
        <v>0</v>
      </c>
      <c r="T607">
        <f t="shared" ref="T607:T614" si="356">ROUND(CU607*I607,2)</f>
        <v>0</v>
      </c>
      <c r="U607">
        <f t="shared" ref="U607:U614" si="357">CV607*I607</f>
        <v>0</v>
      </c>
      <c r="V607">
        <f t="shared" ref="V607:V614" si="358">CW607*I607</f>
        <v>0</v>
      </c>
      <c r="W607">
        <f t="shared" ref="W607:W614" si="359">ROUND(CX607*I607,2)</f>
        <v>0</v>
      </c>
      <c r="X607">
        <f t="shared" ref="X607:Y614" si="360">ROUND(CY607,2)</f>
        <v>0</v>
      </c>
      <c r="Y607">
        <f t="shared" si="360"/>
        <v>0</v>
      </c>
      <c r="AA607">
        <v>40597198</v>
      </c>
      <c r="AB607">
        <f t="shared" ref="AB607:AB614" si="361">ROUND((AC607+AD607+AF607),6)</f>
        <v>58171.74</v>
      </c>
      <c r="AC607">
        <f t="shared" ref="AC607:AC612" si="362">ROUND((ES607),6)</f>
        <v>0</v>
      </c>
      <c r="AD607">
        <f t="shared" ref="AD607:AD612" si="363">ROUND((((ET607)-(EU607))+AE607),6)</f>
        <v>29276.639999999999</v>
      </c>
      <c r="AE607">
        <f t="shared" ref="AE607:AF612" si="364">ROUND((EU607),6)</f>
        <v>16049.11</v>
      </c>
      <c r="AF607">
        <f t="shared" si="364"/>
        <v>28895.1</v>
      </c>
      <c r="AG607">
        <f t="shared" ref="AG607:AG614" si="365">ROUND((AP607),6)</f>
        <v>0</v>
      </c>
      <c r="AH607">
        <f t="shared" ref="AH607:AI612" si="366">(EW607)</f>
        <v>155</v>
      </c>
      <c r="AI607">
        <f t="shared" si="366"/>
        <v>0</v>
      </c>
      <c r="AJ607">
        <f t="shared" ref="AJ607:AJ614" si="367">(AS607)</f>
        <v>0</v>
      </c>
      <c r="AK607">
        <v>58171.74</v>
      </c>
      <c r="AL607">
        <v>0</v>
      </c>
      <c r="AM607">
        <v>29276.639999999999</v>
      </c>
      <c r="AN607">
        <v>16049.11</v>
      </c>
      <c r="AO607">
        <v>28895.1</v>
      </c>
      <c r="AP607">
        <v>0</v>
      </c>
      <c r="AQ607">
        <v>155</v>
      </c>
      <c r="AR607">
        <v>0</v>
      </c>
      <c r="AS607">
        <v>0</v>
      </c>
      <c r="AT607">
        <v>70</v>
      </c>
      <c r="AU607">
        <v>10</v>
      </c>
      <c r="AV607">
        <v>1</v>
      </c>
      <c r="AW607">
        <v>1</v>
      </c>
      <c r="AZ607">
        <v>1</v>
      </c>
      <c r="BA607">
        <v>1</v>
      </c>
      <c r="BB607">
        <v>1</v>
      </c>
      <c r="BC607">
        <v>1</v>
      </c>
      <c r="BD607" t="s">
        <v>3</v>
      </c>
      <c r="BE607" t="s">
        <v>3</v>
      </c>
      <c r="BF607" t="s">
        <v>3</v>
      </c>
      <c r="BG607" t="s">
        <v>3</v>
      </c>
      <c r="BH607">
        <v>0</v>
      </c>
      <c r="BI607">
        <v>4</v>
      </c>
      <c r="BJ607" t="s">
        <v>30</v>
      </c>
      <c r="BM607">
        <v>0</v>
      </c>
      <c r="BN607">
        <v>0</v>
      </c>
      <c r="BO607" t="s">
        <v>3</v>
      </c>
      <c r="BP607">
        <v>0</v>
      </c>
      <c r="BQ607">
        <v>1</v>
      </c>
      <c r="BR607">
        <v>0</v>
      </c>
      <c r="BS607">
        <v>1</v>
      </c>
      <c r="BT607">
        <v>1</v>
      </c>
      <c r="BU607">
        <v>1</v>
      </c>
      <c r="BV607">
        <v>1</v>
      </c>
      <c r="BW607">
        <v>1</v>
      </c>
      <c r="BX607">
        <v>1</v>
      </c>
      <c r="BY607" t="s">
        <v>3</v>
      </c>
      <c r="BZ607">
        <v>70</v>
      </c>
      <c r="CA607">
        <v>10</v>
      </c>
      <c r="CE607">
        <v>0</v>
      </c>
      <c r="CF607">
        <v>0</v>
      </c>
      <c r="CG607">
        <v>0</v>
      </c>
      <c r="CM607">
        <v>0</v>
      </c>
      <c r="CN607" t="s">
        <v>3</v>
      </c>
      <c r="CO607">
        <v>0</v>
      </c>
      <c r="CP607">
        <f t="shared" ref="CP607:CP614" si="368">(P607+Q607+S607)</f>
        <v>0</v>
      </c>
      <c r="CQ607">
        <f t="shared" ref="CQ607:CQ614" si="369">(AC607*BC607*AW607)</f>
        <v>0</v>
      </c>
      <c r="CR607">
        <f t="shared" ref="CR607:CR612" si="370">((((ET607)*BB607-(EU607)*BS607)+AE607*BS607)*AV607)</f>
        <v>29276.639999999999</v>
      </c>
      <c r="CS607">
        <f t="shared" ref="CS607:CS614" si="371">(AE607*BS607*AV607)</f>
        <v>16049.11</v>
      </c>
      <c r="CT607">
        <f t="shared" ref="CT607:CT614" si="372">(AF607*BA607*AV607)</f>
        <v>28895.1</v>
      </c>
      <c r="CU607">
        <f t="shared" ref="CU607:CU614" si="373">AG607</f>
        <v>0</v>
      </c>
      <c r="CV607">
        <f t="shared" ref="CV607:CV614" si="374">(AH607*AV607)</f>
        <v>155</v>
      </c>
      <c r="CW607">
        <f t="shared" ref="CW607:CX614" si="375">AI607</f>
        <v>0</v>
      </c>
      <c r="CX607">
        <f t="shared" si="375"/>
        <v>0</v>
      </c>
      <c r="CY607">
        <f t="shared" ref="CY607:CY614" si="376">((S607*BZ607)/100)</f>
        <v>0</v>
      </c>
      <c r="CZ607">
        <f t="shared" ref="CZ607:CZ614" si="377">((S607*CA607)/100)</f>
        <v>0</v>
      </c>
      <c r="DC607" t="s">
        <v>3</v>
      </c>
      <c r="DD607" t="s">
        <v>3</v>
      </c>
      <c r="DE607" t="s">
        <v>3</v>
      </c>
      <c r="DF607" t="s">
        <v>3</v>
      </c>
      <c r="DG607" t="s">
        <v>3</v>
      </c>
      <c r="DH607" t="s">
        <v>3</v>
      </c>
      <c r="DI607" t="s">
        <v>3</v>
      </c>
      <c r="DJ607" t="s">
        <v>3</v>
      </c>
      <c r="DK607" t="s">
        <v>3</v>
      </c>
      <c r="DL607" t="s">
        <v>3</v>
      </c>
      <c r="DM607" t="s">
        <v>3</v>
      </c>
      <c r="DN607">
        <v>0</v>
      </c>
      <c r="DO607">
        <v>0</v>
      </c>
      <c r="DP607">
        <v>1</v>
      </c>
      <c r="DQ607">
        <v>1</v>
      </c>
      <c r="DU607">
        <v>1007</v>
      </c>
      <c r="DV607" t="s">
        <v>29</v>
      </c>
      <c r="DW607" t="s">
        <v>29</v>
      </c>
      <c r="DX607">
        <v>100</v>
      </c>
      <c r="EE607">
        <v>38986828</v>
      </c>
      <c r="EF607">
        <v>1</v>
      </c>
      <c r="EG607" t="s">
        <v>23</v>
      </c>
      <c r="EH607">
        <v>0</v>
      </c>
      <c r="EI607" t="s">
        <v>3</v>
      </c>
      <c r="EJ607">
        <v>4</v>
      </c>
      <c r="EK607">
        <v>0</v>
      </c>
      <c r="EL607" t="s">
        <v>24</v>
      </c>
      <c r="EM607" t="s">
        <v>25</v>
      </c>
      <c r="EO607" t="s">
        <v>3</v>
      </c>
      <c r="EQ607">
        <v>131072</v>
      </c>
      <c r="ER607">
        <v>58171.74</v>
      </c>
      <c r="ES607">
        <v>0</v>
      </c>
      <c r="ET607">
        <v>29276.639999999999</v>
      </c>
      <c r="EU607">
        <v>16049.11</v>
      </c>
      <c r="EV607">
        <v>28895.1</v>
      </c>
      <c r="EW607">
        <v>155</v>
      </c>
      <c r="EX607">
        <v>0</v>
      </c>
      <c r="EY607">
        <v>0</v>
      </c>
      <c r="FQ607">
        <v>0</v>
      </c>
      <c r="FR607">
        <f t="shared" ref="FR607:FR614" si="378">ROUND(IF(AND(BH607=3,BI607=3),P607,0),2)</f>
        <v>0</v>
      </c>
      <c r="FS607">
        <v>0</v>
      </c>
      <c r="FX607">
        <v>70</v>
      </c>
      <c r="FY607">
        <v>10</v>
      </c>
      <c r="GA607" t="s">
        <v>3</v>
      </c>
      <c r="GD607">
        <v>0</v>
      </c>
      <c r="GF607">
        <v>957583223</v>
      </c>
      <c r="GG607">
        <v>2</v>
      </c>
      <c r="GH607">
        <v>1</v>
      </c>
      <c r="GI607">
        <v>-2</v>
      </c>
      <c r="GJ607">
        <v>0</v>
      </c>
      <c r="GK607">
        <f>ROUND(R607*(R12)/100,2)</f>
        <v>0</v>
      </c>
      <c r="GL607">
        <f t="shared" ref="GL607:GL614" si="379">ROUND(IF(AND(BH607=3,BI607=3,FS607&lt;&gt;0),P607,0),2)</f>
        <v>0</v>
      </c>
      <c r="GM607">
        <f>ROUND(O607+X607+Y607+GK607,2)+GX607</f>
        <v>0</v>
      </c>
      <c r="GN607">
        <f>IF(OR(BI607=0,BI607=1),ROUND(O607+X607+Y607+GK607,2),0)</f>
        <v>0</v>
      </c>
      <c r="GO607">
        <f>IF(BI607=2,ROUND(O607+X607+Y607+GK607,2),0)</f>
        <v>0</v>
      </c>
      <c r="GP607">
        <f>IF(BI607=4,ROUND(O607+X607+Y607+GK607,2)+GX607,0)</f>
        <v>0</v>
      </c>
      <c r="GR607">
        <v>0</v>
      </c>
      <c r="GS607">
        <v>3</v>
      </c>
      <c r="GT607">
        <v>0</v>
      </c>
      <c r="GU607" t="s">
        <v>3</v>
      </c>
      <c r="GV607">
        <f t="shared" ref="GV607:GV612" si="380">ROUND((GT607),6)</f>
        <v>0</v>
      </c>
      <c r="GW607">
        <v>1</v>
      </c>
      <c r="GX607">
        <f t="shared" ref="GX607:GX614" si="381">ROUND(HC607*I607,2)</f>
        <v>0</v>
      </c>
      <c r="HA607">
        <v>0</v>
      </c>
      <c r="HB607">
        <v>0</v>
      </c>
      <c r="HC607">
        <f t="shared" ref="HC607:HC614" si="382">GV607*GW607</f>
        <v>0</v>
      </c>
      <c r="IK607">
        <v>0</v>
      </c>
    </row>
    <row r="608" spans="1:245" x14ac:dyDescent="0.2">
      <c r="A608">
        <v>17</v>
      </c>
      <c r="B608">
        <v>1</v>
      </c>
      <c r="C608">
        <f>ROW(SmtRes!A78)</f>
        <v>78</v>
      </c>
      <c r="D608">
        <f>ROW(EtalonRes!A151)</f>
        <v>151</v>
      </c>
      <c r="E608" t="s">
        <v>242</v>
      </c>
      <c r="F608" t="s">
        <v>35</v>
      </c>
      <c r="G608" t="s">
        <v>36</v>
      </c>
      <c r="H608" t="s">
        <v>37</v>
      </c>
      <c r="I608">
        <v>0</v>
      </c>
      <c r="J608">
        <v>0</v>
      </c>
      <c r="O608">
        <f t="shared" si="351"/>
        <v>0</v>
      </c>
      <c r="P608">
        <f t="shared" si="352"/>
        <v>0</v>
      </c>
      <c r="Q608">
        <f t="shared" si="353"/>
        <v>0</v>
      </c>
      <c r="R608">
        <f t="shared" si="354"/>
        <v>0</v>
      </c>
      <c r="S608">
        <f t="shared" si="355"/>
        <v>0</v>
      </c>
      <c r="T608">
        <f t="shared" si="356"/>
        <v>0</v>
      </c>
      <c r="U608">
        <f t="shared" si="357"/>
        <v>0</v>
      </c>
      <c r="V608">
        <f t="shared" si="358"/>
        <v>0</v>
      </c>
      <c r="W608">
        <f t="shared" si="359"/>
        <v>0</v>
      </c>
      <c r="X608">
        <f t="shared" si="360"/>
        <v>0</v>
      </c>
      <c r="Y608">
        <f t="shared" si="360"/>
        <v>0</v>
      </c>
      <c r="AA608">
        <v>40597198</v>
      </c>
      <c r="AB608">
        <f t="shared" si="361"/>
        <v>14767.82</v>
      </c>
      <c r="AC608">
        <f t="shared" si="362"/>
        <v>0</v>
      </c>
      <c r="AD608">
        <f t="shared" si="363"/>
        <v>0</v>
      </c>
      <c r="AE608">
        <f t="shared" si="364"/>
        <v>0</v>
      </c>
      <c r="AF608">
        <f t="shared" si="364"/>
        <v>14767.82</v>
      </c>
      <c r="AG608">
        <f t="shared" si="365"/>
        <v>0</v>
      </c>
      <c r="AH608">
        <f t="shared" si="366"/>
        <v>76.7</v>
      </c>
      <c r="AI608">
        <f t="shared" si="366"/>
        <v>0</v>
      </c>
      <c r="AJ608">
        <f t="shared" si="367"/>
        <v>0</v>
      </c>
      <c r="AK608">
        <v>14767.82</v>
      </c>
      <c r="AL608">
        <v>0</v>
      </c>
      <c r="AM608">
        <v>0</v>
      </c>
      <c r="AN608">
        <v>0</v>
      </c>
      <c r="AO608">
        <v>14767.82</v>
      </c>
      <c r="AP608">
        <v>0</v>
      </c>
      <c r="AQ608">
        <v>76.7</v>
      </c>
      <c r="AR608">
        <v>0</v>
      </c>
      <c r="AS608">
        <v>0</v>
      </c>
      <c r="AT608">
        <v>70</v>
      </c>
      <c r="AU608">
        <v>10</v>
      </c>
      <c r="AV608">
        <v>1</v>
      </c>
      <c r="AW608">
        <v>1</v>
      </c>
      <c r="AZ608">
        <v>1</v>
      </c>
      <c r="BA608">
        <v>1</v>
      </c>
      <c r="BB608">
        <v>1</v>
      </c>
      <c r="BC608">
        <v>1</v>
      </c>
      <c r="BD608" t="s">
        <v>3</v>
      </c>
      <c r="BE608" t="s">
        <v>3</v>
      </c>
      <c r="BF608" t="s">
        <v>3</v>
      </c>
      <c r="BG608" t="s">
        <v>3</v>
      </c>
      <c r="BH608">
        <v>0</v>
      </c>
      <c r="BI608">
        <v>4</v>
      </c>
      <c r="BJ608" t="s">
        <v>38</v>
      </c>
      <c r="BM608">
        <v>0</v>
      </c>
      <c r="BN608">
        <v>0</v>
      </c>
      <c r="BO608" t="s">
        <v>3</v>
      </c>
      <c r="BP608">
        <v>0</v>
      </c>
      <c r="BQ608">
        <v>1</v>
      </c>
      <c r="BR608">
        <v>0</v>
      </c>
      <c r="BS608">
        <v>1</v>
      </c>
      <c r="BT608">
        <v>1</v>
      </c>
      <c r="BU608">
        <v>1</v>
      </c>
      <c r="BV608">
        <v>1</v>
      </c>
      <c r="BW608">
        <v>1</v>
      </c>
      <c r="BX608">
        <v>1</v>
      </c>
      <c r="BY608" t="s">
        <v>3</v>
      </c>
      <c r="BZ608">
        <v>70</v>
      </c>
      <c r="CA608">
        <v>10</v>
      </c>
      <c r="CE608">
        <v>0</v>
      </c>
      <c r="CF608">
        <v>0</v>
      </c>
      <c r="CG608">
        <v>0</v>
      </c>
      <c r="CM608">
        <v>0</v>
      </c>
      <c r="CN608" t="s">
        <v>3</v>
      </c>
      <c r="CO608">
        <v>0</v>
      </c>
      <c r="CP608">
        <f t="shared" si="368"/>
        <v>0</v>
      </c>
      <c r="CQ608">
        <f t="shared" si="369"/>
        <v>0</v>
      </c>
      <c r="CR608">
        <f t="shared" si="370"/>
        <v>0</v>
      </c>
      <c r="CS608">
        <f t="shared" si="371"/>
        <v>0</v>
      </c>
      <c r="CT608">
        <f t="shared" si="372"/>
        <v>14767.82</v>
      </c>
      <c r="CU608">
        <f t="shared" si="373"/>
        <v>0</v>
      </c>
      <c r="CV608">
        <f t="shared" si="374"/>
        <v>76.7</v>
      </c>
      <c r="CW608">
        <f t="shared" si="375"/>
        <v>0</v>
      </c>
      <c r="CX608">
        <f t="shared" si="375"/>
        <v>0</v>
      </c>
      <c r="CY608">
        <f t="shared" si="376"/>
        <v>0</v>
      </c>
      <c r="CZ608">
        <f t="shared" si="377"/>
        <v>0</v>
      </c>
      <c r="DC608" t="s">
        <v>3</v>
      </c>
      <c r="DD608" t="s">
        <v>3</v>
      </c>
      <c r="DE608" t="s">
        <v>3</v>
      </c>
      <c r="DF608" t="s">
        <v>3</v>
      </c>
      <c r="DG608" t="s">
        <v>3</v>
      </c>
      <c r="DH608" t="s">
        <v>3</v>
      </c>
      <c r="DI608" t="s">
        <v>3</v>
      </c>
      <c r="DJ608" t="s">
        <v>3</v>
      </c>
      <c r="DK608" t="s">
        <v>3</v>
      </c>
      <c r="DL608" t="s">
        <v>3</v>
      </c>
      <c r="DM608" t="s">
        <v>3</v>
      </c>
      <c r="DN608">
        <v>0</v>
      </c>
      <c r="DO608">
        <v>0</v>
      </c>
      <c r="DP608">
        <v>1</v>
      </c>
      <c r="DQ608">
        <v>1</v>
      </c>
      <c r="DU608">
        <v>1003</v>
      </c>
      <c r="DV608" t="s">
        <v>37</v>
      </c>
      <c r="DW608" t="s">
        <v>37</v>
      </c>
      <c r="DX608">
        <v>100</v>
      </c>
      <c r="EE608">
        <v>38986828</v>
      </c>
      <c r="EF608">
        <v>1</v>
      </c>
      <c r="EG608" t="s">
        <v>23</v>
      </c>
      <c r="EH608">
        <v>0</v>
      </c>
      <c r="EI608" t="s">
        <v>3</v>
      </c>
      <c r="EJ608">
        <v>4</v>
      </c>
      <c r="EK608">
        <v>0</v>
      </c>
      <c r="EL608" t="s">
        <v>24</v>
      </c>
      <c r="EM608" t="s">
        <v>25</v>
      </c>
      <c r="EO608" t="s">
        <v>3</v>
      </c>
      <c r="EQ608">
        <v>131072</v>
      </c>
      <c r="ER608">
        <v>14767.82</v>
      </c>
      <c r="ES608">
        <v>0</v>
      </c>
      <c r="ET608">
        <v>0</v>
      </c>
      <c r="EU608">
        <v>0</v>
      </c>
      <c r="EV608">
        <v>14767.82</v>
      </c>
      <c r="EW608">
        <v>76.7</v>
      </c>
      <c r="EX608">
        <v>0</v>
      </c>
      <c r="EY608">
        <v>0</v>
      </c>
      <c r="FQ608">
        <v>0</v>
      </c>
      <c r="FR608">
        <f t="shared" si="378"/>
        <v>0</v>
      </c>
      <c r="FS608">
        <v>0</v>
      </c>
      <c r="FX608">
        <v>70</v>
      </c>
      <c r="FY608">
        <v>10</v>
      </c>
      <c r="GA608" t="s">
        <v>3</v>
      </c>
      <c r="GD608">
        <v>0</v>
      </c>
      <c r="GF608">
        <v>-1374617303</v>
      </c>
      <c r="GG608">
        <v>2</v>
      </c>
      <c r="GH608">
        <v>1</v>
      </c>
      <c r="GI608">
        <v>-2</v>
      </c>
      <c r="GJ608">
        <v>0</v>
      </c>
      <c r="GK608">
        <f>ROUND(R608*(R12)/100,2)</f>
        <v>0</v>
      </c>
      <c r="GL608">
        <f t="shared" si="379"/>
        <v>0</v>
      </c>
      <c r="GM608">
        <f>ROUND(O608+X608+Y608+GK608,2)+GX608</f>
        <v>0</v>
      </c>
      <c r="GN608">
        <f>IF(OR(BI608=0,BI608=1),ROUND(O608+X608+Y608+GK608,2),0)</f>
        <v>0</v>
      </c>
      <c r="GO608">
        <f>IF(BI608=2,ROUND(O608+X608+Y608+GK608,2),0)</f>
        <v>0</v>
      </c>
      <c r="GP608">
        <f>IF(BI608=4,ROUND(O608+X608+Y608+GK608,2)+GX608,0)</f>
        <v>0</v>
      </c>
      <c r="GR608">
        <v>0</v>
      </c>
      <c r="GS608">
        <v>3</v>
      </c>
      <c r="GT608">
        <v>0</v>
      </c>
      <c r="GU608" t="s">
        <v>3</v>
      </c>
      <c r="GV608">
        <f t="shared" si="380"/>
        <v>0</v>
      </c>
      <c r="GW608">
        <v>1</v>
      </c>
      <c r="GX608">
        <f t="shared" si="381"/>
        <v>0</v>
      </c>
      <c r="HA608">
        <v>0</v>
      </c>
      <c r="HB608">
        <v>0</v>
      </c>
      <c r="HC608">
        <f t="shared" si="382"/>
        <v>0</v>
      </c>
      <c r="IK608">
        <v>0</v>
      </c>
    </row>
    <row r="609" spans="1:245" x14ac:dyDescent="0.2">
      <c r="A609">
        <v>17</v>
      </c>
      <c r="B609">
        <v>1</v>
      </c>
      <c r="C609">
        <f>ROW(SmtRes!A79)</f>
        <v>79</v>
      </c>
      <c r="D609">
        <f>ROW(EtalonRes!A152)</f>
        <v>152</v>
      </c>
      <c r="E609" t="s">
        <v>243</v>
      </c>
      <c r="F609" t="s">
        <v>40</v>
      </c>
      <c r="G609" t="s">
        <v>41</v>
      </c>
      <c r="H609" t="s">
        <v>42</v>
      </c>
      <c r="I609">
        <f>ROUND((I607*2.4+I608*(0.043+0.059)*2.4)*100*0.9,9)</f>
        <v>0</v>
      </c>
      <c r="J609">
        <v>0</v>
      </c>
      <c r="O609">
        <f t="shared" si="351"/>
        <v>0</v>
      </c>
      <c r="P609">
        <f t="shared" si="352"/>
        <v>0</v>
      </c>
      <c r="Q609">
        <f t="shared" si="353"/>
        <v>0</v>
      </c>
      <c r="R609">
        <f t="shared" si="354"/>
        <v>0</v>
      </c>
      <c r="S609">
        <f t="shared" si="355"/>
        <v>0</v>
      </c>
      <c r="T609">
        <f t="shared" si="356"/>
        <v>0</v>
      </c>
      <c r="U609">
        <f t="shared" si="357"/>
        <v>0</v>
      </c>
      <c r="V609">
        <f t="shared" si="358"/>
        <v>0</v>
      </c>
      <c r="W609">
        <f t="shared" si="359"/>
        <v>0</v>
      </c>
      <c r="X609">
        <f t="shared" si="360"/>
        <v>0</v>
      </c>
      <c r="Y609">
        <f t="shared" si="360"/>
        <v>0</v>
      </c>
      <c r="AA609">
        <v>40597198</v>
      </c>
      <c r="AB609">
        <f t="shared" si="361"/>
        <v>77.959999999999994</v>
      </c>
      <c r="AC609">
        <f t="shared" si="362"/>
        <v>0</v>
      </c>
      <c r="AD609">
        <f t="shared" si="363"/>
        <v>77.959999999999994</v>
      </c>
      <c r="AE609">
        <f t="shared" si="364"/>
        <v>24.59</v>
      </c>
      <c r="AF609">
        <f t="shared" si="364"/>
        <v>0</v>
      </c>
      <c r="AG609">
        <f t="shared" si="365"/>
        <v>0</v>
      </c>
      <c r="AH609">
        <f t="shared" si="366"/>
        <v>0</v>
      </c>
      <c r="AI609">
        <f t="shared" si="366"/>
        <v>0</v>
      </c>
      <c r="AJ609">
        <f t="shared" si="367"/>
        <v>0</v>
      </c>
      <c r="AK609">
        <v>77.959999999999994</v>
      </c>
      <c r="AL609">
        <v>0</v>
      </c>
      <c r="AM609">
        <v>77.959999999999994</v>
      </c>
      <c r="AN609">
        <v>24.59</v>
      </c>
      <c r="AO609">
        <v>0</v>
      </c>
      <c r="AP609">
        <v>0</v>
      </c>
      <c r="AQ609">
        <v>0</v>
      </c>
      <c r="AR609">
        <v>0</v>
      </c>
      <c r="AS609">
        <v>0</v>
      </c>
      <c r="AT609">
        <v>70</v>
      </c>
      <c r="AU609">
        <v>10</v>
      </c>
      <c r="AV609">
        <v>1</v>
      </c>
      <c r="AW609">
        <v>1</v>
      </c>
      <c r="AZ609">
        <v>1</v>
      </c>
      <c r="BA609">
        <v>1</v>
      </c>
      <c r="BB609">
        <v>1</v>
      </c>
      <c r="BC609">
        <v>1</v>
      </c>
      <c r="BD609" t="s">
        <v>3</v>
      </c>
      <c r="BE609" t="s">
        <v>3</v>
      </c>
      <c r="BF609" t="s">
        <v>3</v>
      </c>
      <c r="BG609" t="s">
        <v>3</v>
      </c>
      <c r="BH609">
        <v>0</v>
      </c>
      <c r="BI609">
        <v>4</v>
      </c>
      <c r="BJ609" t="s">
        <v>43</v>
      </c>
      <c r="BM609">
        <v>0</v>
      </c>
      <c r="BN609">
        <v>0</v>
      </c>
      <c r="BO609" t="s">
        <v>3</v>
      </c>
      <c r="BP609">
        <v>0</v>
      </c>
      <c r="BQ609">
        <v>1</v>
      </c>
      <c r="BR609">
        <v>0</v>
      </c>
      <c r="BS609">
        <v>1</v>
      </c>
      <c r="BT609">
        <v>1</v>
      </c>
      <c r="BU609">
        <v>1</v>
      </c>
      <c r="BV609">
        <v>1</v>
      </c>
      <c r="BW609">
        <v>1</v>
      </c>
      <c r="BX609">
        <v>1</v>
      </c>
      <c r="BY609" t="s">
        <v>3</v>
      </c>
      <c r="BZ609">
        <v>70</v>
      </c>
      <c r="CA609">
        <v>10</v>
      </c>
      <c r="CE609">
        <v>0</v>
      </c>
      <c r="CF609">
        <v>0</v>
      </c>
      <c r="CG609">
        <v>0</v>
      </c>
      <c r="CM609">
        <v>0</v>
      </c>
      <c r="CN609" t="s">
        <v>3</v>
      </c>
      <c r="CO609">
        <v>0</v>
      </c>
      <c r="CP609">
        <f t="shared" si="368"/>
        <v>0</v>
      </c>
      <c r="CQ609">
        <f t="shared" si="369"/>
        <v>0</v>
      </c>
      <c r="CR609">
        <f t="shared" si="370"/>
        <v>77.959999999999994</v>
      </c>
      <c r="CS609">
        <f t="shared" si="371"/>
        <v>24.59</v>
      </c>
      <c r="CT609">
        <f t="shared" si="372"/>
        <v>0</v>
      </c>
      <c r="CU609">
        <f t="shared" si="373"/>
        <v>0</v>
      </c>
      <c r="CV609">
        <f t="shared" si="374"/>
        <v>0</v>
      </c>
      <c r="CW609">
        <f t="shared" si="375"/>
        <v>0</v>
      </c>
      <c r="CX609">
        <f t="shared" si="375"/>
        <v>0</v>
      </c>
      <c r="CY609">
        <f t="shared" si="376"/>
        <v>0</v>
      </c>
      <c r="CZ609">
        <f t="shared" si="377"/>
        <v>0</v>
      </c>
      <c r="DC609" t="s">
        <v>3</v>
      </c>
      <c r="DD609" t="s">
        <v>3</v>
      </c>
      <c r="DE609" t="s">
        <v>3</v>
      </c>
      <c r="DF609" t="s">
        <v>3</v>
      </c>
      <c r="DG609" t="s">
        <v>3</v>
      </c>
      <c r="DH609" t="s">
        <v>3</v>
      </c>
      <c r="DI609" t="s">
        <v>3</v>
      </c>
      <c r="DJ609" t="s">
        <v>3</v>
      </c>
      <c r="DK609" t="s">
        <v>3</v>
      </c>
      <c r="DL609" t="s">
        <v>3</v>
      </c>
      <c r="DM609" t="s">
        <v>3</v>
      </c>
      <c r="DN609">
        <v>0</v>
      </c>
      <c r="DO609">
        <v>0</v>
      </c>
      <c r="DP609">
        <v>1</v>
      </c>
      <c r="DQ609">
        <v>1</v>
      </c>
      <c r="DU609">
        <v>1009</v>
      </c>
      <c r="DV609" t="s">
        <v>42</v>
      </c>
      <c r="DW609" t="s">
        <v>42</v>
      </c>
      <c r="DX609">
        <v>1000</v>
      </c>
      <c r="EE609">
        <v>38986828</v>
      </c>
      <c r="EF609">
        <v>1</v>
      </c>
      <c r="EG609" t="s">
        <v>23</v>
      </c>
      <c r="EH609">
        <v>0</v>
      </c>
      <c r="EI609" t="s">
        <v>3</v>
      </c>
      <c r="EJ609">
        <v>4</v>
      </c>
      <c r="EK609">
        <v>0</v>
      </c>
      <c r="EL609" t="s">
        <v>24</v>
      </c>
      <c r="EM609" t="s">
        <v>25</v>
      </c>
      <c r="EO609" t="s">
        <v>3</v>
      </c>
      <c r="EQ609">
        <v>131072</v>
      </c>
      <c r="ER609">
        <v>77.959999999999994</v>
      </c>
      <c r="ES609">
        <v>0</v>
      </c>
      <c r="ET609">
        <v>77.959999999999994</v>
      </c>
      <c r="EU609">
        <v>24.59</v>
      </c>
      <c r="EV609">
        <v>0</v>
      </c>
      <c r="EW609">
        <v>0</v>
      </c>
      <c r="EX609">
        <v>0</v>
      </c>
      <c r="EY609">
        <v>0</v>
      </c>
      <c r="FQ609">
        <v>0</v>
      </c>
      <c r="FR609">
        <f t="shared" si="378"/>
        <v>0</v>
      </c>
      <c r="FS609">
        <v>0</v>
      </c>
      <c r="FX609">
        <v>70</v>
      </c>
      <c r="FY609">
        <v>10</v>
      </c>
      <c r="GA609" t="s">
        <v>3</v>
      </c>
      <c r="GD609">
        <v>0</v>
      </c>
      <c r="GF609">
        <v>-518171745</v>
      </c>
      <c r="GG609">
        <v>2</v>
      </c>
      <c r="GH609">
        <v>1</v>
      </c>
      <c r="GI609">
        <v>-2</v>
      </c>
      <c r="GJ609">
        <v>0</v>
      </c>
      <c r="GK609">
        <f>ROUND(R609*(R12)/100,2)</f>
        <v>0</v>
      </c>
      <c r="GL609">
        <f t="shared" si="379"/>
        <v>0</v>
      </c>
      <c r="GM609">
        <f>ROUND(O609+X609+Y609+GK609,2)+GX609</f>
        <v>0</v>
      </c>
      <c r="GN609">
        <f>IF(OR(BI609=0,BI609=1),ROUND(O609+X609+Y609+GK609,2),0)</f>
        <v>0</v>
      </c>
      <c r="GO609">
        <f>IF(BI609=2,ROUND(O609+X609+Y609+GK609,2),0)</f>
        <v>0</v>
      </c>
      <c r="GP609">
        <f>IF(BI609=4,ROUND(O609+X609+Y609+GK609,2)+GX609,0)</f>
        <v>0</v>
      </c>
      <c r="GR609">
        <v>0</v>
      </c>
      <c r="GS609">
        <v>3</v>
      </c>
      <c r="GT609">
        <v>0</v>
      </c>
      <c r="GU609" t="s">
        <v>3</v>
      </c>
      <c r="GV609">
        <f t="shared" si="380"/>
        <v>0</v>
      </c>
      <c r="GW609">
        <v>1</v>
      </c>
      <c r="GX609">
        <f t="shared" si="381"/>
        <v>0</v>
      </c>
      <c r="HA609">
        <v>0</v>
      </c>
      <c r="HB609">
        <v>0</v>
      </c>
      <c r="HC609">
        <f t="shared" si="382"/>
        <v>0</v>
      </c>
      <c r="IK609">
        <v>0</v>
      </c>
    </row>
    <row r="610" spans="1:245" x14ac:dyDescent="0.2">
      <c r="A610">
        <v>17</v>
      </c>
      <c r="B610">
        <v>1</v>
      </c>
      <c r="C610">
        <f>ROW(SmtRes!A81)</f>
        <v>81</v>
      </c>
      <c r="D610">
        <f>ROW(EtalonRes!A154)</f>
        <v>154</v>
      </c>
      <c r="E610" t="s">
        <v>244</v>
      </c>
      <c r="F610" t="s">
        <v>45</v>
      </c>
      <c r="G610" t="s">
        <v>46</v>
      </c>
      <c r="H610" t="s">
        <v>42</v>
      </c>
      <c r="I610">
        <f>ROUND(I609,9)</f>
        <v>0</v>
      </c>
      <c r="J610">
        <v>0</v>
      </c>
      <c r="O610">
        <f t="shared" si="351"/>
        <v>0</v>
      </c>
      <c r="P610">
        <f t="shared" si="352"/>
        <v>0</v>
      </c>
      <c r="Q610">
        <f t="shared" si="353"/>
        <v>0</v>
      </c>
      <c r="R610">
        <f t="shared" si="354"/>
        <v>0</v>
      </c>
      <c r="S610">
        <f t="shared" si="355"/>
        <v>0</v>
      </c>
      <c r="T610">
        <f t="shared" si="356"/>
        <v>0</v>
      </c>
      <c r="U610">
        <f t="shared" si="357"/>
        <v>0</v>
      </c>
      <c r="V610">
        <f t="shared" si="358"/>
        <v>0</v>
      </c>
      <c r="W610">
        <f t="shared" si="359"/>
        <v>0</v>
      </c>
      <c r="X610">
        <f t="shared" si="360"/>
        <v>0</v>
      </c>
      <c r="Y610">
        <f t="shared" si="360"/>
        <v>0</v>
      </c>
      <c r="AA610">
        <v>40597198</v>
      </c>
      <c r="AB610">
        <f t="shared" si="361"/>
        <v>62.5</v>
      </c>
      <c r="AC610">
        <f t="shared" si="362"/>
        <v>0</v>
      </c>
      <c r="AD610">
        <f t="shared" si="363"/>
        <v>62.5</v>
      </c>
      <c r="AE610">
        <f t="shared" si="364"/>
        <v>37.020000000000003</v>
      </c>
      <c r="AF610">
        <f t="shared" si="364"/>
        <v>0</v>
      </c>
      <c r="AG610">
        <f t="shared" si="365"/>
        <v>0</v>
      </c>
      <c r="AH610">
        <f t="shared" si="366"/>
        <v>0</v>
      </c>
      <c r="AI610">
        <f t="shared" si="366"/>
        <v>0</v>
      </c>
      <c r="AJ610">
        <f t="shared" si="367"/>
        <v>0</v>
      </c>
      <c r="AK610">
        <v>62.5</v>
      </c>
      <c r="AL610">
        <v>0</v>
      </c>
      <c r="AM610">
        <v>62.5</v>
      </c>
      <c r="AN610">
        <v>37.020000000000003</v>
      </c>
      <c r="AO610">
        <v>0</v>
      </c>
      <c r="AP610">
        <v>0</v>
      </c>
      <c r="AQ610">
        <v>0</v>
      </c>
      <c r="AR610">
        <v>0</v>
      </c>
      <c r="AS610">
        <v>0</v>
      </c>
      <c r="AT610">
        <v>0</v>
      </c>
      <c r="AU610">
        <v>0</v>
      </c>
      <c r="AV610">
        <v>1</v>
      </c>
      <c r="AW610">
        <v>1</v>
      </c>
      <c r="AZ610">
        <v>1</v>
      </c>
      <c r="BA610">
        <v>1</v>
      </c>
      <c r="BB610">
        <v>1</v>
      </c>
      <c r="BC610">
        <v>1</v>
      </c>
      <c r="BD610" t="s">
        <v>3</v>
      </c>
      <c r="BE610" t="s">
        <v>3</v>
      </c>
      <c r="BF610" t="s">
        <v>3</v>
      </c>
      <c r="BG610" t="s">
        <v>3</v>
      </c>
      <c r="BH610">
        <v>0</v>
      </c>
      <c r="BI610">
        <v>4</v>
      </c>
      <c r="BJ610" t="s">
        <v>47</v>
      </c>
      <c r="BM610">
        <v>1</v>
      </c>
      <c r="BN610">
        <v>0</v>
      </c>
      <c r="BO610" t="s">
        <v>3</v>
      </c>
      <c r="BP610">
        <v>0</v>
      </c>
      <c r="BQ610">
        <v>1</v>
      </c>
      <c r="BR610">
        <v>0</v>
      </c>
      <c r="BS610">
        <v>1</v>
      </c>
      <c r="BT610">
        <v>1</v>
      </c>
      <c r="BU610">
        <v>1</v>
      </c>
      <c r="BV610">
        <v>1</v>
      </c>
      <c r="BW610">
        <v>1</v>
      </c>
      <c r="BX610">
        <v>1</v>
      </c>
      <c r="BY610" t="s">
        <v>3</v>
      </c>
      <c r="BZ610">
        <v>0</v>
      </c>
      <c r="CA610">
        <v>0</v>
      </c>
      <c r="CE610">
        <v>0</v>
      </c>
      <c r="CF610">
        <v>0</v>
      </c>
      <c r="CG610">
        <v>0</v>
      </c>
      <c r="CM610">
        <v>0</v>
      </c>
      <c r="CN610" t="s">
        <v>3</v>
      </c>
      <c r="CO610">
        <v>0</v>
      </c>
      <c r="CP610">
        <f t="shared" si="368"/>
        <v>0</v>
      </c>
      <c r="CQ610">
        <f t="shared" si="369"/>
        <v>0</v>
      </c>
      <c r="CR610">
        <f t="shared" si="370"/>
        <v>62.5</v>
      </c>
      <c r="CS610">
        <f t="shared" si="371"/>
        <v>37.020000000000003</v>
      </c>
      <c r="CT610">
        <f t="shared" si="372"/>
        <v>0</v>
      </c>
      <c r="CU610">
        <f t="shared" si="373"/>
        <v>0</v>
      </c>
      <c r="CV610">
        <f t="shared" si="374"/>
        <v>0</v>
      </c>
      <c r="CW610">
        <f t="shared" si="375"/>
        <v>0</v>
      </c>
      <c r="CX610">
        <f t="shared" si="375"/>
        <v>0</v>
      </c>
      <c r="CY610">
        <f t="shared" si="376"/>
        <v>0</v>
      </c>
      <c r="CZ610">
        <f t="shared" si="377"/>
        <v>0</v>
      </c>
      <c r="DC610" t="s">
        <v>3</v>
      </c>
      <c r="DD610" t="s">
        <v>3</v>
      </c>
      <c r="DE610" t="s">
        <v>3</v>
      </c>
      <c r="DF610" t="s">
        <v>3</v>
      </c>
      <c r="DG610" t="s">
        <v>3</v>
      </c>
      <c r="DH610" t="s">
        <v>3</v>
      </c>
      <c r="DI610" t="s">
        <v>3</v>
      </c>
      <c r="DJ610" t="s">
        <v>3</v>
      </c>
      <c r="DK610" t="s">
        <v>3</v>
      </c>
      <c r="DL610" t="s">
        <v>3</v>
      </c>
      <c r="DM610" t="s">
        <v>3</v>
      </c>
      <c r="DN610">
        <v>0</v>
      </c>
      <c r="DO610">
        <v>0</v>
      </c>
      <c r="DP610">
        <v>1</v>
      </c>
      <c r="DQ610">
        <v>1</v>
      </c>
      <c r="DU610">
        <v>1009</v>
      </c>
      <c r="DV610" t="s">
        <v>42</v>
      </c>
      <c r="DW610" t="s">
        <v>42</v>
      </c>
      <c r="DX610">
        <v>1000</v>
      </c>
      <c r="EE610">
        <v>38986830</v>
      </c>
      <c r="EF610">
        <v>1</v>
      </c>
      <c r="EG610" t="s">
        <v>23</v>
      </c>
      <c r="EH610">
        <v>0</v>
      </c>
      <c r="EI610" t="s">
        <v>3</v>
      </c>
      <c r="EJ610">
        <v>4</v>
      </c>
      <c r="EK610">
        <v>1</v>
      </c>
      <c r="EL610" t="s">
        <v>48</v>
      </c>
      <c r="EM610" t="s">
        <v>25</v>
      </c>
      <c r="EO610" t="s">
        <v>3</v>
      </c>
      <c r="EQ610">
        <v>131072</v>
      </c>
      <c r="ER610">
        <v>62.5</v>
      </c>
      <c r="ES610">
        <v>0</v>
      </c>
      <c r="ET610">
        <v>62.5</v>
      </c>
      <c r="EU610">
        <v>37.020000000000003</v>
      </c>
      <c r="EV610">
        <v>0</v>
      </c>
      <c r="EW610">
        <v>0</v>
      </c>
      <c r="EX610">
        <v>0</v>
      </c>
      <c r="EY610">
        <v>0</v>
      </c>
      <c r="FQ610">
        <v>0</v>
      </c>
      <c r="FR610">
        <f t="shared" si="378"/>
        <v>0</v>
      </c>
      <c r="FS610">
        <v>0</v>
      </c>
      <c r="FX610">
        <v>0</v>
      </c>
      <c r="FY610">
        <v>0</v>
      </c>
      <c r="GA610" t="s">
        <v>3</v>
      </c>
      <c r="GD610">
        <v>1</v>
      </c>
      <c r="GF610">
        <v>-1530973417</v>
      </c>
      <c r="GG610">
        <v>2</v>
      </c>
      <c r="GH610">
        <v>1</v>
      </c>
      <c r="GI610">
        <v>-2</v>
      </c>
      <c r="GJ610">
        <v>0</v>
      </c>
      <c r="GK610">
        <v>0</v>
      </c>
      <c r="GL610">
        <f t="shared" si="379"/>
        <v>0</v>
      </c>
      <c r="GM610">
        <f>ROUND(O610+X610+Y610,2)+GX610</f>
        <v>0</v>
      </c>
      <c r="GN610">
        <f>IF(OR(BI610=0,BI610=1),ROUND(O610+X610+Y610,2),0)</f>
        <v>0</v>
      </c>
      <c r="GO610">
        <f>IF(BI610=2,ROUND(O610+X610+Y610,2),0)</f>
        <v>0</v>
      </c>
      <c r="GP610">
        <f>IF(BI610=4,ROUND(O610+X610+Y610,2)+GX610,0)</f>
        <v>0</v>
      </c>
      <c r="GR610">
        <v>0</v>
      </c>
      <c r="GS610">
        <v>3</v>
      </c>
      <c r="GT610">
        <v>0</v>
      </c>
      <c r="GU610" t="s">
        <v>3</v>
      </c>
      <c r="GV610">
        <f t="shared" si="380"/>
        <v>0</v>
      </c>
      <c r="GW610">
        <v>1</v>
      </c>
      <c r="GX610">
        <f t="shared" si="381"/>
        <v>0</v>
      </c>
      <c r="HA610">
        <v>0</v>
      </c>
      <c r="HB610">
        <v>0</v>
      </c>
      <c r="HC610">
        <f t="shared" si="382"/>
        <v>0</v>
      </c>
      <c r="IK610">
        <v>0</v>
      </c>
    </row>
    <row r="611" spans="1:245" x14ac:dyDescent="0.2">
      <c r="A611">
        <v>17</v>
      </c>
      <c r="B611">
        <v>1</v>
      </c>
      <c r="C611">
        <f>ROW(SmtRes!A83)</f>
        <v>83</v>
      </c>
      <c r="D611">
        <f>ROW(EtalonRes!A155)</f>
        <v>155</v>
      </c>
      <c r="E611" t="s">
        <v>245</v>
      </c>
      <c r="F611" t="s">
        <v>50</v>
      </c>
      <c r="G611" t="s">
        <v>51</v>
      </c>
      <c r="H611" t="s">
        <v>42</v>
      </c>
      <c r="I611">
        <f>ROUND(I609/0.9*0.1,9)</f>
        <v>0</v>
      </c>
      <c r="J611">
        <v>0</v>
      </c>
      <c r="O611">
        <f t="shared" si="351"/>
        <v>0</v>
      </c>
      <c r="P611">
        <f t="shared" si="352"/>
        <v>0</v>
      </c>
      <c r="Q611">
        <f t="shared" si="353"/>
        <v>0</v>
      </c>
      <c r="R611">
        <f t="shared" si="354"/>
        <v>0</v>
      </c>
      <c r="S611">
        <f t="shared" si="355"/>
        <v>0</v>
      </c>
      <c r="T611">
        <f t="shared" si="356"/>
        <v>0</v>
      </c>
      <c r="U611">
        <f t="shared" si="357"/>
        <v>0</v>
      </c>
      <c r="V611">
        <f t="shared" si="358"/>
        <v>0</v>
      </c>
      <c r="W611">
        <f t="shared" si="359"/>
        <v>0</v>
      </c>
      <c r="X611">
        <f t="shared" si="360"/>
        <v>0</v>
      </c>
      <c r="Y611">
        <f t="shared" si="360"/>
        <v>0</v>
      </c>
      <c r="AA611">
        <v>40597198</v>
      </c>
      <c r="AB611">
        <f t="shared" si="361"/>
        <v>119.69</v>
      </c>
      <c r="AC611">
        <f t="shared" si="362"/>
        <v>0</v>
      </c>
      <c r="AD611">
        <f t="shared" si="363"/>
        <v>0</v>
      </c>
      <c r="AE611">
        <f t="shared" si="364"/>
        <v>0</v>
      </c>
      <c r="AF611">
        <f t="shared" si="364"/>
        <v>119.69</v>
      </c>
      <c r="AG611">
        <f t="shared" si="365"/>
        <v>0</v>
      </c>
      <c r="AH611">
        <f t="shared" si="366"/>
        <v>1.02</v>
      </c>
      <c r="AI611">
        <f t="shared" si="366"/>
        <v>0</v>
      </c>
      <c r="AJ611">
        <f t="shared" si="367"/>
        <v>0</v>
      </c>
      <c r="AK611">
        <v>119.69</v>
      </c>
      <c r="AL611">
        <v>0</v>
      </c>
      <c r="AM611">
        <v>0</v>
      </c>
      <c r="AN611">
        <v>0</v>
      </c>
      <c r="AO611">
        <v>119.69</v>
      </c>
      <c r="AP611">
        <v>0</v>
      </c>
      <c r="AQ611">
        <v>1.02</v>
      </c>
      <c r="AR611">
        <v>0</v>
      </c>
      <c r="AS611">
        <v>0</v>
      </c>
      <c r="AT611">
        <v>70</v>
      </c>
      <c r="AU611">
        <v>10</v>
      </c>
      <c r="AV611">
        <v>1</v>
      </c>
      <c r="AW611">
        <v>1</v>
      </c>
      <c r="AZ611">
        <v>1</v>
      </c>
      <c r="BA611">
        <v>1</v>
      </c>
      <c r="BB611">
        <v>1</v>
      </c>
      <c r="BC611">
        <v>1</v>
      </c>
      <c r="BD611" t="s">
        <v>3</v>
      </c>
      <c r="BE611" t="s">
        <v>3</v>
      </c>
      <c r="BF611" t="s">
        <v>3</v>
      </c>
      <c r="BG611" t="s">
        <v>3</v>
      </c>
      <c r="BH611">
        <v>0</v>
      </c>
      <c r="BI611">
        <v>4</v>
      </c>
      <c r="BJ611" t="s">
        <v>52</v>
      </c>
      <c r="BM611">
        <v>0</v>
      </c>
      <c r="BN611">
        <v>0</v>
      </c>
      <c r="BO611" t="s">
        <v>3</v>
      </c>
      <c r="BP611">
        <v>0</v>
      </c>
      <c r="BQ611">
        <v>1</v>
      </c>
      <c r="BR611">
        <v>0</v>
      </c>
      <c r="BS611">
        <v>1</v>
      </c>
      <c r="BT611">
        <v>1</v>
      </c>
      <c r="BU611">
        <v>1</v>
      </c>
      <c r="BV611">
        <v>1</v>
      </c>
      <c r="BW611">
        <v>1</v>
      </c>
      <c r="BX611">
        <v>1</v>
      </c>
      <c r="BY611" t="s">
        <v>3</v>
      </c>
      <c r="BZ611">
        <v>70</v>
      </c>
      <c r="CA611">
        <v>10</v>
      </c>
      <c r="CE611">
        <v>0</v>
      </c>
      <c r="CF611">
        <v>0</v>
      </c>
      <c r="CG611">
        <v>0</v>
      </c>
      <c r="CM611">
        <v>0</v>
      </c>
      <c r="CN611" t="s">
        <v>3</v>
      </c>
      <c r="CO611">
        <v>0</v>
      </c>
      <c r="CP611">
        <f t="shared" si="368"/>
        <v>0</v>
      </c>
      <c r="CQ611">
        <f t="shared" si="369"/>
        <v>0</v>
      </c>
      <c r="CR611">
        <f t="shared" si="370"/>
        <v>0</v>
      </c>
      <c r="CS611">
        <f t="shared" si="371"/>
        <v>0</v>
      </c>
      <c r="CT611">
        <f t="shared" si="372"/>
        <v>119.69</v>
      </c>
      <c r="CU611">
        <f t="shared" si="373"/>
        <v>0</v>
      </c>
      <c r="CV611">
        <f t="shared" si="374"/>
        <v>1.02</v>
      </c>
      <c r="CW611">
        <f t="shared" si="375"/>
        <v>0</v>
      </c>
      <c r="CX611">
        <f t="shared" si="375"/>
        <v>0</v>
      </c>
      <c r="CY611">
        <f t="shared" si="376"/>
        <v>0</v>
      </c>
      <c r="CZ611">
        <f t="shared" si="377"/>
        <v>0</v>
      </c>
      <c r="DC611" t="s">
        <v>3</v>
      </c>
      <c r="DD611" t="s">
        <v>3</v>
      </c>
      <c r="DE611" t="s">
        <v>3</v>
      </c>
      <c r="DF611" t="s">
        <v>3</v>
      </c>
      <c r="DG611" t="s">
        <v>3</v>
      </c>
      <c r="DH611" t="s">
        <v>3</v>
      </c>
      <c r="DI611" t="s">
        <v>3</v>
      </c>
      <c r="DJ611" t="s">
        <v>3</v>
      </c>
      <c r="DK611" t="s">
        <v>3</v>
      </c>
      <c r="DL611" t="s">
        <v>3</v>
      </c>
      <c r="DM611" t="s">
        <v>3</v>
      </c>
      <c r="DN611">
        <v>0</v>
      </c>
      <c r="DO611">
        <v>0</v>
      </c>
      <c r="DP611">
        <v>1</v>
      </c>
      <c r="DQ611">
        <v>1</v>
      </c>
      <c r="DU611">
        <v>1009</v>
      </c>
      <c r="DV611" t="s">
        <v>42</v>
      </c>
      <c r="DW611" t="s">
        <v>42</v>
      </c>
      <c r="DX611">
        <v>1000</v>
      </c>
      <c r="EE611">
        <v>38986828</v>
      </c>
      <c r="EF611">
        <v>1</v>
      </c>
      <c r="EG611" t="s">
        <v>23</v>
      </c>
      <c r="EH611">
        <v>0</v>
      </c>
      <c r="EI611" t="s">
        <v>3</v>
      </c>
      <c r="EJ611">
        <v>4</v>
      </c>
      <c r="EK611">
        <v>0</v>
      </c>
      <c r="EL611" t="s">
        <v>24</v>
      </c>
      <c r="EM611" t="s">
        <v>25</v>
      </c>
      <c r="EO611" t="s">
        <v>3</v>
      </c>
      <c r="EQ611">
        <v>131072</v>
      </c>
      <c r="ER611">
        <v>119.69</v>
      </c>
      <c r="ES611">
        <v>0</v>
      </c>
      <c r="ET611">
        <v>0</v>
      </c>
      <c r="EU611">
        <v>0</v>
      </c>
      <c r="EV611">
        <v>119.69</v>
      </c>
      <c r="EW611">
        <v>1.02</v>
      </c>
      <c r="EX611">
        <v>0</v>
      </c>
      <c r="EY611">
        <v>0</v>
      </c>
      <c r="FQ611">
        <v>0</v>
      </c>
      <c r="FR611">
        <f t="shared" si="378"/>
        <v>0</v>
      </c>
      <c r="FS611">
        <v>0</v>
      </c>
      <c r="FX611">
        <v>70</v>
      </c>
      <c r="FY611">
        <v>10</v>
      </c>
      <c r="GA611" t="s">
        <v>3</v>
      </c>
      <c r="GD611">
        <v>0</v>
      </c>
      <c r="GF611">
        <v>-1938149319</v>
      </c>
      <c r="GG611">
        <v>2</v>
      </c>
      <c r="GH611">
        <v>1</v>
      </c>
      <c r="GI611">
        <v>-2</v>
      </c>
      <c r="GJ611">
        <v>0</v>
      </c>
      <c r="GK611">
        <f>ROUND(R611*(R12)/100,2)</f>
        <v>0</v>
      </c>
      <c r="GL611">
        <f t="shared" si="379"/>
        <v>0</v>
      </c>
      <c r="GM611">
        <f>ROUND(O611+X611+Y611+GK611,2)+GX611</f>
        <v>0</v>
      </c>
      <c r="GN611">
        <f>IF(OR(BI611=0,BI611=1),ROUND(O611+X611+Y611+GK611,2),0)</f>
        <v>0</v>
      </c>
      <c r="GO611">
        <f>IF(BI611=2,ROUND(O611+X611+Y611+GK611,2),0)</f>
        <v>0</v>
      </c>
      <c r="GP611">
        <f>IF(BI611=4,ROUND(O611+X611+Y611+GK611,2)+GX611,0)</f>
        <v>0</v>
      </c>
      <c r="GR611">
        <v>0</v>
      </c>
      <c r="GS611">
        <v>3</v>
      </c>
      <c r="GT611">
        <v>0</v>
      </c>
      <c r="GU611" t="s">
        <v>3</v>
      </c>
      <c r="GV611">
        <f t="shared" si="380"/>
        <v>0</v>
      </c>
      <c r="GW611">
        <v>1</v>
      </c>
      <c r="GX611">
        <f t="shared" si="381"/>
        <v>0</v>
      </c>
      <c r="HA611">
        <v>0</v>
      </c>
      <c r="HB611">
        <v>0</v>
      </c>
      <c r="HC611">
        <f t="shared" si="382"/>
        <v>0</v>
      </c>
      <c r="IK611">
        <v>0</v>
      </c>
    </row>
    <row r="612" spans="1:245" x14ac:dyDescent="0.2">
      <c r="A612">
        <v>17</v>
      </c>
      <c r="B612">
        <v>1</v>
      </c>
      <c r="C612">
        <f>ROW(SmtRes!A85)</f>
        <v>85</v>
      </c>
      <c r="D612">
        <f>ROW(EtalonRes!A157)</f>
        <v>157</v>
      </c>
      <c r="E612" t="s">
        <v>246</v>
      </c>
      <c r="F612" t="s">
        <v>54</v>
      </c>
      <c r="G612" t="s">
        <v>55</v>
      </c>
      <c r="H612" t="s">
        <v>42</v>
      </c>
      <c r="I612">
        <f>ROUND(I611,9)</f>
        <v>0</v>
      </c>
      <c r="J612">
        <v>0</v>
      </c>
      <c r="O612">
        <f t="shared" si="351"/>
        <v>0</v>
      </c>
      <c r="P612">
        <f t="shared" si="352"/>
        <v>0</v>
      </c>
      <c r="Q612">
        <f t="shared" si="353"/>
        <v>0</v>
      </c>
      <c r="R612">
        <f t="shared" si="354"/>
        <v>0</v>
      </c>
      <c r="S612">
        <f t="shared" si="355"/>
        <v>0</v>
      </c>
      <c r="T612">
        <f t="shared" si="356"/>
        <v>0</v>
      </c>
      <c r="U612">
        <f t="shared" si="357"/>
        <v>0</v>
      </c>
      <c r="V612">
        <f t="shared" si="358"/>
        <v>0</v>
      </c>
      <c r="W612">
        <f t="shared" si="359"/>
        <v>0</v>
      </c>
      <c r="X612">
        <f t="shared" si="360"/>
        <v>0</v>
      </c>
      <c r="Y612">
        <f t="shared" si="360"/>
        <v>0</v>
      </c>
      <c r="AA612">
        <v>40597198</v>
      </c>
      <c r="AB612">
        <f t="shared" si="361"/>
        <v>179.4</v>
      </c>
      <c r="AC612">
        <f t="shared" si="362"/>
        <v>0</v>
      </c>
      <c r="AD612">
        <f t="shared" si="363"/>
        <v>179.4</v>
      </c>
      <c r="AE612">
        <f t="shared" si="364"/>
        <v>106.2</v>
      </c>
      <c r="AF612">
        <f t="shared" si="364"/>
        <v>0</v>
      </c>
      <c r="AG612">
        <f t="shared" si="365"/>
        <v>0</v>
      </c>
      <c r="AH612">
        <f t="shared" si="366"/>
        <v>0</v>
      </c>
      <c r="AI612">
        <f t="shared" si="366"/>
        <v>0</v>
      </c>
      <c r="AJ612">
        <f t="shared" si="367"/>
        <v>0</v>
      </c>
      <c r="AK612">
        <v>179.4</v>
      </c>
      <c r="AL612">
        <v>0</v>
      </c>
      <c r="AM612">
        <v>179.4</v>
      </c>
      <c r="AN612">
        <v>106.2</v>
      </c>
      <c r="AO612">
        <v>0</v>
      </c>
      <c r="AP612">
        <v>0</v>
      </c>
      <c r="AQ612">
        <v>0</v>
      </c>
      <c r="AR612">
        <v>0</v>
      </c>
      <c r="AS612">
        <v>0</v>
      </c>
      <c r="AT612">
        <v>0</v>
      </c>
      <c r="AU612">
        <v>0</v>
      </c>
      <c r="AV612">
        <v>1</v>
      </c>
      <c r="AW612">
        <v>1</v>
      </c>
      <c r="AZ612">
        <v>1</v>
      </c>
      <c r="BA612">
        <v>1</v>
      </c>
      <c r="BB612">
        <v>1</v>
      </c>
      <c r="BC612">
        <v>1</v>
      </c>
      <c r="BD612" t="s">
        <v>3</v>
      </c>
      <c r="BE612" t="s">
        <v>3</v>
      </c>
      <c r="BF612" t="s">
        <v>3</v>
      </c>
      <c r="BG612" t="s">
        <v>3</v>
      </c>
      <c r="BH612">
        <v>0</v>
      </c>
      <c r="BI612">
        <v>4</v>
      </c>
      <c r="BJ612" t="s">
        <v>56</v>
      </c>
      <c r="BM612">
        <v>1</v>
      </c>
      <c r="BN612">
        <v>0</v>
      </c>
      <c r="BO612" t="s">
        <v>3</v>
      </c>
      <c r="BP612">
        <v>0</v>
      </c>
      <c r="BQ612">
        <v>1</v>
      </c>
      <c r="BR612">
        <v>0</v>
      </c>
      <c r="BS612">
        <v>1</v>
      </c>
      <c r="BT612">
        <v>1</v>
      </c>
      <c r="BU612">
        <v>1</v>
      </c>
      <c r="BV612">
        <v>1</v>
      </c>
      <c r="BW612">
        <v>1</v>
      </c>
      <c r="BX612">
        <v>1</v>
      </c>
      <c r="BY612" t="s">
        <v>3</v>
      </c>
      <c r="BZ612">
        <v>0</v>
      </c>
      <c r="CA612">
        <v>0</v>
      </c>
      <c r="CE612">
        <v>0</v>
      </c>
      <c r="CF612">
        <v>0</v>
      </c>
      <c r="CG612">
        <v>0</v>
      </c>
      <c r="CM612">
        <v>0</v>
      </c>
      <c r="CN612" t="s">
        <v>3</v>
      </c>
      <c r="CO612">
        <v>0</v>
      </c>
      <c r="CP612">
        <f t="shared" si="368"/>
        <v>0</v>
      </c>
      <c r="CQ612">
        <f t="shared" si="369"/>
        <v>0</v>
      </c>
      <c r="CR612">
        <f t="shared" si="370"/>
        <v>179.4</v>
      </c>
      <c r="CS612">
        <f t="shared" si="371"/>
        <v>106.2</v>
      </c>
      <c r="CT612">
        <f t="shared" si="372"/>
        <v>0</v>
      </c>
      <c r="CU612">
        <f t="shared" si="373"/>
        <v>0</v>
      </c>
      <c r="CV612">
        <f t="shared" si="374"/>
        <v>0</v>
      </c>
      <c r="CW612">
        <f t="shared" si="375"/>
        <v>0</v>
      </c>
      <c r="CX612">
        <f t="shared" si="375"/>
        <v>0</v>
      </c>
      <c r="CY612">
        <f t="shared" si="376"/>
        <v>0</v>
      </c>
      <c r="CZ612">
        <f t="shared" si="377"/>
        <v>0</v>
      </c>
      <c r="DC612" t="s">
        <v>3</v>
      </c>
      <c r="DD612" t="s">
        <v>3</v>
      </c>
      <c r="DE612" t="s">
        <v>3</v>
      </c>
      <c r="DF612" t="s">
        <v>3</v>
      </c>
      <c r="DG612" t="s">
        <v>3</v>
      </c>
      <c r="DH612" t="s">
        <v>3</v>
      </c>
      <c r="DI612" t="s">
        <v>3</v>
      </c>
      <c r="DJ612" t="s">
        <v>3</v>
      </c>
      <c r="DK612" t="s">
        <v>3</v>
      </c>
      <c r="DL612" t="s">
        <v>3</v>
      </c>
      <c r="DM612" t="s">
        <v>3</v>
      </c>
      <c r="DN612">
        <v>0</v>
      </c>
      <c r="DO612">
        <v>0</v>
      </c>
      <c r="DP612">
        <v>1</v>
      </c>
      <c r="DQ612">
        <v>1</v>
      </c>
      <c r="DU612">
        <v>1009</v>
      </c>
      <c r="DV612" t="s">
        <v>42</v>
      </c>
      <c r="DW612" t="s">
        <v>42</v>
      </c>
      <c r="DX612">
        <v>1000</v>
      </c>
      <c r="EE612">
        <v>38986830</v>
      </c>
      <c r="EF612">
        <v>1</v>
      </c>
      <c r="EG612" t="s">
        <v>23</v>
      </c>
      <c r="EH612">
        <v>0</v>
      </c>
      <c r="EI612" t="s">
        <v>3</v>
      </c>
      <c r="EJ612">
        <v>4</v>
      </c>
      <c r="EK612">
        <v>1</v>
      </c>
      <c r="EL612" t="s">
        <v>48</v>
      </c>
      <c r="EM612" t="s">
        <v>25</v>
      </c>
      <c r="EO612" t="s">
        <v>3</v>
      </c>
      <c r="EQ612">
        <v>131072</v>
      </c>
      <c r="ER612">
        <v>179.4</v>
      </c>
      <c r="ES612">
        <v>0</v>
      </c>
      <c r="ET612">
        <v>179.4</v>
      </c>
      <c r="EU612">
        <v>106.2</v>
      </c>
      <c r="EV612">
        <v>0</v>
      </c>
      <c r="EW612">
        <v>0</v>
      </c>
      <c r="EX612">
        <v>0</v>
      </c>
      <c r="EY612">
        <v>0</v>
      </c>
      <c r="FQ612">
        <v>0</v>
      </c>
      <c r="FR612">
        <f t="shared" si="378"/>
        <v>0</v>
      </c>
      <c r="FS612">
        <v>0</v>
      </c>
      <c r="FX612">
        <v>0</v>
      </c>
      <c r="FY612">
        <v>0</v>
      </c>
      <c r="GA612" t="s">
        <v>3</v>
      </c>
      <c r="GD612">
        <v>1</v>
      </c>
      <c r="GF612">
        <v>1161399123</v>
      </c>
      <c r="GG612">
        <v>2</v>
      </c>
      <c r="GH612">
        <v>1</v>
      </c>
      <c r="GI612">
        <v>-2</v>
      </c>
      <c r="GJ612">
        <v>0</v>
      </c>
      <c r="GK612">
        <v>0</v>
      </c>
      <c r="GL612">
        <f t="shared" si="379"/>
        <v>0</v>
      </c>
      <c r="GM612">
        <f>ROUND(O612+X612+Y612,2)+GX612</f>
        <v>0</v>
      </c>
      <c r="GN612">
        <f>IF(OR(BI612=0,BI612=1),ROUND(O612+X612+Y612,2),0)</f>
        <v>0</v>
      </c>
      <c r="GO612">
        <f>IF(BI612=2,ROUND(O612+X612+Y612,2),0)</f>
        <v>0</v>
      </c>
      <c r="GP612">
        <f>IF(BI612=4,ROUND(O612+X612+Y612,2)+GX612,0)</f>
        <v>0</v>
      </c>
      <c r="GR612">
        <v>0</v>
      </c>
      <c r="GS612">
        <v>3</v>
      </c>
      <c r="GT612">
        <v>0</v>
      </c>
      <c r="GU612" t="s">
        <v>3</v>
      </c>
      <c r="GV612">
        <f t="shared" si="380"/>
        <v>0</v>
      </c>
      <c r="GW612">
        <v>1</v>
      </c>
      <c r="GX612">
        <f t="shared" si="381"/>
        <v>0</v>
      </c>
      <c r="HA612">
        <v>0</v>
      </c>
      <c r="HB612">
        <v>0</v>
      </c>
      <c r="HC612">
        <f t="shared" si="382"/>
        <v>0</v>
      </c>
      <c r="IK612">
        <v>0</v>
      </c>
    </row>
    <row r="613" spans="1:245" x14ac:dyDescent="0.2">
      <c r="A613">
        <v>17</v>
      </c>
      <c r="B613">
        <v>1</v>
      </c>
      <c r="C613">
        <f>ROW(SmtRes!A87)</f>
        <v>87</v>
      </c>
      <c r="D613">
        <f>ROW(EtalonRes!A159)</f>
        <v>159</v>
      </c>
      <c r="E613" t="s">
        <v>247</v>
      </c>
      <c r="F613" t="s">
        <v>58</v>
      </c>
      <c r="G613" t="s">
        <v>59</v>
      </c>
      <c r="H613" t="s">
        <v>42</v>
      </c>
      <c r="I613">
        <f>ROUND(I610+I612,9)</f>
        <v>0</v>
      </c>
      <c r="J613">
        <v>0</v>
      </c>
      <c r="O613">
        <f t="shared" si="351"/>
        <v>0</v>
      </c>
      <c r="P613">
        <f t="shared" si="352"/>
        <v>0</v>
      </c>
      <c r="Q613">
        <f t="shared" si="353"/>
        <v>0</v>
      </c>
      <c r="R613">
        <f t="shared" si="354"/>
        <v>0</v>
      </c>
      <c r="S613">
        <f t="shared" si="355"/>
        <v>0</v>
      </c>
      <c r="T613">
        <f t="shared" si="356"/>
        <v>0</v>
      </c>
      <c r="U613">
        <f t="shared" si="357"/>
        <v>0</v>
      </c>
      <c r="V613">
        <f t="shared" si="358"/>
        <v>0</v>
      </c>
      <c r="W613">
        <f t="shared" si="359"/>
        <v>0</v>
      </c>
      <c r="X613">
        <f t="shared" si="360"/>
        <v>0</v>
      </c>
      <c r="Y613">
        <f t="shared" si="360"/>
        <v>0</v>
      </c>
      <c r="AA613">
        <v>40597198</v>
      </c>
      <c r="AB613">
        <f t="shared" si="361"/>
        <v>769.08</v>
      </c>
      <c r="AC613">
        <f>ROUND(((ES613*26)),6)</f>
        <v>0</v>
      </c>
      <c r="AD613">
        <f>ROUND(((((ET613*26))-((EU613*26)))+AE613),6)</f>
        <v>769.08</v>
      </c>
      <c r="AE613">
        <f>ROUND(((EU613*26)),6)</f>
        <v>456.04</v>
      </c>
      <c r="AF613">
        <f>ROUND(((EV613*26)),6)</f>
        <v>0</v>
      </c>
      <c r="AG613">
        <f t="shared" si="365"/>
        <v>0</v>
      </c>
      <c r="AH613">
        <f>((EW613*26))</f>
        <v>0</v>
      </c>
      <c r="AI613">
        <f>((EX613*26))</f>
        <v>0</v>
      </c>
      <c r="AJ613">
        <f t="shared" si="367"/>
        <v>0</v>
      </c>
      <c r="AK613">
        <v>29.58</v>
      </c>
      <c r="AL613">
        <v>0</v>
      </c>
      <c r="AM613">
        <v>29.58</v>
      </c>
      <c r="AN613">
        <v>17.54</v>
      </c>
      <c r="AO613">
        <v>0</v>
      </c>
      <c r="AP613">
        <v>0</v>
      </c>
      <c r="AQ613">
        <v>0</v>
      </c>
      <c r="AR613">
        <v>0</v>
      </c>
      <c r="AS613">
        <v>0</v>
      </c>
      <c r="AT613">
        <v>0</v>
      </c>
      <c r="AU613">
        <v>0</v>
      </c>
      <c r="AV613">
        <v>1</v>
      </c>
      <c r="AW613">
        <v>1</v>
      </c>
      <c r="AZ613">
        <v>1</v>
      </c>
      <c r="BA613">
        <v>1</v>
      </c>
      <c r="BB613">
        <v>1</v>
      </c>
      <c r="BC613">
        <v>1</v>
      </c>
      <c r="BD613" t="s">
        <v>3</v>
      </c>
      <c r="BE613" t="s">
        <v>3</v>
      </c>
      <c r="BF613" t="s">
        <v>3</v>
      </c>
      <c r="BG613" t="s">
        <v>3</v>
      </c>
      <c r="BH613">
        <v>0</v>
      </c>
      <c r="BI613">
        <v>4</v>
      </c>
      <c r="BJ613" t="s">
        <v>60</v>
      </c>
      <c r="BM613">
        <v>1</v>
      </c>
      <c r="BN613">
        <v>0</v>
      </c>
      <c r="BO613" t="s">
        <v>3</v>
      </c>
      <c r="BP613">
        <v>0</v>
      </c>
      <c r="BQ613">
        <v>1</v>
      </c>
      <c r="BR613">
        <v>0</v>
      </c>
      <c r="BS613">
        <v>1</v>
      </c>
      <c r="BT613">
        <v>1</v>
      </c>
      <c r="BU613">
        <v>1</v>
      </c>
      <c r="BV613">
        <v>1</v>
      </c>
      <c r="BW613">
        <v>1</v>
      </c>
      <c r="BX613">
        <v>1</v>
      </c>
      <c r="BY613" t="s">
        <v>3</v>
      </c>
      <c r="BZ613">
        <v>0</v>
      </c>
      <c r="CA613">
        <v>0</v>
      </c>
      <c r="CE613">
        <v>0</v>
      </c>
      <c r="CF613">
        <v>0</v>
      </c>
      <c r="CG613">
        <v>0</v>
      </c>
      <c r="CM613">
        <v>0</v>
      </c>
      <c r="CN613" t="s">
        <v>3</v>
      </c>
      <c r="CO613">
        <v>0</v>
      </c>
      <c r="CP613">
        <f t="shared" si="368"/>
        <v>0</v>
      </c>
      <c r="CQ613">
        <f t="shared" si="369"/>
        <v>0</v>
      </c>
      <c r="CR613">
        <f>(((((ET613*26))*BB613-((EU613*26))*BS613)+AE613*BS613)*AV613)</f>
        <v>769.07999999999993</v>
      </c>
      <c r="CS613">
        <f t="shared" si="371"/>
        <v>456.04</v>
      </c>
      <c r="CT613">
        <f t="shared" si="372"/>
        <v>0</v>
      </c>
      <c r="CU613">
        <f t="shared" si="373"/>
        <v>0</v>
      </c>
      <c r="CV613">
        <f t="shared" si="374"/>
        <v>0</v>
      </c>
      <c r="CW613">
        <f t="shared" si="375"/>
        <v>0</v>
      </c>
      <c r="CX613">
        <f t="shared" si="375"/>
        <v>0</v>
      </c>
      <c r="CY613">
        <f t="shared" si="376"/>
        <v>0</v>
      </c>
      <c r="CZ613">
        <f t="shared" si="377"/>
        <v>0</v>
      </c>
      <c r="DC613" t="s">
        <v>3</v>
      </c>
      <c r="DD613" t="s">
        <v>61</v>
      </c>
      <c r="DE613" t="s">
        <v>61</v>
      </c>
      <c r="DF613" t="s">
        <v>61</v>
      </c>
      <c r="DG613" t="s">
        <v>61</v>
      </c>
      <c r="DH613" t="s">
        <v>3</v>
      </c>
      <c r="DI613" t="s">
        <v>61</v>
      </c>
      <c r="DJ613" t="s">
        <v>61</v>
      </c>
      <c r="DK613" t="s">
        <v>3</v>
      </c>
      <c r="DL613" t="s">
        <v>3</v>
      </c>
      <c r="DM613" t="s">
        <v>3</v>
      </c>
      <c r="DN613">
        <v>0</v>
      </c>
      <c r="DO613">
        <v>0</v>
      </c>
      <c r="DP613">
        <v>1</v>
      </c>
      <c r="DQ613">
        <v>1</v>
      </c>
      <c r="DU613">
        <v>1009</v>
      </c>
      <c r="DV613" t="s">
        <v>42</v>
      </c>
      <c r="DW613" t="s">
        <v>42</v>
      </c>
      <c r="DX613">
        <v>1000</v>
      </c>
      <c r="EE613">
        <v>38986830</v>
      </c>
      <c r="EF613">
        <v>1</v>
      </c>
      <c r="EG613" t="s">
        <v>23</v>
      </c>
      <c r="EH613">
        <v>0</v>
      </c>
      <c r="EI613" t="s">
        <v>3</v>
      </c>
      <c r="EJ613">
        <v>4</v>
      </c>
      <c r="EK613">
        <v>1</v>
      </c>
      <c r="EL613" t="s">
        <v>48</v>
      </c>
      <c r="EM613" t="s">
        <v>25</v>
      </c>
      <c r="EO613" t="s">
        <v>3</v>
      </c>
      <c r="EQ613">
        <v>131072</v>
      </c>
      <c r="ER613">
        <v>29.58</v>
      </c>
      <c r="ES613">
        <v>0</v>
      </c>
      <c r="ET613">
        <v>29.58</v>
      </c>
      <c r="EU613">
        <v>17.54</v>
      </c>
      <c r="EV613">
        <v>0</v>
      </c>
      <c r="EW613">
        <v>0</v>
      </c>
      <c r="EX613">
        <v>0</v>
      </c>
      <c r="EY613">
        <v>0</v>
      </c>
      <c r="FQ613">
        <v>0</v>
      </c>
      <c r="FR613">
        <f t="shared" si="378"/>
        <v>0</v>
      </c>
      <c r="FS613">
        <v>0</v>
      </c>
      <c r="FX613">
        <v>0</v>
      </c>
      <c r="FY613">
        <v>0</v>
      </c>
      <c r="GA613" t="s">
        <v>3</v>
      </c>
      <c r="GD613">
        <v>1</v>
      </c>
      <c r="GF613">
        <v>1159273940</v>
      </c>
      <c r="GG613">
        <v>2</v>
      </c>
      <c r="GH613">
        <v>1</v>
      </c>
      <c r="GI613">
        <v>-2</v>
      </c>
      <c r="GJ613">
        <v>0</v>
      </c>
      <c r="GK613">
        <v>0</v>
      </c>
      <c r="GL613">
        <f t="shared" si="379"/>
        <v>0</v>
      </c>
      <c r="GM613">
        <f>ROUND(O613+X613+Y613,2)+GX613</f>
        <v>0</v>
      </c>
      <c r="GN613">
        <f>IF(OR(BI613=0,BI613=1),ROUND(O613+X613+Y613,2),0)</f>
        <v>0</v>
      </c>
      <c r="GO613">
        <f>IF(BI613=2,ROUND(O613+X613+Y613,2),0)</f>
        <v>0</v>
      </c>
      <c r="GP613">
        <f>IF(BI613=4,ROUND(O613+X613+Y613,2)+GX613,0)</f>
        <v>0</v>
      </c>
      <c r="GR613">
        <v>0</v>
      </c>
      <c r="GS613">
        <v>3</v>
      </c>
      <c r="GT613">
        <v>0</v>
      </c>
      <c r="GU613" t="s">
        <v>61</v>
      </c>
      <c r="GV613">
        <f>ROUND(((GT613*26)),6)</f>
        <v>0</v>
      </c>
      <c r="GW613">
        <v>1</v>
      </c>
      <c r="GX613">
        <f t="shared" si="381"/>
        <v>0</v>
      </c>
      <c r="HA613">
        <v>0</v>
      </c>
      <c r="HB613">
        <v>0</v>
      </c>
      <c r="HC613">
        <f t="shared" si="382"/>
        <v>0</v>
      </c>
      <c r="IK613">
        <v>0</v>
      </c>
    </row>
    <row r="614" spans="1:245" x14ac:dyDescent="0.2">
      <c r="A614">
        <v>17</v>
      </c>
      <c r="B614">
        <v>1</v>
      </c>
      <c r="E614" t="s">
        <v>248</v>
      </c>
      <c r="F614" t="s">
        <v>63</v>
      </c>
      <c r="G614" t="s">
        <v>64</v>
      </c>
      <c r="H614" t="s">
        <v>42</v>
      </c>
      <c r="I614">
        <f>ROUND(I613,9)</f>
        <v>0</v>
      </c>
      <c r="J614">
        <v>0</v>
      </c>
      <c r="O614">
        <f t="shared" si="351"/>
        <v>0</v>
      </c>
      <c r="P614">
        <f t="shared" si="352"/>
        <v>0</v>
      </c>
      <c r="Q614">
        <f t="shared" si="353"/>
        <v>0</v>
      </c>
      <c r="R614">
        <f t="shared" si="354"/>
        <v>0</v>
      </c>
      <c r="S614">
        <f t="shared" si="355"/>
        <v>0</v>
      </c>
      <c r="T614">
        <f t="shared" si="356"/>
        <v>0</v>
      </c>
      <c r="U614">
        <f t="shared" si="357"/>
        <v>0</v>
      </c>
      <c r="V614">
        <f t="shared" si="358"/>
        <v>0</v>
      </c>
      <c r="W614">
        <f t="shared" si="359"/>
        <v>0</v>
      </c>
      <c r="X614">
        <f t="shared" si="360"/>
        <v>0</v>
      </c>
      <c r="Y614">
        <f t="shared" si="360"/>
        <v>0</v>
      </c>
      <c r="AA614">
        <v>40597198</v>
      </c>
      <c r="AB614">
        <f t="shared" si="361"/>
        <v>150.61000000000001</v>
      </c>
      <c r="AC614">
        <f>ROUND((ES614),6)</f>
        <v>150.61000000000001</v>
      </c>
      <c r="AD614">
        <f>ROUND((((ET614)-(EU614))+AE614),6)</f>
        <v>0</v>
      </c>
      <c r="AE614">
        <f>ROUND((EU614),6)</f>
        <v>0</v>
      </c>
      <c r="AF614">
        <f>ROUND((EV614),6)</f>
        <v>0</v>
      </c>
      <c r="AG614">
        <f t="shared" si="365"/>
        <v>0</v>
      </c>
      <c r="AH614">
        <f>(EW614)</f>
        <v>0</v>
      </c>
      <c r="AI614">
        <f>(EX614)</f>
        <v>0</v>
      </c>
      <c r="AJ614">
        <f t="shared" si="367"/>
        <v>0</v>
      </c>
      <c r="AK614">
        <v>150.61000000000001</v>
      </c>
      <c r="AL614">
        <v>150.61000000000001</v>
      </c>
      <c r="AM614">
        <v>0</v>
      </c>
      <c r="AN614">
        <v>0</v>
      </c>
      <c r="AO614">
        <v>0</v>
      </c>
      <c r="AP614">
        <v>0</v>
      </c>
      <c r="AQ614">
        <v>0</v>
      </c>
      <c r="AR614">
        <v>0</v>
      </c>
      <c r="AS614">
        <v>0</v>
      </c>
      <c r="AT614">
        <v>70</v>
      </c>
      <c r="AU614">
        <v>10</v>
      </c>
      <c r="AV614">
        <v>1</v>
      </c>
      <c r="AW614">
        <v>1</v>
      </c>
      <c r="AZ614">
        <v>1</v>
      </c>
      <c r="BA614">
        <v>1</v>
      </c>
      <c r="BB614">
        <v>1</v>
      </c>
      <c r="BC614">
        <v>1</v>
      </c>
      <c r="BD614" t="s">
        <v>3</v>
      </c>
      <c r="BE614" t="s">
        <v>3</v>
      </c>
      <c r="BF614" t="s">
        <v>3</v>
      </c>
      <c r="BG614" t="s">
        <v>3</v>
      </c>
      <c r="BH614">
        <v>3</v>
      </c>
      <c r="BI614">
        <v>4</v>
      </c>
      <c r="BJ614" t="s">
        <v>65</v>
      </c>
      <c r="BM614">
        <v>0</v>
      </c>
      <c r="BN614">
        <v>0</v>
      </c>
      <c r="BO614" t="s">
        <v>3</v>
      </c>
      <c r="BP614">
        <v>0</v>
      </c>
      <c r="BQ614">
        <v>1</v>
      </c>
      <c r="BR614">
        <v>0</v>
      </c>
      <c r="BS614">
        <v>1</v>
      </c>
      <c r="BT614">
        <v>1</v>
      </c>
      <c r="BU614">
        <v>1</v>
      </c>
      <c r="BV614">
        <v>1</v>
      </c>
      <c r="BW614">
        <v>1</v>
      </c>
      <c r="BX614">
        <v>1</v>
      </c>
      <c r="BY614" t="s">
        <v>3</v>
      </c>
      <c r="BZ614">
        <v>70</v>
      </c>
      <c r="CA614">
        <v>10</v>
      </c>
      <c r="CE614">
        <v>0</v>
      </c>
      <c r="CF614">
        <v>0</v>
      </c>
      <c r="CG614">
        <v>0</v>
      </c>
      <c r="CM614">
        <v>0</v>
      </c>
      <c r="CN614" t="s">
        <v>3</v>
      </c>
      <c r="CO614">
        <v>0</v>
      </c>
      <c r="CP614">
        <f t="shared" si="368"/>
        <v>0</v>
      </c>
      <c r="CQ614">
        <f t="shared" si="369"/>
        <v>150.61000000000001</v>
      </c>
      <c r="CR614">
        <f>((((ET614)*BB614-(EU614)*BS614)+AE614*BS614)*AV614)</f>
        <v>0</v>
      </c>
      <c r="CS614">
        <f t="shared" si="371"/>
        <v>0</v>
      </c>
      <c r="CT614">
        <f t="shared" si="372"/>
        <v>0</v>
      </c>
      <c r="CU614">
        <f t="shared" si="373"/>
        <v>0</v>
      </c>
      <c r="CV614">
        <f t="shared" si="374"/>
        <v>0</v>
      </c>
      <c r="CW614">
        <f t="shared" si="375"/>
        <v>0</v>
      </c>
      <c r="CX614">
        <f t="shared" si="375"/>
        <v>0</v>
      </c>
      <c r="CY614">
        <f t="shared" si="376"/>
        <v>0</v>
      </c>
      <c r="CZ614">
        <f t="shared" si="377"/>
        <v>0</v>
      </c>
      <c r="DC614" t="s">
        <v>3</v>
      </c>
      <c r="DD614" t="s">
        <v>3</v>
      </c>
      <c r="DE614" t="s">
        <v>3</v>
      </c>
      <c r="DF614" t="s">
        <v>3</v>
      </c>
      <c r="DG614" t="s">
        <v>3</v>
      </c>
      <c r="DH614" t="s">
        <v>3</v>
      </c>
      <c r="DI614" t="s">
        <v>3</v>
      </c>
      <c r="DJ614" t="s">
        <v>3</v>
      </c>
      <c r="DK614" t="s">
        <v>3</v>
      </c>
      <c r="DL614" t="s">
        <v>3</v>
      </c>
      <c r="DM614" t="s">
        <v>3</v>
      </c>
      <c r="DN614">
        <v>0</v>
      </c>
      <c r="DO614">
        <v>0</v>
      </c>
      <c r="DP614">
        <v>1</v>
      </c>
      <c r="DQ614">
        <v>1</v>
      </c>
      <c r="DU614">
        <v>1009</v>
      </c>
      <c r="DV614" t="s">
        <v>42</v>
      </c>
      <c r="DW614" t="s">
        <v>42</v>
      </c>
      <c r="DX614">
        <v>1000</v>
      </c>
      <c r="EE614">
        <v>38986828</v>
      </c>
      <c r="EF614">
        <v>1</v>
      </c>
      <c r="EG614" t="s">
        <v>23</v>
      </c>
      <c r="EH614">
        <v>0</v>
      </c>
      <c r="EI614" t="s">
        <v>3</v>
      </c>
      <c r="EJ614">
        <v>4</v>
      </c>
      <c r="EK614">
        <v>0</v>
      </c>
      <c r="EL614" t="s">
        <v>24</v>
      </c>
      <c r="EM614" t="s">
        <v>25</v>
      </c>
      <c r="EO614" t="s">
        <v>3</v>
      </c>
      <c r="EQ614">
        <v>131072</v>
      </c>
      <c r="ER614">
        <v>150.61000000000001</v>
      </c>
      <c r="ES614">
        <v>150.61000000000001</v>
      </c>
      <c r="ET614">
        <v>0</v>
      </c>
      <c r="EU614">
        <v>0</v>
      </c>
      <c r="EV614">
        <v>0</v>
      </c>
      <c r="EW614">
        <v>0</v>
      </c>
      <c r="EX614">
        <v>0</v>
      </c>
      <c r="EY614">
        <v>0</v>
      </c>
      <c r="FQ614">
        <v>0</v>
      </c>
      <c r="FR614">
        <f t="shared" si="378"/>
        <v>0</v>
      </c>
      <c r="FS614">
        <v>0</v>
      </c>
      <c r="FX614">
        <v>70</v>
      </c>
      <c r="FY614">
        <v>10</v>
      </c>
      <c r="GA614" t="s">
        <v>3</v>
      </c>
      <c r="GD614">
        <v>0</v>
      </c>
      <c r="GF614">
        <v>74636012</v>
      </c>
      <c r="GG614">
        <v>2</v>
      </c>
      <c r="GH614">
        <v>1</v>
      </c>
      <c r="GI614">
        <v>-2</v>
      </c>
      <c r="GJ614">
        <v>0</v>
      </c>
      <c r="GK614">
        <f>ROUND(R614*(R12)/100,2)</f>
        <v>0</v>
      </c>
      <c r="GL614">
        <f t="shared" si="379"/>
        <v>0</v>
      </c>
      <c r="GM614">
        <f>ROUND(O614+X614+Y614+GK614,2)+GX614</f>
        <v>0</v>
      </c>
      <c r="GN614">
        <f>IF(OR(BI614=0,BI614=1),ROUND(O614+X614+Y614+GK614,2),0)</f>
        <v>0</v>
      </c>
      <c r="GO614">
        <f>IF(BI614=2,ROUND(O614+X614+Y614+GK614,2),0)</f>
        <v>0</v>
      </c>
      <c r="GP614">
        <f>IF(BI614=4,ROUND(O614+X614+Y614+GK614,2)+GX614,0)</f>
        <v>0</v>
      </c>
      <c r="GR614">
        <v>0</v>
      </c>
      <c r="GS614">
        <v>3</v>
      </c>
      <c r="GT614">
        <v>0</v>
      </c>
      <c r="GU614" t="s">
        <v>3</v>
      </c>
      <c r="GV614">
        <f>ROUND((GT614),6)</f>
        <v>0</v>
      </c>
      <c r="GW614">
        <v>1</v>
      </c>
      <c r="GX614">
        <f t="shared" si="381"/>
        <v>0</v>
      </c>
      <c r="HA614">
        <v>0</v>
      </c>
      <c r="HB614">
        <v>0</v>
      </c>
      <c r="HC614">
        <f t="shared" si="382"/>
        <v>0</v>
      </c>
      <c r="IK614">
        <v>0</v>
      </c>
    </row>
    <row r="616" spans="1:245" x14ac:dyDescent="0.2">
      <c r="A616" s="2">
        <v>51</v>
      </c>
      <c r="B616" s="2">
        <f>B603</f>
        <v>1</v>
      </c>
      <c r="C616" s="2">
        <f>A603</f>
        <v>5</v>
      </c>
      <c r="D616" s="2">
        <f>ROW(A603)</f>
        <v>603</v>
      </c>
      <c r="E616" s="2"/>
      <c r="F616" s="2" t="str">
        <f>IF(F603&lt;&gt;"",F603,"")</f>
        <v>Новый подраздел</v>
      </c>
      <c r="G616" s="2" t="str">
        <f>IF(G603&lt;&gt;"",G603,"")</f>
        <v>Подготовительные работы</v>
      </c>
      <c r="H616" s="2">
        <v>0</v>
      </c>
      <c r="I616" s="2"/>
      <c r="J616" s="2"/>
      <c r="K616" s="2"/>
      <c r="L616" s="2"/>
      <c r="M616" s="2"/>
      <c r="N616" s="2"/>
      <c r="O616" s="2">
        <f t="shared" ref="O616:T616" si="383">ROUND(AB616,2)</f>
        <v>0</v>
      </c>
      <c r="P616" s="2">
        <f t="shared" si="383"/>
        <v>0</v>
      </c>
      <c r="Q616" s="2">
        <f t="shared" si="383"/>
        <v>0</v>
      </c>
      <c r="R616" s="2">
        <f t="shared" si="383"/>
        <v>0</v>
      </c>
      <c r="S616" s="2">
        <f t="shared" si="383"/>
        <v>0</v>
      </c>
      <c r="T616" s="2">
        <f t="shared" si="383"/>
        <v>0</v>
      </c>
      <c r="U616" s="2">
        <f>AH616</f>
        <v>0</v>
      </c>
      <c r="V616" s="2">
        <f>AI616</f>
        <v>0</v>
      </c>
      <c r="W616" s="2">
        <f>ROUND(AJ616,2)</f>
        <v>0</v>
      </c>
      <c r="X616" s="2">
        <f>ROUND(AK616,2)</f>
        <v>0</v>
      </c>
      <c r="Y616" s="2">
        <f>ROUND(AL616,2)</f>
        <v>0</v>
      </c>
      <c r="Z616" s="2"/>
      <c r="AA616" s="2"/>
      <c r="AB616" s="2">
        <f>ROUND(SUMIF(AA607:AA614,"=40597198",O607:O614),2)</f>
        <v>0</v>
      </c>
      <c r="AC616" s="2">
        <f>ROUND(SUMIF(AA607:AA614,"=40597198",P607:P614),2)</f>
        <v>0</v>
      </c>
      <c r="AD616" s="2">
        <f>ROUND(SUMIF(AA607:AA614,"=40597198",Q607:Q614),2)</f>
        <v>0</v>
      </c>
      <c r="AE616" s="2">
        <f>ROUND(SUMIF(AA607:AA614,"=40597198",R607:R614),2)</f>
        <v>0</v>
      </c>
      <c r="AF616" s="2">
        <f>ROUND(SUMIF(AA607:AA614,"=40597198",S607:S614),2)</f>
        <v>0</v>
      </c>
      <c r="AG616" s="2">
        <f>ROUND(SUMIF(AA607:AA614,"=40597198",T607:T614),2)</f>
        <v>0</v>
      </c>
      <c r="AH616" s="2">
        <f>SUMIF(AA607:AA614,"=40597198",U607:U614)</f>
        <v>0</v>
      </c>
      <c r="AI616" s="2">
        <f>SUMIF(AA607:AA614,"=40597198",V607:V614)</f>
        <v>0</v>
      </c>
      <c r="AJ616" s="2">
        <f>ROUND(SUMIF(AA607:AA614,"=40597198",W607:W614),2)</f>
        <v>0</v>
      </c>
      <c r="AK616" s="2">
        <f>ROUND(SUMIF(AA607:AA614,"=40597198",X607:X614),2)</f>
        <v>0</v>
      </c>
      <c r="AL616" s="2">
        <f>ROUND(SUMIF(AA607:AA614,"=40597198",Y607:Y614),2)</f>
        <v>0</v>
      </c>
      <c r="AM616" s="2"/>
      <c r="AN616" s="2"/>
      <c r="AO616" s="2">
        <f t="shared" ref="AO616:BC616" si="384">ROUND(BX616,2)</f>
        <v>0</v>
      </c>
      <c r="AP616" s="2">
        <f t="shared" si="384"/>
        <v>0</v>
      </c>
      <c r="AQ616" s="2">
        <f t="shared" si="384"/>
        <v>0</v>
      </c>
      <c r="AR616" s="2">
        <f t="shared" si="384"/>
        <v>0</v>
      </c>
      <c r="AS616" s="2">
        <f t="shared" si="384"/>
        <v>0</v>
      </c>
      <c r="AT616" s="2">
        <f t="shared" si="384"/>
        <v>0</v>
      </c>
      <c r="AU616" s="2">
        <f t="shared" si="384"/>
        <v>0</v>
      </c>
      <c r="AV616" s="2">
        <f t="shared" si="384"/>
        <v>0</v>
      </c>
      <c r="AW616" s="2">
        <f t="shared" si="384"/>
        <v>0</v>
      </c>
      <c r="AX616" s="2">
        <f t="shared" si="384"/>
        <v>0</v>
      </c>
      <c r="AY616" s="2">
        <f t="shared" si="384"/>
        <v>0</v>
      </c>
      <c r="AZ616" s="2">
        <f t="shared" si="384"/>
        <v>0</v>
      </c>
      <c r="BA616" s="2">
        <f t="shared" si="384"/>
        <v>0</v>
      </c>
      <c r="BB616" s="2">
        <f t="shared" si="384"/>
        <v>0</v>
      </c>
      <c r="BC616" s="2">
        <f t="shared" si="384"/>
        <v>0</v>
      </c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>
        <f>ROUND(SUMIF(AA607:AA614,"=40597198",FQ607:FQ614),2)</f>
        <v>0</v>
      </c>
      <c r="BY616" s="2">
        <f>ROUND(SUMIF(AA607:AA614,"=40597198",FR607:FR614),2)</f>
        <v>0</v>
      </c>
      <c r="BZ616" s="2">
        <f>ROUND(SUMIF(AA607:AA614,"=40597198",GL607:GL614),2)</f>
        <v>0</v>
      </c>
      <c r="CA616" s="2">
        <f>ROUND(SUMIF(AA607:AA614,"=40597198",GM607:GM614),2)</f>
        <v>0</v>
      </c>
      <c r="CB616" s="2">
        <f>ROUND(SUMIF(AA607:AA614,"=40597198",GN607:GN614),2)</f>
        <v>0</v>
      </c>
      <c r="CC616" s="2">
        <f>ROUND(SUMIF(AA607:AA614,"=40597198",GO607:GO614),2)</f>
        <v>0</v>
      </c>
      <c r="CD616" s="2">
        <f>ROUND(SUMIF(AA607:AA614,"=40597198",GP607:GP614),2)</f>
        <v>0</v>
      </c>
      <c r="CE616" s="2">
        <f>AC616-BX616</f>
        <v>0</v>
      </c>
      <c r="CF616" s="2">
        <f>AC616-BY616</f>
        <v>0</v>
      </c>
      <c r="CG616" s="2">
        <f>BX616-BZ616</f>
        <v>0</v>
      </c>
      <c r="CH616" s="2">
        <f>AC616-BX616-BY616+BZ616</f>
        <v>0</v>
      </c>
      <c r="CI616" s="2">
        <f>BY616-BZ616</f>
        <v>0</v>
      </c>
      <c r="CJ616" s="2">
        <f>ROUND(SUMIF(AA607:AA614,"=40597198",GX607:GX614),2)</f>
        <v>0</v>
      </c>
      <c r="CK616" s="2">
        <f>ROUND(SUMIF(AA607:AA614,"=40597198",GY607:GY614),2)</f>
        <v>0</v>
      </c>
      <c r="CL616" s="2">
        <f>ROUND(SUMIF(AA607:AA614,"=40597198",GZ607:GZ614),2)</f>
        <v>0</v>
      </c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  <c r="FB616" s="3"/>
      <c r="FC616" s="3"/>
      <c r="FD616" s="3"/>
      <c r="FE616" s="3"/>
      <c r="FF616" s="3"/>
      <c r="FG616" s="3"/>
      <c r="FH616" s="3"/>
      <c r="FI616" s="3"/>
      <c r="FJ616" s="3"/>
      <c r="FK616" s="3"/>
      <c r="FL616" s="3"/>
      <c r="FM616" s="3"/>
      <c r="FN616" s="3"/>
      <c r="FO616" s="3"/>
      <c r="FP616" s="3"/>
      <c r="FQ616" s="3"/>
      <c r="FR616" s="3"/>
      <c r="FS616" s="3"/>
      <c r="FT616" s="3"/>
      <c r="FU616" s="3"/>
      <c r="FV616" s="3"/>
      <c r="FW616" s="3"/>
      <c r="FX616" s="3"/>
      <c r="FY616" s="3"/>
      <c r="FZ616" s="3"/>
      <c r="GA616" s="3"/>
      <c r="GB616" s="3"/>
      <c r="GC616" s="3"/>
      <c r="GD616" s="3"/>
      <c r="GE616" s="3"/>
      <c r="GF616" s="3"/>
      <c r="GG616" s="3"/>
      <c r="GH616" s="3"/>
      <c r="GI616" s="3"/>
      <c r="GJ616" s="3"/>
      <c r="GK616" s="3"/>
      <c r="GL616" s="3"/>
      <c r="GM616" s="3"/>
      <c r="GN616" s="3"/>
      <c r="GO616" s="3"/>
      <c r="GP616" s="3"/>
      <c r="GQ616" s="3"/>
      <c r="GR616" s="3"/>
      <c r="GS616" s="3"/>
      <c r="GT616" s="3"/>
      <c r="GU616" s="3"/>
      <c r="GV616" s="3"/>
      <c r="GW616" s="3"/>
      <c r="GX616" s="3">
        <v>0</v>
      </c>
    </row>
    <row r="618" spans="1:245" x14ac:dyDescent="0.2">
      <c r="A618" s="4">
        <v>50</v>
      </c>
      <c r="B618" s="4">
        <v>0</v>
      </c>
      <c r="C618" s="4">
        <v>0</v>
      </c>
      <c r="D618" s="4">
        <v>1</v>
      </c>
      <c r="E618" s="4">
        <v>201</v>
      </c>
      <c r="F618" s="4">
        <f>ROUND(Source!O616,O618)</f>
        <v>0</v>
      </c>
      <c r="G618" s="4" t="s">
        <v>66</v>
      </c>
      <c r="H618" s="4" t="s">
        <v>67</v>
      </c>
      <c r="I618" s="4"/>
      <c r="J618" s="4"/>
      <c r="K618" s="4">
        <v>201</v>
      </c>
      <c r="L618" s="4">
        <v>1</v>
      </c>
      <c r="M618" s="4">
        <v>3</v>
      </c>
      <c r="N618" s="4" t="s">
        <v>3</v>
      </c>
      <c r="O618" s="4">
        <v>2</v>
      </c>
      <c r="P618" s="4"/>
      <c r="Q618" s="4"/>
      <c r="R618" s="4"/>
      <c r="S618" s="4"/>
      <c r="T618" s="4"/>
      <c r="U618" s="4"/>
      <c r="V618" s="4"/>
      <c r="W618" s="4"/>
    </row>
    <row r="619" spans="1:245" x14ac:dyDescent="0.2">
      <c r="A619" s="4">
        <v>50</v>
      </c>
      <c r="B619" s="4">
        <v>0</v>
      </c>
      <c r="C619" s="4">
        <v>0</v>
      </c>
      <c r="D619" s="4">
        <v>1</v>
      </c>
      <c r="E619" s="4">
        <v>202</v>
      </c>
      <c r="F619" s="4">
        <f>ROUND(Source!P616,O619)</f>
        <v>0</v>
      </c>
      <c r="G619" s="4" t="s">
        <v>68</v>
      </c>
      <c r="H619" s="4" t="s">
        <v>69</v>
      </c>
      <c r="I619" s="4"/>
      <c r="J619" s="4"/>
      <c r="K619" s="4">
        <v>202</v>
      </c>
      <c r="L619" s="4">
        <v>2</v>
      </c>
      <c r="M619" s="4">
        <v>3</v>
      </c>
      <c r="N619" s="4" t="s">
        <v>3</v>
      </c>
      <c r="O619" s="4">
        <v>2</v>
      </c>
      <c r="P619" s="4"/>
      <c r="Q619" s="4"/>
      <c r="R619" s="4"/>
      <c r="S619" s="4"/>
      <c r="T619" s="4"/>
      <c r="U619" s="4"/>
      <c r="V619" s="4"/>
      <c r="W619" s="4"/>
    </row>
    <row r="620" spans="1:245" x14ac:dyDescent="0.2">
      <c r="A620" s="4">
        <v>50</v>
      </c>
      <c r="B620" s="4">
        <v>0</v>
      </c>
      <c r="C620" s="4">
        <v>0</v>
      </c>
      <c r="D620" s="4">
        <v>1</v>
      </c>
      <c r="E620" s="4">
        <v>222</v>
      </c>
      <c r="F620" s="4">
        <f>ROUND(Source!AO616,O620)</f>
        <v>0</v>
      </c>
      <c r="G620" s="4" t="s">
        <v>70</v>
      </c>
      <c r="H620" s="4" t="s">
        <v>71</v>
      </c>
      <c r="I620" s="4"/>
      <c r="J620" s="4"/>
      <c r="K620" s="4">
        <v>222</v>
      </c>
      <c r="L620" s="4">
        <v>3</v>
      </c>
      <c r="M620" s="4">
        <v>3</v>
      </c>
      <c r="N620" s="4" t="s">
        <v>3</v>
      </c>
      <c r="O620" s="4">
        <v>2</v>
      </c>
      <c r="P620" s="4"/>
      <c r="Q620" s="4"/>
      <c r="R620" s="4"/>
      <c r="S620" s="4"/>
      <c r="T620" s="4"/>
      <c r="U620" s="4"/>
      <c r="V620" s="4"/>
      <c r="W620" s="4"/>
    </row>
    <row r="621" spans="1:245" x14ac:dyDescent="0.2">
      <c r="A621" s="4">
        <v>50</v>
      </c>
      <c r="B621" s="4">
        <v>0</v>
      </c>
      <c r="C621" s="4">
        <v>0</v>
      </c>
      <c r="D621" s="4">
        <v>1</v>
      </c>
      <c r="E621" s="4">
        <v>225</v>
      </c>
      <c r="F621" s="4">
        <f>ROUND(Source!AV616,O621)</f>
        <v>0</v>
      </c>
      <c r="G621" s="4" t="s">
        <v>72</v>
      </c>
      <c r="H621" s="4" t="s">
        <v>73</v>
      </c>
      <c r="I621" s="4"/>
      <c r="J621" s="4"/>
      <c r="K621" s="4">
        <v>225</v>
      </c>
      <c r="L621" s="4">
        <v>4</v>
      </c>
      <c r="M621" s="4">
        <v>3</v>
      </c>
      <c r="N621" s="4" t="s">
        <v>3</v>
      </c>
      <c r="O621" s="4">
        <v>2</v>
      </c>
      <c r="P621" s="4"/>
      <c r="Q621" s="4"/>
      <c r="R621" s="4"/>
      <c r="S621" s="4"/>
      <c r="T621" s="4"/>
      <c r="U621" s="4"/>
      <c r="V621" s="4"/>
      <c r="W621" s="4"/>
    </row>
    <row r="622" spans="1:245" x14ac:dyDescent="0.2">
      <c r="A622" s="4">
        <v>50</v>
      </c>
      <c r="B622" s="4">
        <v>0</v>
      </c>
      <c r="C622" s="4">
        <v>0</v>
      </c>
      <c r="D622" s="4">
        <v>1</v>
      </c>
      <c r="E622" s="4">
        <v>226</v>
      </c>
      <c r="F622" s="4">
        <f>ROUND(Source!AW616,O622)</f>
        <v>0</v>
      </c>
      <c r="G622" s="4" t="s">
        <v>74</v>
      </c>
      <c r="H622" s="4" t="s">
        <v>75</v>
      </c>
      <c r="I622" s="4"/>
      <c r="J622" s="4"/>
      <c r="K622" s="4">
        <v>226</v>
      </c>
      <c r="L622" s="4">
        <v>5</v>
      </c>
      <c r="M622" s="4">
        <v>3</v>
      </c>
      <c r="N622" s="4" t="s">
        <v>3</v>
      </c>
      <c r="O622" s="4">
        <v>2</v>
      </c>
      <c r="P622" s="4"/>
      <c r="Q622" s="4"/>
      <c r="R622" s="4"/>
      <c r="S622" s="4"/>
      <c r="T622" s="4"/>
      <c r="U622" s="4"/>
      <c r="V622" s="4"/>
      <c r="W622" s="4"/>
    </row>
    <row r="623" spans="1:245" x14ac:dyDescent="0.2">
      <c r="A623" s="4">
        <v>50</v>
      </c>
      <c r="B623" s="4">
        <v>0</v>
      </c>
      <c r="C623" s="4">
        <v>0</v>
      </c>
      <c r="D623" s="4">
        <v>1</v>
      </c>
      <c r="E623" s="4">
        <v>227</v>
      </c>
      <c r="F623" s="4">
        <f>ROUND(Source!AX616,O623)</f>
        <v>0</v>
      </c>
      <c r="G623" s="4" t="s">
        <v>76</v>
      </c>
      <c r="H623" s="4" t="s">
        <v>77</v>
      </c>
      <c r="I623" s="4"/>
      <c r="J623" s="4"/>
      <c r="K623" s="4">
        <v>227</v>
      </c>
      <c r="L623" s="4">
        <v>6</v>
      </c>
      <c r="M623" s="4">
        <v>3</v>
      </c>
      <c r="N623" s="4" t="s">
        <v>3</v>
      </c>
      <c r="O623" s="4">
        <v>2</v>
      </c>
      <c r="P623" s="4"/>
      <c r="Q623" s="4"/>
      <c r="R623" s="4"/>
      <c r="S623" s="4"/>
      <c r="T623" s="4"/>
      <c r="U623" s="4"/>
      <c r="V623" s="4"/>
      <c r="W623" s="4"/>
    </row>
    <row r="624" spans="1:245" x14ac:dyDescent="0.2">
      <c r="A624" s="4">
        <v>50</v>
      </c>
      <c r="B624" s="4">
        <v>0</v>
      </c>
      <c r="C624" s="4">
        <v>0</v>
      </c>
      <c r="D624" s="4">
        <v>1</v>
      </c>
      <c r="E624" s="4">
        <v>228</v>
      </c>
      <c r="F624" s="4">
        <f>ROUND(Source!AY616,O624)</f>
        <v>0</v>
      </c>
      <c r="G624" s="4" t="s">
        <v>78</v>
      </c>
      <c r="H624" s="4" t="s">
        <v>79</v>
      </c>
      <c r="I624" s="4"/>
      <c r="J624" s="4"/>
      <c r="K624" s="4">
        <v>228</v>
      </c>
      <c r="L624" s="4">
        <v>7</v>
      </c>
      <c r="M624" s="4">
        <v>3</v>
      </c>
      <c r="N624" s="4" t="s">
        <v>3</v>
      </c>
      <c r="O624" s="4">
        <v>2</v>
      </c>
      <c r="P624" s="4"/>
      <c r="Q624" s="4"/>
      <c r="R624" s="4"/>
      <c r="S624" s="4"/>
      <c r="T624" s="4"/>
      <c r="U624" s="4"/>
      <c r="V624" s="4"/>
      <c r="W624" s="4"/>
    </row>
    <row r="625" spans="1:23" x14ac:dyDescent="0.2">
      <c r="A625" s="4">
        <v>50</v>
      </c>
      <c r="B625" s="4">
        <v>0</v>
      </c>
      <c r="C625" s="4">
        <v>0</v>
      </c>
      <c r="D625" s="4">
        <v>1</v>
      </c>
      <c r="E625" s="4">
        <v>216</v>
      </c>
      <c r="F625" s="4">
        <f>ROUND(Source!AP616,O625)</f>
        <v>0</v>
      </c>
      <c r="G625" s="4" t="s">
        <v>80</v>
      </c>
      <c r="H625" s="4" t="s">
        <v>81</v>
      </c>
      <c r="I625" s="4"/>
      <c r="J625" s="4"/>
      <c r="K625" s="4">
        <v>216</v>
      </c>
      <c r="L625" s="4">
        <v>8</v>
      </c>
      <c r="M625" s="4">
        <v>3</v>
      </c>
      <c r="N625" s="4" t="s">
        <v>3</v>
      </c>
      <c r="O625" s="4">
        <v>2</v>
      </c>
      <c r="P625" s="4"/>
      <c r="Q625" s="4"/>
      <c r="R625" s="4"/>
      <c r="S625" s="4"/>
      <c r="T625" s="4"/>
      <c r="U625" s="4"/>
      <c r="V625" s="4"/>
      <c r="W625" s="4"/>
    </row>
    <row r="626" spans="1:23" x14ac:dyDescent="0.2">
      <c r="A626" s="4">
        <v>50</v>
      </c>
      <c r="B626" s="4">
        <v>0</v>
      </c>
      <c r="C626" s="4">
        <v>0</v>
      </c>
      <c r="D626" s="4">
        <v>1</v>
      </c>
      <c r="E626" s="4">
        <v>223</v>
      </c>
      <c r="F626" s="4">
        <f>ROUND(Source!AQ616,O626)</f>
        <v>0</v>
      </c>
      <c r="G626" s="4" t="s">
        <v>82</v>
      </c>
      <c r="H626" s="4" t="s">
        <v>83</v>
      </c>
      <c r="I626" s="4"/>
      <c r="J626" s="4"/>
      <c r="K626" s="4">
        <v>223</v>
      </c>
      <c r="L626" s="4">
        <v>9</v>
      </c>
      <c r="M626" s="4">
        <v>3</v>
      </c>
      <c r="N626" s="4" t="s">
        <v>3</v>
      </c>
      <c r="O626" s="4">
        <v>2</v>
      </c>
      <c r="P626" s="4"/>
      <c r="Q626" s="4"/>
      <c r="R626" s="4"/>
      <c r="S626" s="4"/>
      <c r="T626" s="4"/>
      <c r="U626" s="4"/>
      <c r="V626" s="4"/>
      <c r="W626" s="4"/>
    </row>
    <row r="627" spans="1:23" x14ac:dyDescent="0.2">
      <c r="A627" s="4">
        <v>50</v>
      </c>
      <c r="B627" s="4">
        <v>0</v>
      </c>
      <c r="C627" s="4">
        <v>0</v>
      </c>
      <c r="D627" s="4">
        <v>1</v>
      </c>
      <c r="E627" s="4">
        <v>229</v>
      </c>
      <c r="F627" s="4">
        <f>ROUND(Source!AZ616,O627)</f>
        <v>0</v>
      </c>
      <c r="G627" s="4" t="s">
        <v>84</v>
      </c>
      <c r="H627" s="4" t="s">
        <v>85</v>
      </c>
      <c r="I627" s="4"/>
      <c r="J627" s="4"/>
      <c r="K627" s="4">
        <v>229</v>
      </c>
      <c r="L627" s="4">
        <v>10</v>
      </c>
      <c r="M627" s="4">
        <v>3</v>
      </c>
      <c r="N627" s="4" t="s">
        <v>3</v>
      </c>
      <c r="O627" s="4">
        <v>2</v>
      </c>
      <c r="P627" s="4"/>
      <c r="Q627" s="4"/>
      <c r="R627" s="4"/>
      <c r="S627" s="4"/>
      <c r="T627" s="4"/>
      <c r="U627" s="4"/>
      <c r="V627" s="4"/>
      <c r="W627" s="4"/>
    </row>
    <row r="628" spans="1:23" x14ac:dyDescent="0.2">
      <c r="A628" s="4">
        <v>50</v>
      </c>
      <c r="B628" s="4">
        <v>0</v>
      </c>
      <c r="C628" s="4">
        <v>0</v>
      </c>
      <c r="D628" s="4">
        <v>1</v>
      </c>
      <c r="E628" s="4">
        <v>203</v>
      </c>
      <c r="F628" s="4">
        <f>ROUND(Source!Q616,O628)</f>
        <v>0</v>
      </c>
      <c r="G628" s="4" t="s">
        <v>86</v>
      </c>
      <c r="H628" s="4" t="s">
        <v>87</v>
      </c>
      <c r="I628" s="4"/>
      <c r="J628" s="4"/>
      <c r="K628" s="4">
        <v>203</v>
      </c>
      <c r="L628" s="4">
        <v>11</v>
      </c>
      <c r="M628" s="4">
        <v>3</v>
      </c>
      <c r="N628" s="4" t="s">
        <v>3</v>
      </c>
      <c r="O628" s="4">
        <v>2</v>
      </c>
      <c r="P628" s="4"/>
      <c r="Q628" s="4"/>
      <c r="R628" s="4"/>
      <c r="S628" s="4"/>
      <c r="T628" s="4"/>
      <c r="U628" s="4"/>
      <c r="V628" s="4"/>
      <c r="W628" s="4"/>
    </row>
    <row r="629" spans="1:23" x14ac:dyDescent="0.2">
      <c r="A629" s="4">
        <v>50</v>
      </c>
      <c r="B629" s="4">
        <v>0</v>
      </c>
      <c r="C629" s="4">
        <v>0</v>
      </c>
      <c r="D629" s="4">
        <v>1</v>
      </c>
      <c r="E629" s="4">
        <v>231</v>
      </c>
      <c r="F629" s="4">
        <f>ROUND(Source!BB616,O629)</f>
        <v>0</v>
      </c>
      <c r="G629" s="4" t="s">
        <v>88</v>
      </c>
      <c r="H629" s="4" t="s">
        <v>89</v>
      </c>
      <c r="I629" s="4"/>
      <c r="J629" s="4"/>
      <c r="K629" s="4">
        <v>231</v>
      </c>
      <c r="L629" s="4">
        <v>12</v>
      </c>
      <c r="M629" s="4">
        <v>3</v>
      </c>
      <c r="N629" s="4" t="s">
        <v>3</v>
      </c>
      <c r="O629" s="4">
        <v>2</v>
      </c>
      <c r="P629" s="4"/>
      <c r="Q629" s="4"/>
      <c r="R629" s="4"/>
      <c r="S629" s="4"/>
      <c r="T629" s="4"/>
      <c r="U629" s="4"/>
      <c r="V629" s="4"/>
      <c r="W629" s="4"/>
    </row>
    <row r="630" spans="1:23" x14ac:dyDescent="0.2">
      <c r="A630" s="4">
        <v>50</v>
      </c>
      <c r="B630" s="4">
        <v>0</v>
      </c>
      <c r="C630" s="4">
        <v>0</v>
      </c>
      <c r="D630" s="4">
        <v>1</v>
      </c>
      <c r="E630" s="4">
        <v>204</v>
      </c>
      <c r="F630" s="4">
        <f>ROUND(Source!R616,O630)</f>
        <v>0</v>
      </c>
      <c r="G630" s="4" t="s">
        <v>90</v>
      </c>
      <c r="H630" s="4" t="s">
        <v>91</v>
      </c>
      <c r="I630" s="4"/>
      <c r="J630" s="4"/>
      <c r="K630" s="4">
        <v>204</v>
      </c>
      <c r="L630" s="4">
        <v>13</v>
      </c>
      <c r="M630" s="4">
        <v>3</v>
      </c>
      <c r="N630" s="4" t="s">
        <v>3</v>
      </c>
      <c r="O630" s="4">
        <v>2</v>
      </c>
      <c r="P630" s="4"/>
      <c r="Q630" s="4"/>
      <c r="R630" s="4"/>
      <c r="S630" s="4"/>
      <c r="T630" s="4"/>
      <c r="U630" s="4"/>
      <c r="V630" s="4"/>
      <c r="W630" s="4"/>
    </row>
    <row r="631" spans="1:23" x14ac:dyDescent="0.2">
      <c r="A631" s="4">
        <v>50</v>
      </c>
      <c r="B631" s="4">
        <v>0</v>
      </c>
      <c r="C631" s="4">
        <v>0</v>
      </c>
      <c r="D631" s="4">
        <v>1</v>
      </c>
      <c r="E631" s="4">
        <v>205</v>
      </c>
      <c r="F631" s="4">
        <f>ROUND(Source!S616,O631)</f>
        <v>0</v>
      </c>
      <c r="G631" s="4" t="s">
        <v>92</v>
      </c>
      <c r="H631" s="4" t="s">
        <v>93</v>
      </c>
      <c r="I631" s="4"/>
      <c r="J631" s="4"/>
      <c r="K631" s="4">
        <v>205</v>
      </c>
      <c r="L631" s="4">
        <v>14</v>
      </c>
      <c r="M631" s="4">
        <v>3</v>
      </c>
      <c r="N631" s="4" t="s">
        <v>3</v>
      </c>
      <c r="O631" s="4">
        <v>2</v>
      </c>
      <c r="P631" s="4"/>
      <c r="Q631" s="4"/>
      <c r="R631" s="4"/>
      <c r="S631" s="4"/>
      <c r="T631" s="4"/>
      <c r="U631" s="4"/>
      <c r="V631" s="4"/>
      <c r="W631" s="4"/>
    </row>
    <row r="632" spans="1:23" x14ac:dyDescent="0.2">
      <c r="A632" s="4">
        <v>50</v>
      </c>
      <c r="B632" s="4">
        <v>0</v>
      </c>
      <c r="C632" s="4">
        <v>0</v>
      </c>
      <c r="D632" s="4">
        <v>1</v>
      </c>
      <c r="E632" s="4">
        <v>232</v>
      </c>
      <c r="F632" s="4">
        <f>ROUND(Source!BC616,O632)</f>
        <v>0</v>
      </c>
      <c r="G632" s="4" t="s">
        <v>94</v>
      </c>
      <c r="H632" s="4" t="s">
        <v>95</v>
      </c>
      <c r="I632" s="4"/>
      <c r="J632" s="4"/>
      <c r="K632" s="4">
        <v>232</v>
      </c>
      <c r="L632" s="4">
        <v>15</v>
      </c>
      <c r="M632" s="4">
        <v>3</v>
      </c>
      <c r="N632" s="4" t="s">
        <v>3</v>
      </c>
      <c r="O632" s="4">
        <v>2</v>
      </c>
      <c r="P632" s="4"/>
      <c r="Q632" s="4"/>
      <c r="R632" s="4"/>
      <c r="S632" s="4"/>
      <c r="T632" s="4"/>
      <c r="U632" s="4"/>
      <c r="V632" s="4"/>
      <c r="W632" s="4"/>
    </row>
    <row r="633" spans="1:23" x14ac:dyDescent="0.2">
      <c r="A633" s="4">
        <v>50</v>
      </c>
      <c r="B633" s="4">
        <v>0</v>
      </c>
      <c r="C633" s="4">
        <v>0</v>
      </c>
      <c r="D633" s="4">
        <v>1</v>
      </c>
      <c r="E633" s="4">
        <v>214</v>
      </c>
      <c r="F633" s="4">
        <f>ROUND(Source!AS616,O633)</f>
        <v>0</v>
      </c>
      <c r="G633" s="4" t="s">
        <v>96</v>
      </c>
      <c r="H633" s="4" t="s">
        <v>97</v>
      </c>
      <c r="I633" s="4"/>
      <c r="J633" s="4"/>
      <c r="K633" s="4">
        <v>214</v>
      </c>
      <c r="L633" s="4">
        <v>16</v>
      </c>
      <c r="M633" s="4">
        <v>3</v>
      </c>
      <c r="N633" s="4" t="s">
        <v>3</v>
      </c>
      <c r="O633" s="4">
        <v>2</v>
      </c>
      <c r="P633" s="4"/>
      <c r="Q633" s="4"/>
      <c r="R633" s="4"/>
      <c r="S633" s="4"/>
      <c r="T633" s="4"/>
      <c r="U633" s="4"/>
      <c r="V633" s="4"/>
      <c r="W633" s="4"/>
    </row>
    <row r="634" spans="1:23" x14ac:dyDescent="0.2">
      <c r="A634" s="4">
        <v>50</v>
      </c>
      <c r="B634" s="4">
        <v>0</v>
      </c>
      <c r="C634" s="4">
        <v>0</v>
      </c>
      <c r="D634" s="4">
        <v>1</v>
      </c>
      <c r="E634" s="4">
        <v>215</v>
      </c>
      <c r="F634" s="4">
        <f>ROUND(Source!AT616,O634)</f>
        <v>0</v>
      </c>
      <c r="G634" s="4" t="s">
        <v>98</v>
      </c>
      <c r="H634" s="4" t="s">
        <v>99</v>
      </c>
      <c r="I634" s="4"/>
      <c r="J634" s="4"/>
      <c r="K634" s="4">
        <v>215</v>
      </c>
      <c r="L634" s="4">
        <v>17</v>
      </c>
      <c r="M634" s="4">
        <v>3</v>
      </c>
      <c r="N634" s="4" t="s">
        <v>3</v>
      </c>
      <c r="O634" s="4">
        <v>2</v>
      </c>
      <c r="P634" s="4"/>
      <c r="Q634" s="4"/>
      <c r="R634" s="4"/>
      <c r="S634" s="4"/>
      <c r="T634" s="4"/>
      <c r="U634" s="4"/>
      <c r="V634" s="4"/>
      <c r="W634" s="4"/>
    </row>
    <row r="635" spans="1:23" x14ac:dyDescent="0.2">
      <c r="A635" s="4">
        <v>50</v>
      </c>
      <c r="B635" s="4">
        <v>0</v>
      </c>
      <c r="C635" s="4">
        <v>0</v>
      </c>
      <c r="D635" s="4">
        <v>1</v>
      </c>
      <c r="E635" s="4">
        <v>217</v>
      </c>
      <c r="F635" s="4">
        <f>ROUND(Source!AU616,O635)</f>
        <v>0</v>
      </c>
      <c r="G635" s="4" t="s">
        <v>100</v>
      </c>
      <c r="H635" s="4" t="s">
        <v>101</v>
      </c>
      <c r="I635" s="4"/>
      <c r="J635" s="4"/>
      <c r="K635" s="4">
        <v>217</v>
      </c>
      <c r="L635" s="4">
        <v>18</v>
      </c>
      <c r="M635" s="4">
        <v>3</v>
      </c>
      <c r="N635" s="4" t="s">
        <v>3</v>
      </c>
      <c r="O635" s="4">
        <v>2</v>
      </c>
      <c r="P635" s="4"/>
      <c r="Q635" s="4"/>
      <c r="R635" s="4"/>
      <c r="S635" s="4"/>
      <c r="T635" s="4"/>
      <c r="U635" s="4"/>
      <c r="V635" s="4"/>
      <c r="W635" s="4"/>
    </row>
    <row r="636" spans="1:23" x14ac:dyDescent="0.2">
      <c r="A636" s="4">
        <v>50</v>
      </c>
      <c r="B636" s="4">
        <v>0</v>
      </c>
      <c r="C636" s="4">
        <v>0</v>
      </c>
      <c r="D636" s="4">
        <v>1</v>
      </c>
      <c r="E636" s="4">
        <v>230</v>
      </c>
      <c r="F636" s="4">
        <f>ROUND(Source!BA616,O636)</f>
        <v>0</v>
      </c>
      <c r="G636" s="4" t="s">
        <v>102</v>
      </c>
      <c r="H636" s="4" t="s">
        <v>103</v>
      </c>
      <c r="I636" s="4"/>
      <c r="J636" s="4"/>
      <c r="K636" s="4">
        <v>230</v>
      </c>
      <c r="L636" s="4">
        <v>19</v>
      </c>
      <c r="M636" s="4">
        <v>3</v>
      </c>
      <c r="N636" s="4" t="s">
        <v>3</v>
      </c>
      <c r="O636" s="4">
        <v>2</v>
      </c>
      <c r="P636" s="4"/>
      <c r="Q636" s="4"/>
      <c r="R636" s="4"/>
      <c r="S636" s="4"/>
      <c r="T636" s="4"/>
      <c r="U636" s="4"/>
      <c r="V636" s="4"/>
      <c r="W636" s="4"/>
    </row>
    <row r="637" spans="1:23" x14ac:dyDescent="0.2">
      <c r="A637" s="4">
        <v>50</v>
      </c>
      <c r="B637" s="4">
        <v>0</v>
      </c>
      <c r="C637" s="4">
        <v>0</v>
      </c>
      <c r="D637" s="4">
        <v>1</v>
      </c>
      <c r="E637" s="4">
        <v>206</v>
      </c>
      <c r="F637" s="4">
        <f>ROUND(Source!T616,O637)</f>
        <v>0</v>
      </c>
      <c r="G637" s="4" t="s">
        <v>104</v>
      </c>
      <c r="H637" s="4" t="s">
        <v>105</v>
      </c>
      <c r="I637" s="4"/>
      <c r="J637" s="4"/>
      <c r="K637" s="4">
        <v>206</v>
      </c>
      <c r="L637" s="4">
        <v>20</v>
      </c>
      <c r="M637" s="4">
        <v>3</v>
      </c>
      <c r="N637" s="4" t="s">
        <v>3</v>
      </c>
      <c r="O637" s="4">
        <v>2</v>
      </c>
      <c r="P637" s="4"/>
      <c r="Q637" s="4"/>
      <c r="R637" s="4"/>
      <c r="S637" s="4"/>
      <c r="T637" s="4"/>
      <c r="U637" s="4"/>
      <c r="V637" s="4"/>
      <c r="W637" s="4"/>
    </row>
    <row r="638" spans="1:23" x14ac:dyDescent="0.2">
      <c r="A638" s="4">
        <v>50</v>
      </c>
      <c r="B638" s="4">
        <v>0</v>
      </c>
      <c r="C638" s="4">
        <v>0</v>
      </c>
      <c r="D638" s="4">
        <v>1</v>
      </c>
      <c r="E638" s="4">
        <v>207</v>
      </c>
      <c r="F638" s="4">
        <f>Source!U616</f>
        <v>0</v>
      </c>
      <c r="G638" s="4" t="s">
        <v>106</v>
      </c>
      <c r="H638" s="4" t="s">
        <v>107</v>
      </c>
      <c r="I638" s="4"/>
      <c r="J638" s="4"/>
      <c r="K638" s="4">
        <v>207</v>
      </c>
      <c r="L638" s="4">
        <v>21</v>
      </c>
      <c r="M638" s="4">
        <v>3</v>
      </c>
      <c r="N638" s="4" t="s">
        <v>3</v>
      </c>
      <c r="O638" s="4">
        <v>-1</v>
      </c>
      <c r="P638" s="4"/>
      <c r="Q638" s="4"/>
      <c r="R638" s="4"/>
      <c r="S638" s="4"/>
      <c r="T638" s="4"/>
      <c r="U638" s="4"/>
      <c r="V638" s="4"/>
      <c r="W638" s="4"/>
    </row>
    <row r="639" spans="1:23" x14ac:dyDescent="0.2">
      <c r="A639" s="4">
        <v>50</v>
      </c>
      <c r="B639" s="4">
        <v>0</v>
      </c>
      <c r="C639" s="4">
        <v>0</v>
      </c>
      <c r="D639" s="4">
        <v>1</v>
      </c>
      <c r="E639" s="4">
        <v>208</v>
      </c>
      <c r="F639" s="4">
        <f>Source!V616</f>
        <v>0</v>
      </c>
      <c r="G639" s="4" t="s">
        <v>108</v>
      </c>
      <c r="H639" s="4" t="s">
        <v>109</v>
      </c>
      <c r="I639" s="4"/>
      <c r="J639" s="4"/>
      <c r="K639" s="4">
        <v>208</v>
      </c>
      <c r="L639" s="4">
        <v>22</v>
      </c>
      <c r="M639" s="4">
        <v>3</v>
      </c>
      <c r="N639" s="4" t="s">
        <v>3</v>
      </c>
      <c r="O639" s="4">
        <v>-1</v>
      </c>
      <c r="P639" s="4"/>
      <c r="Q639" s="4"/>
      <c r="R639" s="4"/>
      <c r="S639" s="4"/>
      <c r="T639" s="4"/>
      <c r="U639" s="4"/>
      <c r="V639" s="4"/>
      <c r="W639" s="4"/>
    </row>
    <row r="640" spans="1:23" x14ac:dyDescent="0.2">
      <c r="A640" s="4">
        <v>50</v>
      </c>
      <c r="B640" s="4">
        <v>0</v>
      </c>
      <c r="C640" s="4">
        <v>0</v>
      </c>
      <c r="D640" s="4">
        <v>1</v>
      </c>
      <c r="E640" s="4">
        <v>209</v>
      </c>
      <c r="F640" s="4">
        <f>ROUND(Source!W616,O640)</f>
        <v>0</v>
      </c>
      <c r="G640" s="4" t="s">
        <v>110</v>
      </c>
      <c r="H640" s="4" t="s">
        <v>111</v>
      </c>
      <c r="I640" s="4"/>
      <c r="J640" s="4"/>
      <c r="K640" s="4">
        <v>209</v>
      </c>
      <c r="L640" s="4">
        <v>23</v>
      </c>
      <c r="M640" s="4">
        <v>3</v>
      </c>
      <c r="N640" s="4" t="s">
        <v>3</v>
      </c>
      <c r="O640" s="4">
        <v>2</v>
      </c>
      <c r="P640" s="4"/>
      <c r="Q640" s="4"/>
      <c r="R640" s="4"/>
      <c r="S640" s="4"/>
      <c r="T640" s="4"/>
      <c r="U640" s="4"/>
      <c r="V640" s="4"/>
      <c r="W640" s="4"/>
    </row>
    <row r="641" spans="1:245" x14ac:dyDescent="0.2">
      <c r="A641" s="4">
        <v>50</v>
      </c>
      <c r="B641" s="4">
        <v>0</v>
      </c>
      <c r="C641" s="4">
        <v>0</v>
      </c>
      <c r="D641" s="4">
        <v>1</v>
      </c>
      <c r="E641" s="4">
        <v>210</v>
      </c>
      <c r="F641" s="4">
        <f>ROUND(Source!X616,O641)</f>
        <v>0</v>
      </c>
      <c r="G641" s="4" t="s">
        <v>112</v>
      </c>
      <c r="H641" s="4" t="s">
        <v>113</v>
      </c>
      <c r="I641" s="4"/>
      <c r="J641" s="4"/>
      <c r="K641" s="4">
        <v>210</v>
      </c>
      <c r="L641" s="4">
        <v>24</v>
      </c>
      <c r="M641" s="4">
        <v>3</v>
      </c>
      <c r="N641" s="4" t="s">
        <v>3</v>
      </c>
      <c r="O641" s="4">
        <v>2</v>
      </c>
      <c r="P641" s="4"/>
      <c r="Q641" s="4"/>
      <c r="R641" s="4"/>
      <c r="S641" s="4"/>
      <c r="T641" s="4"/>
      <c r="U641" s="4"/>
      <c r="V641" s="4"/>
      <c r="W641" s="4"/>
    </row>
    <row r="642" spans="1:245" x14ac:dyDescent="0.2">
      <c r="A642" s="4">
        <v>50</v>
      </c>
      <c r="B642" s="4">
        <v>0</v>
      </c>
      <c r="C642" s="4">
        <v>0</v>
      </c>
      <c r="D642" s="4">
        <v>1</v>
      </c>
      <c r="E642" s="4">
        <v>211</v>
      </c>
      <c r="F642" s="4">
        <f>ROUND(Source!Y616,O642)</f>
        <v>0</v>
      </c>
      <c r="G642" s="4" t="s">
        <v>114</v>
      </c>
      <c r="H642" s="4" t="s">
        <v>115</v>
      </c>
      <c r="I642" s="4"/>
      <c r="J642" s="4"/>
      <c r="K642" s="4">
        <v>211</v>
      </c>
      <c r="L642" s="4">
        <v>25</v>
      </c>
      <c r="M642" s="4">
        <v>3</v>
      </c>
      <c r="N642" s="4" t="s">
        <v>3</v>
      </c>
      <c r="O642" s="4">
        <v>2</v>
      </c>
      <c r="P642" s="4"/>
      <c r="Q642" s="4"/>
      <c r="R642" s="4"/>
      <c r="S642" s="4"/>
      <c r="T642" s="4"/>
      <c r="U642" s="4"/>
      <c r="V642" s="4"/>
      <c r="W642" s="4"/>
    </row>
    <row r="643" spans="1:245" x14ac:dyDescent="0.2">
      <c r="A643" s="4">
        <v>50</v>
      </c>
      <c r="B643" s="4">
        <v>0</v>
      </c>
      <c r="C643" s="4">
        <v>0</v>
      </c>
      <c r="D643" s="4">
        <v>1</v>
      </c>
      <c r="E643" s="4">
        <v>224</v>
      </c>
      <c r="F643" s="4">
        <f>ROUND(Source!AR616,O643)</f>
        <v>0</v>
      </c>
      <c r="G643" s="4" t="s">
        <v>116</v>
      </c>
      <c r="H643" s="4" t="s">
        <v>117</v>
      </c>
      <c r="I643" s="4"/>
      <c r="J643" s="4"/>
      <c r="K643" s="4">
        <v>224</v>
      </c>
      <c r="L643" s="4">
        <v>26</v>
      </c>
      <c r="M643" s="4">
        <v>3</v>
      </c>
      <c r="N643" s="4" t="s">
        <v>3</v>
      </c>
      <c r="O643" s="4">
        <v>2</v>
      </c>
      <c r="P643" s="4"/>
      <c r="Q643" s="4"/>
      <c r="R643" s="4"/>
      <c r="S643" s="4"/>
      <c r="T643" s="4"/>
      <c r="U643" s="4"/>
      <c r="V643" s="4"/>
      <c r="W643" s="4"/>
    </row>
    <row r="645" spans="1:245" x14ac:dyDescent="0.2">
      <c r="A645" s="1">
        <v>5</v>
      </c>
      <c r="B645" s="1">
        <v>1</v>
      </c>
      <c r="C645" s="1"/>
      <c r="D645" s="1">
        <f>ROW(A655)</f>
        <v>655</v>
      </c>
      <c r="E645" s="1"/>
      <c r="F645" s="1" t="s">
        <v>118</v>
      </c>
      <c r="G645" s="1" t="s">
        <v>249</v>
      </c>
      <c r="H645" s="1" t="s">
        <v>3</v>
      </c>
      <c r="I645" s="1">
        <v>0</v>
      </c>
      <c r="J645" s="1"/>
      <c r="K645" s="1">
        <v>0</v>
      </c>
      <c r="L645" s="1"/>
      <c r="M645" s="1"/>
      <c r="N645" s="1"/>
      <c r="O645" s="1"/>
      <c r="P645" s="1"/>
      <c r="Q645" s="1"/>
      <c r="R645" s="1"/>
      <c r="S645" s="1"/>
      <c r="T645" s="1"/>
      <c r="U645" s="1" t="s">
        <v>3</v>
      </c>
      <c r="V645" s="1">
        <v>0</v>
      </c>
      <c r="W645" s="1"/>
      <c r="X645" s="1"/>
      <c r="Y645" s="1"/>
      <c r="Z645" s="1"/>
      <c r="AA645" s="1"/>
      <c r="AB645" s="1" t="s">
        <v>3</v>
      </c>
      <c r="AC645" s="1" t="s">
        <v>3</v>
      </c>
      <c r="AD645" s="1" t="s">
        <v>3</v>
      </c>
      <c r="AE645" s="1" t="s">
        <v>3</v>
      </c>
      <c r="AF645" s="1" t="s">
        <v>3</v>
      </c>
      <c r="AG645" s="1" t="s">
        <v>3</v>
      </c>
      <c r="AH645" s="1"/>
      <c r="AI645" s="1"/>
      <c r="AJ645" s="1"/>
      <c r="AK645" s="1"/>
      <c r="AL645" s="1"/>
      <c r="AM645" s="1"/>
      <c r="AN645" s="1"/>
      <c r="AO645" s="1"/>
      <c r="AP645" s="1" t="s">
        <v>3</v>
      </c>
      <c r="AQ645" s="1" t="s">
        <v>3</v>
      </c>
      <c r="AR645" s="1" t="s">
        <v>3</v>
      </c>
      <c r="AS645" s="1"/>
      <c r="AT645" s="1"/>
      <c r="AU645" s="1"/>
      <c r="AV645" s="1"/>
      <c r="AW645" s="1"/>
      <c r="AX645" s="1"/>
      <c r="AY645" s="1"/>
      <c r="AZ645" s="1" t="s">
        <v>3</v>
      </c>
      <c r="BA645" s="1"/>
      <c r="BB645" s="1" t="s">
        <v>3</v>
      </c>
      <c r="BC645" s="1" t="s">
        <v>3</v>
      </c>
      <c r="BD645" s="1" t="s">
        <v>3</v>
      </c>
      <c r="BE645" s="1" t="s">
        <v>3</v>
      </c>
      <c r="BF645" s="1" t="s">
        <v>3</v>
      </c>
      <c r="BG645" s="1" t="s">
        <v>3</v>
      </c>
      <c r="BH645" s="1" t="s">
        <v>3</v>
      </c>
      <c r="BI645" s="1" t="s">
        <v>3</v>
      </c>
      <c r="BJ645" s="1" t="s">
        <v>3</v>
      </c>
      <c r="BK645" s="1" t="s">
        <v>3</v>
      </c>
      <c r="BL645" s="1" t="s">
        <v>3</v>
      </c>
      <c r="BM645" s="1" t="s">
        <v>3</v>
      </c>
      <c r="BN645" s="1" t="s">
        <v>3</v>
      </c>
      <c r="BO645" s="1" t="s">
        <v>3</v>
      </c>
      <c r="BP645" s="1" t="s">
        <v>3</v>
      </c>
      <c r="BQ645" s="1"/>
      <c r="BR645" s="1"/>
      <c r="BS645" s="1"/>
      <c r="BT645" s="1"/>
      <c r="BU645" s="1"/>
      <c r="BV645" s="1"/>
      <c r="BW645" s="1"/>
      <c r="BX645" s="1">
        <v>0</v>
      </c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>
        <v>0</v>
      </c>
    </row>
    <row r="647" spans="1:245" x14ac:dyDescent="0.2">
      <c r="A647" s="2">
        <v>52</v>
      </c>
      <c r="B647" s="2">
        <f t="shared" ref="B647:G647" si="385">B655</f>
        <v>1</v>
      </c>
      <c r="C647" s="2">
        <f t="shared" si="385"/>
        <v>5</v>
      </c>
      <c r="D647" s="2">
        <f t="shared" si="385"/>
        <v>645</v>
      </c>
      <c r="E647" s="2">
        <f t="shared" si="385"/>
        <v>0</v>
      </c>
      <c r="F647" s="2" t="str">
        <f t="shared" si="385"/>
        <v>Новый подраздел</v>
      </c>
      <c r="G647" s="2" t="str">
        <f t="shared" si="385"/>
        <v>Устройство бетонного борта</v>
      </c>
      <c r="H647" s="2"/>
      <c r="I647" s="2"/>
      <c r="J647" s="2"/>
      <c r="K647" s="2"/>
      <c r="L647" s="2"/>
      <c r="M647" s="2"/>
      <c r="N647" s="2"/>
      <c r="O647" s="2">
        <f t="shared" ref="O647:AT647" si="386">O655</f>
        <v>0</v>
      </c>
      <c r="P647" s="2">
        <f t="shared" si="386"/>
        <v>0</v>
      </c>
      <c r="Q647" s="2">
        <f t="shared" si="386"/>
        <v>0</v>
      </c>
      <c r="R647" s="2">
        <f t="shared" si="386"/>
        <v>0</v>
      </c>
      <c r="S647" s="2">
        <f t="shared" si="386"/>
        <v>0</v>
      </c>
      <c r="T647" s="2">
        <f t="shared" si="386"/>
        <v>0</v>
      </c>
      <c r="U647" s="2">
        <f t="shared" si="386"/>
        <v>0</v>
      </c>
      <c r="V647" s="2">
        <f t="shared" si="386"/>
        <v>0</v>
      </c>
      <c r="W647" s="2">
        <f t="shared" si="386"/>
        <v>0</v>
      </c>
      <c r="X647" s="2">
        <f t="shared" si="386"/>
        <v>0</v>
      </c>
      <c r="Y647" s="2">
        <f t="shared" si="386"/>
        <v>0</v>
      </c>
      <c r="Z647" s="2">
        <f t="shared" si="386"/>
        <v>0</v>
      </c>
      <c r="AA647" s="2">
        <f t="shared" si="386"/>
        <v>0</v>
      </c>
      <c r="AB647" s="2">
        <f t="shared" si="386"/>
        <v>0</v>
      </c>
      <c r="AC647" s="2">
        <f t="shared" si="386"/>
        <v>0</v>
      </c>
      <c r="AD647" s="2">
        <f t="shared" si="386"/>
        <v>0</v>
      </c>
      <c r="AE647" s="2">
        <f t="shared" si="386"/>
        <v>0</v>
      </c>
      <c r="AF647" s="2">
        <f t="shared" si="386"/>
        <v>0</v>
      </c>
      <c r="AG647" s="2">
        <f t="shared" si="386"/>
        <v>0</v>
      </c>
      <c r="AH647" s="2">
        <f t="shared" si="386"/>
        <v>0</v>
      </c>
      <c r="AI647" s="2">
        <f t="shared" si="386"/>
        <v>0</v>
      </c>
      <c r="AJ647" s="2">
        <f t="shared" si="386"/>
        <v>0</v>
      </c>
      <c r="AK647" s="2">
        <f t="shared" si="386"/>
        <v>0</v>
      </c>
      <c r="AL647" s="2">
        <f t="shared" si="386"/>
        <v>0</v>
      </c>
      <c r="AM647" s="2">
        <f t="shared" si="386"/>
        <v>0</v>
      </c>
      <c r="AN647" s="2">
        <f t="shared" si="386"/>
        <v>0</v>
      </c>
      <c r="AO647" s="2">
        <f t="shared" si="386"/>
        <v>0</v>
      </c>
      <c r="AP647" s="2">
        <f t="shared" si="386"/>
        <v>0</v>
      </c>
      <c r="AQ647" s="2">
        <f t="shared" si="386"/>
        <v>0</v>
      </c>
      <c r="AR647" s="2">
        <f t="shared" si="386"/>
        <v>0</v>
      </c>
      <c r="AS647" s="2">
        <f t="shared" si="386"/>
        <v>0</v>
      </c>
      <c r="AT647" s="2">
        <f t="shared" si="386"/>
        <v>0</v>
      </c>
      <c r="AU647" s="2">
        <f t="shared" ref="AU647:BZ647" si="387">AU655</f>
        <v>0</v>
      </c>
      <c r="AV647" s="2">
        <f t="shared" si="387"/>
        <v>0</v>
      </c>
      <c r="AW647" s="2">
        <f t="shared" si="387"/>
        <v>0</v>
      </c>
      <c r="AX647" s="2">
        <f t="shared" si="387"/>
        <v>0</v>
      </c>
      <c r="AY647" s="2">
        <f t="shared" si="387"/>
        <v>0</v>
      </c>
      <c r="AZ647" s="2">
        <f t="shared" si="387"/>
        <v>0</v>
      </c>
      <c r="BA647" s="2">
        <f t="shared" si="387"/>
        <v>0</v>
      </c>
      <c r="BB647" s="2">
        <f t="shared" si="387"/>
        <v>0</v>
      </c>
      <c r="BC647" s="2">
        <f t="shared" si="387"/>
        <v>0</v>
      </c>
      <c r="BD647" s="2">
        <f t="shared" si="387"/>
        <v>0</v>
      </c>
      <c r="BE647" s="2">
        <f t="shared" si="387"/>
        <v>0</v>
      </c>
      <c r="BF647" s="2">
        <f t="shared" si="387"/>
        <v>0</v>
      </c>
      <c r="BG647" s="2">
        <f t="shared" si="387"/>
        <v>0</v>
      </c>
      <c r="BH647" s="2">
        <f t="shared" si="387"/>
        <v>0</v>
      </c>
      <c r="BI647" s="2">
        <f t="shared" si="387"/>
        <v>0</v>
      </c>
      <c r="BJ647" s="2">
        <f t="shared" si="387"/>
        <v>0</v>
      </c>
      <c r="BK647" s="2">
        <f t="shared" si="387"/>
        <v>0</v>
      </c>
      <c r="BL647" s="2">
        <f t="shared" si="387"/>
        <v>0</v>
      </c>
      <c r="BM647" s="2">
        <f t="shared" si="387"/>
        <v>0</v>
      </c>
      <c r="BN647" s="2">
        <f t="shared" si="387"/>
        <v>0</v>
      </c>
      <c r="BO647" s="2">
        <f t="shared" si="387"/>
        <v>0</v>
      </c>
      <c r="BP647" s="2">
        <f t="shared" si="387"/>
        <v>0</v>
      </c>
      <c r="BQ647" s="2">
        <f t="shared" si="387"/>
        <v>0</v>
      </c>
      <c r="BR647" s="2">
        <f t="shared" si="387"/>
        <v>0</v>
      </c>
      <c r="BS647" s="2">
        <f t="shared" si="387"/>
        <v>0</v>
      </c>
      <c r="BT647" s="2">
        <f t="shared" si="387"/>
        <v>0</v>
      </c>
      <c r="BU647" s="2">
        <f t="shared" si="387"/>
        <v>0</v>
      </c>
      <c r="BV647" s="2">
        <f t="shared" si="387"/>
        <v>0</v>
      </c>
      <c r="BW647" s="2">
        <f t="shared" si="387"/>
        <v>0</v>
      </c>
      <c r="BX647" s="2">
        <f t="shared" si="387"/>
        <v>0</v>
      </c>
      <c r="BY647" s="2">
        <f t="shared" si="387"/>
        <v>0</v>
      </c>
      <c r="BZ647" s="2">
        <f t="shared" si="387"/>
        <v>0</v>
      </c>
      <c r="CA647" s="2">
        <f t="shared" ref="CA647:DF647" si="388">CA655</f>
        <v>0</v>
      </c>
      <c r="CB647" s="2">
        <f t="shared" si="388"/>
        <v>0</v>
      </c>
      <c r="CC647" s="2">
        <f t="shared" si="388"/>
        <v>0</v>
      </c>
      <c r="CD647" s="2">
        <f t="shared" si="388"/>
        <v>0</v>
      </c>
      <c r="CE647" s="2">
        <f t="shared" si="388"/>
        <v>0</v>
      </c>
      <c r="CF647" s="2">
        <f t="shared" si="388"/>
        <v>0</v>
      </c>
      <c r="CG647" s="2">
        <f t="shared" si="388"/>
        <v>0</v>
      </c>
      <c r="CH647" s="2">
        <f t="shared" si="388"/>
        <v>0</v>
      </c>
      <c r="CI647" s="2">
        <f t="shared" si="388"/>
        <v>0</v>
      </c>
      <c r="CJ647" s="2">
        <f t="shared" si="388"/>
        <v>0</v>
      </c>
      <c r="CK647" s="2">
        <f t="shared" si="388"/>
        <v>0</v>
      </c>
      <c r="CL647" s="2">
        <f t="shared" si="388"/>
        <v>0</v>
      </c>
      <c r="CM647" s="2">
        <f t="shared" si="388"/>
        <v>0</v>
      </c>
      <c r="CN647" s="2">
        <f t="shared" si="388"/>
        <v>0</v>
      </c>
      <c r="CO647" s="2">
        <f t="shared" si="388"/>
        <v>0</v>
      </c>
      <c r="CP647" s="2">
        <f t="shared" si="388"/>
        <v>0</v>
      </c>
      <c r="CQ647" s="2">
        <f t="shared" si="388"/>
        <v>0</v>
      </c>
      <c r="CR647" s="2">
        <f t="shared" si="388"/>
        <v>0</v>
      </c>
      <c r="CS647" s="2">
        <f t="shared" si="388"/>
        <v>0</v>
      </c>
      <c r="CT647" s="2">
        <f t="shared" si="388"/>
        <v>0</v>
      </c>
      <c r="CU647" s="2">
        <f t="shared" si="388"/>
        <v>0</v>
      </c>
      <c r="CV647" s="2">
        <f t="shared" si="388"/>
        <v>0</v>
      </c>
      <c r="CW647" s="2">
        <f t="shared" si="388"/>
        <v>0</v>
      </c>
      <c r="CX647" s="2">
        <f t="shared" si="388"/>
        <v>0</v>
      </c>
      <c r="CY647" s="2">
        <f t="shared" si="388"/>
        <v>0</v>
      </c>
      <c r="CZ647" s="2">
        <f t="shared" si="388"/>
        <v>0</v>
      </c>
      <c r="DA647" s="2">
        <f t="shared" si="388"/>
        <v>0</v>
      </c>
      <c r="DB647" s="2">
        <f t="shared" si="388"/>
        <v>0</v>
      </c>
      <c r="DC647" s="2">
        <f t="shared" si="388"/>
        <v>0</v>
      </c>
      <c r="DD647" s="2">
        <f t="shared" si="388"/>
        <v>0</v>
      </c>
      <c r="DE647" s="2">
        <f t="shared" si="388"/>
        <v>0</v>
      </c>
      <c r="DF647" s="2">
        <f t="shared" si="388"/>
        <v>0</v>
      </c>
      <c r="DG647" s="3">
        <f t="shared" ref="DG647:EL647" si="389">DG655</f>
        <v>0</v>
      </c>
      <c r="DH647" s="3">
        <f t="shared" si="389"/>
        <v>0</v>
      </c>
      <c r="DI647" s="3">
        <f t="shared" si="389"/>
        <v>0</v>
      </c>
      <c r="DJ647" s="3">
        <f t="shared" si="389"/>
        <v>0</v>
      </c>
      <c r="DK647" s="3">
        <f t="shared" si="389"/>
        <v>0</v>
      </c>
      <c r="DL647" s="3">
        <f t="shared" si="389"/>
        <v>0</v>
      </c>
      <c r="DM647" s="3">
        <f t="shared" si="389"/>
        <v>0</v>
      </c>
      <c r="DN647" s="3">
        <f t="shared" si="389"/>
        <v>0</v>
      </c>
      <c r="DO647" s="3">
        <f t="shared" si="389"/>
        <v>0</v>
      </c>
      <c r="DP647" s="3">
        <f t="shared" si="389"/>
        <v>0</v>
      </c>
      <c r="DQ647" s="3">
        <f t="shared" si="389"/>
        <v>0</v>
      </c>
      <c r="DR647" s="3">
        <f t="shared" si="389"/>
        <v>0</v>
      </c>
      <c r="DS647" s="3">
        <f t="shared" si="389"/>
        <v>0</v>
      </c>
      <c r="DT647" s="3">
        <f t="shared" si="389"/>
        <v>0</v>
      </c>
      <c r="DU647" s="3">
        <f t="shared" si="389"/>
        <v>0</v>
      </c>
      <c r="DV647" s="3">
        <f t="shared" si="389"/>
        <v>0</v>
      </c>
      <c r="DW647" s="3">
        <f t="shared" si="389"/>
        <v>0</v>
      </c>
      <c r="DX647" s="3">
        <f t="shared" si="389"/>
        <v>0</v>
      </c>
      <c r="DY647" s="3">
        <f t="shared" si="389"/>
        <v>0</v>
      </c>
      <c r="DZ647" s="3">
        <f t="shared" si="389"/>
        <v>0</v>
      </c>
      <c r="EA647" s="3">
        <f t="shared" si="389"/>
        <v>0</v>
      </c>
      <c r="EB647" s="3">
        <f t="shared" si="389"/>
        <v>0</v>
      </c>
      <c r="EC647" s="3">
        <f t="shared" si="389"/>
        <v>0</v>
      </c>
      <c r="ED647" s="3">
        <f t="shared" si="389"/>
        <v>0</v>
      </c>
      <c r="EE647" s="3">
        <f t="shared" si="389"/>
        <v>0</v>
      </c>
      <c r="EF647" s="3">
        <f t="shared" si="389"/>
        <v>0</v>
      </c>
      <c r="EG647" s="3">
        <f t="shared" si="389"/>
        <v>0</v>
      </c>
      <c r="EH647" s="3">
        <f t="shared" si="389"/>
        <v>0</v>
      </c>
      <c r="EI647" s="3">
        <f t="shared" si="389"/>
        <v>0</v>
      </c>
      <c r="EJ647" s="3">
        <f t="shared" si="389"/>
        <v>0</v>
      </c>
      <c r="EK647" s="3">
        <f t="shared" si="389"/>
        <v>0</v>
      </c>
      <c r="EL647" s="3">
        <f t="shared" si="389"/>
        <v>0</v>
      </c>
      <c r="EM647" s="3">
        <f t="shared" ref="EM647:FR647" si="390">EM655</f>
        <v>0</v>
      </c>
      <c r="EN647" s="3">
        <f t="shared" si="390"/>
        <v>0</v>
      </c>
      <c r="EO647" s="3">
        <f t="shared" si="390"/>
        <v>0</v>
      </c>
      <c r="EP647" s="3">
        <f t="shared" si="390"/>
        <v>0</v>
      </c>
      <c r="EQ647" s="3">
        <f t="shared" si="390"/>
        <v>0</v>
      </c>
      <c r="ER647" s="3">
        <f t="shared" si="390"/>
        <v>0</v>
      </c>
      <c r="ES647" s="3">
        <f t="shared" si="390"/>
        <v>0</v>
      </c>
      <c r="ET647" s="3">
        <f t="shared" si="390"/>
        <v>0</v>
      </c>
      <c r="EU647" s="3">
        <f t="shared" si="390"/>
        <v>0</v>
      </c>
      <c r="EV647" s="3">
        <f t="shared" si="390"/>
        <v>0</v>
      </c>
      <c r="EW647" s="3">
        <f t="shared" si="390"/>
        <v>0</v>
      </c>
      <c r="EX647" s="3">
        <f t="shared" si="390"/>
        <v>0</v>
      </c>
      <c r="EY647" s="3">
        <f t="shared" si="390"/>
        <v>0</v>
      </c>
      <c r="EZ647" s="3">
        <f t="shared" si="390"/>
        <v>0</v>
      </c>
      <c r="FA647" s="3">
        <f t="shared" si="390"/>
        <v>0</v>
      </c>
      <c r="FB647" s="3">
        <f t="shared" si="390"/>
        <v>0</v>
      </c>
      <c r="FC647" s="3">
        <f t="shared" si="390"/>
        <v>0</v>
      </c>
      <c r="FD647" s="3">
        <f t="shared" si="390"/>
        <v>0</v>
      </c>
      <c r="FE647" s="3">
        <f t="shared" si="390"/>
        <v>0</v>
      </c>
      <c r="FF647" s="3">
        <f t="shared" si="390"/>
        <v>0</v>
      </c>
      <c r="FG647" s="3">
        <f t="shared" si="390"/>
        <v>0</v>
      </c>
      <c r="FH647" s="3">
        <f t="shared" si="390"/>
        <v>0</v>
      </c>
      <c r="FI647" s="3">
        <f t="shared" si="390"/>
        <v>0</v>
      </c>
      <c r="FJ647" s="3">
        <f t="shared" si="390"/>
        <v>0</v>
      </c>
      <c r="FK647" s="3">
        <f t="shared" si="390"/>
        <v>0</v>
      </c>
      <c r="FL647" s="3">
        <f t="shared" si="390"/>
        <v>0</v>
      </c>
      <c r="FM647" s="3">
        <f t="shared" si="390"/>
        <v>0</v>
      </c>
      <c r="FN647" s="3">
        <f t="shared" si="390"/>
        <v>0</v>
      </c>
      <c r="FO647" s="3">
        <f t="shared" si="390"/>
        <v>0</v>
      </c>
      <c r="FP647" s="3">
        <f t="shared" si="390"/>
        <v>0</v>
      </c>
      <c r="FQ647" s="3">
        <f t="shared" si="390"/>
        <v>0</v>
      </c>
      <c r="FR647" s="3">
        <f t="shared" si="390"/>
        <v>0</v>
      </c>
      <c r="FS647" s="3">
        <f t="shared" ref="FS647:GX647" si="391">FS655</f>
        <v>0</v>
      </c>
      <c r="FT647" s="3">
        <f t="shared" si="391"/>
        <v>0</v>
      </c>
      <c r="FU647" s="3">
        <f t="shared" si="391"/>
        <v>0</v>
      </c>
      <c r="FV647" s="3">
        <f t="shared" si="391"/>
        <v>0</v>
      </c>
      <c r="FW647" s="3">
        <f t="shared" si="391"/>
        <v>0</v>
      </c>
      <c r="FX647" s="3">
        <f t="shared" si="391"/>
        <v>0</v>
      </c>
      <c r="FY647" s="3">
        <f t="shared" si="391"/>
        <v>0</v>
      </c>
      <c r="FZ647" s="3">
        <f t="shared" si="391"/>
        <v>0</v>
      </c>
      <c r="GA647" s="3">
        <f t="shared" si="391"/>
        <v>0</v>
      </c>
      <c r="GB647" s="3">
        <f t="shared" si="391"/>
        <v>0</v>
      </c>
      <c r="GC647" s="3">
        <f t="shared" si="391"/>
        <v>0</v>
      </c>
      <c r="GD647" s="3">
        <f t="shared" si="391"/>
        <v>0</v>
      </c>
      <c r="GE647" s="3">
        <f t="shared" si="391"/>
        <v>0</v>
      </c>
      <c r="GF647" s="3">
        <f t="shared" si="391"/>
        <v>0</v>
      </c>
      <c r="GG647" s="3">
        <f t="shared" si="391"/>
        <v>0</v>
      </c>
      <c r="GH647" s="3">
        <f t="shared" si="391"/>
        <v>0</v>
      </c>
      <c r="GI647" s="3">
        <f t="shared" si="391"/>
        <v>0</v>
      </c>
      <c r="GJ647" s="3">
        <f t="shared" si="391"/>
        <v>0</v>
      </c>
      <c r="GK647" s="3">
        <f t="shared" si="391"/>
        <v>0</v>
      </c>
      <c r="GL647" s="3">
        <f t="shared" si="391"/>
        <v>0</v>
      </c>
      <c r="GM647" s="3">
        <f t="shared" si="391"/>
        <v>0</v>
      </c>
      <c r="GN647" s="3">
        <f t="shared" si="391"/>
        <v>0</v>
      </c>
      <c r="GO647" s="3">
        <f t="shared" si="391"/>
        <v>0</v>
      </c>
      <c r="GP647" s="3">
        <f t="shared" si="391"/>
        <v>0</v>
      </c>
      <c r="GQ647" s="3">
        <f t="shared" si="391"/>
        <v>0</v>
      </c>
      <c r="GR647" s="3">
        <f t="shared" si="391"/>
        <v>0</v>
      </c>
      <c r="GS647" s="3">
        <f t="shared" si="391"/>
        <v>0</v>
      </c>
      <c r="GT647" s="3">
        <f t="shared" si="391"/>
        <v>0</v>
      </c>
      <c r="GU647" s="3">
        <f t="shared" si="391"/>
        <v>0</v>
      </c>
      <c r="GV647" s="3">
        <f t="shared" si="391"/>
        <v>0</v>
      </c>
      <c r="GW647" s="3">
        <f t="shared" si="391"/>
        <v>0</v>
      </c>
      <c r="GX647" s="3">
        <f t="shared" si="391"/>
        <v>0</v>
      </c>
    </row>
    <row r="649" spans="1:245" x14ac:dyDescent="0.2">
      <c r="A649">
        <v>17</v>
      </c>
      <c r="B649">
        <v>1</v>
      </c>
      <c r="C649">
        <f>ROW(SmtRes!A95)</f>
        <v>95</v>
      </c>
      <c r="D649">
        <f>ROW(EtalonRes!A167)</f>
        <v>167</v>
      </c>
      <c r="E649" t="s">
        <v>250</v>
      </c>
      <c r="F649" t="s">
        <v>121</v>
      </c>
      <c r="G649" t="s">
        <v>122</v>
      </c>
      <c r="H649" t="s">
        <v>29</v>
      </c>
      <c r="I649">
        <v>0</v>
      </c>
      <c r="J649">
        <v>0</v>
      </c>
      <c r="O649">
        <f>ROUND(CP649,2)</f>
        <v>0</v>
      </c>
      <c r="P649">
        <f>ROUND(CQ649*I649,2)</f>
        <v>0</v>
      </c>
      <c r="Q649">
        <f>ROUND(CR649*I649,2)</f>
        <v>0</v>
      </c>
      <c r="R649">
        <f>ROUND(CS649*I649,2)</f>
        <v>0</v>
      </c>
      <c r="S649">
        <f>ROUND(CT649*I649,2)</f>
        <v>0</v>
      </c>
      <c r="T649">
        <f>ROUND(CU649*I649,2)</f>
        <v>0</v>
      </c>
      <c r="U649">
        <f>CV649*I649</f>
        <v>0</v>
      </c>
      <c r="V649">
        <f>CW649*I649</f>
        <v>0</v>
      </c>
      <c r="W649">
        <f>ROUND(CX649*I649,2)</f>
        <v>0</v>
      </c>
      <c r="X649">
        <f t="shared" ref="X649:Y653" si="392">ROUND(CY649,2)</f>
        <v>0</v>
      </c>
      <c r="Y649">
        <f t="shared" si="392"/>
        <v>0</v>
      </c>
      <c r="AA649">
        <v>40597198</v>
      </c>
      <c r="AB649">
        <f>ROUND((AC649+AD649+AF649),6)</f>
        <v>76371.3</v>
      </c>
      <c r="AC649">
        <f>ROUND((ES649),6)</f>
        <v>65154.45</v>
      </c>
      <c r="AD649">
        <f>ROUND((((ET649)-(EU649))+AE649),6)</f>
        <v>8265.0300000000007</v>
      </c>
      <c r="AE649">
        <f t="shared" ref="AE649:AF653" si="393">ROUND((EU649),6)</f>
        <v>3342.74</v>
      </c>
      <c r="AF649">
        <f t="shared" si="393"/>
        <v>2951.82</v>
      </c>
      <c r="AG649">
        <f>ROUND((AP649),6)</f>
        <v>0</v>
      </c>
      <c r="AH649">
        <f t="shared" ref="AH649:AI653" si="394">(EW649)</f>
        <v>16.559999999999999</v>
      </c>
      <c r="AI649">
        <f t="shared" si="394"/>
        <v>0</v>
      </c>
      <c r="AJ649">
        <f>(AS649)</f>
        <v>0</v>
      </c>
      <c r="AK649">
        <v>76371.3</v>
      </c>
      <c r="AL649">
        <v>65154.45</v>
      </c>
      <c r="AM649">
        <v>8265.0300000000007</v>
      </c>
      <c r="AN649">
        <v>3342.74</v>
      </c>
      <c r="AO649">
        <v>2951.82</v>
      </c>
      <c r="AP649">
        <v>0</v>
      </c>
      <c r="AQ649">
        <v>16.559999999999999</v>
      </c>
      <c r="AR649">
        <v>0</v>
      </c>
      <c r="AS649">
        <v>0</v>
      </c>
      <c r="AT649">
        <v>70</v>
      </c>
      <c r="AU649">
        <v>10</v>
      </c>
      <c r="AV649">
        <v>1</v>
      </c>
      <c r="AW649">
        <v>1</v>
      </c>
      <c r="AZ649">
        <v>1</v>
      </c>
      <c r="BA649">
        <v>1</v>
      </c>
      <c r="BB649">
        <v>1</v>
      </c>
      <c r="BC649">
        <v>1</v>
      </c>
      <c r="BD649" t="s">
        <v>3</v>
      </c>
      <c r="BE649" t="s">
        <v>3</v>
      </c>
      <c r="BF649" t="s">
        <v>3</v>
      </c>
      <c r="BG649" t="s">
        <v>3</v>
      </c>
      <c r="BH649">
        <v>0</v>
      </c>
      <c r="BI649">
        <v>4</v>
      </c>
      <c r="BJ649" t="s">
        <v>123</v>
      </c>
      <c r="BM649">
        <v>0</v>
      </c>
      <c r="BN649">
        <v>0</v>
      </c>
      <c r="BO649" t="s">
        <v>3</v>
      </c>
      <c r="BP649">
        <v>0</v>
      </c>
      <c r="BQ649">
        <v>1</v>
      </c>
      <c r="BR649">
        <v>0</v>
      </c>
      <c r="BS649">
        <v>1</v>
      </c>
      <c r="BT649">
        <v>1</v>
      </c>
      <c r="BU649">
        <v>1</v>
      </c>
      <c r="BV649">
        <v>1</v>
      </c>
      <c r="BW649">
        <v>1</v>
      </c>
      <c r="BX649">
        <v>1</v>
      </c>
      <c r="BY649" t="s">
        <v>3</v>
      </c>
      <c r="BZ649">
        <v>70</v>
      </c>
      <c r="CA649">
        <v>10</v>
      </c>
      <c r="CE649">
        <v>0</v>
      </c>
      <c r="CF649">
        <v>0</v>
      </c>
      <c r="CG649">
        <v>0</v>
      </c>
      <c r="CM649">
        <v>0</v>
      </c>
      <c r="CN649" t="s">
        <v>3</v>
      </c>
      <c r="CO649">
        <v>0</v>
      </c>
      <c r="CP649">
        <f>(P649+Q649+S649)</f>
        <v>0</v>
      </c>
      <c r="CQ649">
        <f>(AC649*BC649*AW649)</f>
        <v>65154.45</v>
      </c>
      <c r="CR649">
        <f>((((ET649)*BB649-(EU649)*BS649)+AE649*BS649)*AV649)</f>
        <v>8265.0300000000007</v>
      </c>
      <c r="CS649">
        <f>(AE649*BS649*AV649)</f>
        <v>3342.74</v>
      </c>
      <c r="CT649">
        <f>(AF649*BA649*AV649)</f>
        <v>2951.82</v>
      </c>
      <c r="CU649">
        <f>AG649</f>
        <v>0</v>
      </c>
      <c r="CV649">
        <f>(AH649*AV649)</f>
        <v>16.559999999999999</v>
      </c>
      <c r="CW649">
        <f t="shared" ref="CW649:CX653" si="395">AI649</f>
        <v>0</v>
      </c>
      <c r="CX649">
        <f t="shared" si="395"/>
        <v>0</v>
      </c>
      <c r="CY649">
        <f>((S649*BZ649)/100)</f>
        <v>0</v>
      </c>
      <c r="CZ649">
        <f>((S649*CA649)/100)</f>
        <v>0</v>
      </c>
      <c r="DC649" t="s">
        <v>3</v>
      </c>
      <c r="DD649" t="s">
        <v>3</v>
      </c>
      <c r="DE649" t="s">
        <v>3</v>
      </c>
      <c r="DF649" t="s">
        <v>3</v>
      </c>
      <c r="DG649" t="s">
        <v>3</v>
      </c>
      <c r="DH649" t="s">
        <v>3</v>
      </c>
      <c r="DI649" t="s">
        <v>3</v>
      </c>
      <c r="DJ649" t="s">
        <v>3</v>
      </c>
      <c r="DK649" t="s">
        <v>3</v>
      </c>
      <c r="DL649" t="s">
        <v>3</v>
      </c>
      <c r="DM649" t="s">
        <v>3</v>
      </c>
      <c r="DN649">
        <v>0</v>
      </c>
      <c r="DO649">
        <v>0</v>
      </c>
      <c r="DP649">
        <v>1</v>
      </c>
      <c r="DQ649">
        <v>1</v>
      </c>
      <c r="DU649">
        <v>1007</v>
      </c>
      <c r="DV649" t="s">
        <v>29</v>
      </c>
      <c r="DW649" t="s">
        <v>29</v>
      </c>
      <c r="DX649">
        <v>100</v>
      </c>
      <c r="EE649">
        <v>38986828</v>
      </c>
      <c r="EF649">
        <v>1</v>
      </c>
      <c r="EG649" t="s">
        <v>23</v>
      </c>
      <c r="EH649">
        <v>0</v>
      </c>
      <c r="EI649" t="s">
        <v>3</v>
      </c>
      <c r="EJ649">
        <v>4</v>
      </c>
      <c r="EK649">
        <v>0</v>
      </c>
      <c r="EL649" t="s">
        <v>24</v>
      </c>
      <c r="EM649" t="s">
        <v>25</v>
      </c>
      <c r="EO649" t="s">
        <v>3</v>
      </c>
      <c r="EQ649">
        <v>131072</v>
      </c>
      <c r="ER649">
        <v>76371.3</v>
      </c>
      <c r="ES649">
        <v>65154.45</v>
      </c>
      <c r="ET649">
        <v>8265.0300000000007</v>
      </c>
      <c r="EU649">
        <v>3342.74</v>
      </c>
      <c r="EV649">
        <v>2951.82</v>
      </c>
      <c r="EW649">
        <v>16.559999999999999</v>
      </c>
      <c r="EX649">
        <v>0</v>
      </c>
      <c r="EY649">
        <v>0</v>
      </c>
      <c r="FQ649">
        <v>0</v>
      </c>
      <c r="FR649">
        <f>ROUND(IF(AND(BH649=3,BI649=3),P649,0),2)</f>
        <v>0</v>
      </c>
      <c r="FS649">
        <v>0</v>
      </c>
      <c r="FX649">
        <v>70</v>
      </c>
      <c r="FY649">
        <v>10</v>
      </c>
      <c r="GA649" t="s">
        <v>3</v>
      </c>
      <c r="GD649">
        <v>0</v>
      </c>
      <c r="GF649">
        <v>-2044529547</v>
      </c>
      <c r="GG649">
        <v>2</v>
      </c>
      <c r="GH649">
        <v>1</v>
      </c>
      <c r="GI649">
        <v>-2</v>
      </c>
      <c r="GJ649">
        <v>0</v>
      </c>
      <c r="GK649">
        <f>ROUND(R649*(R12)/100,2)</f>
        <v>0</v>
      </c>
      <c r="GL649">
        <f>ROUND(IF(AND(BH649=3,BI649=3,FS649&lt;&gt;0),P649,0),2)</f>
        <v>0</v>
      </c>
      <c r="GM649">
        <f>ROUND(O649+X649+Y649+GK649,2)+GX649</f>
        <v>0</v>
      </c>
      <c r="GN649">
        <f>IF(OR(BI649=0,BI649=1),ROUND(O649+X649+Y649+GK649,2),0)</f>
        <v>0</v>
      </c>
      <c r="GO649">
        <f>IF(BI649=2,ROUND(O649+X649+Y649+GK649,2),0)</f>
        <v>0</v>
      </c>
      <c r="GP649">
        <f>IF(BI649=4,ROUND(O649+X649+Y649+GK649,2)+GX649,0)</f>
        <v>0</v>
      </c>
      <c r="GR649">
        <v>0</v>
      </c>
      <c r="GS649">
        <v>3</v>
      </c>
      <c r="GT649">
        <v>0</v>
      </c>
      <c r="GU649" t="s">
        <v>3</v>
      </c>
      <c r="GV649">
        <f>ROUND((GT649),6)</f>
        <v>0</v>
      </c>
      <c r="GW649">
        <v>1</v>
      </c>
      <c r="GX649">
        <f>ROUND(HC649*I649,2)</f>
        <v>0</v>
      </c>
      <c r="HA649">
        <v>0</v>
      </c>
      <c r="HB649">
        <v>0</v>
      </c>
      <c r="HC649">
        <f>GV649*GW649</f>
        <v>0</v>
      </c>
      <c r="IK649">
        <v>0</v>
      </c>
    </row>
    <row r="650" spans="1:245" x14ac:dyDescent="0.2">
      <c r="A650">
        <v>17</v>
      </c>
      <c r="B650">
        <v>1</v>
      </c>
      <c r="C650">
        <f>ROW(SmtRes!A99)</f>
        <v>99</v>
      </c>
      <c r="D650">
        <f>ROW(EtalonRes!A171)</f>
        <v>171</v>
      </c>
      <c r="E650" t="s">
        <v>251</v>
      </c>
      <c r="F650" t="s">
        <v>125</v>
      </c>
      <c r="G650" t="s">
        <v>126</v>
      </c>
      <c r="H650" t="s">
        <v>37</v>
      </c>
      <c r="I650">
        <v>0</v>
      </c>
      <c r="J650">
        <v>0</v>
      </c>
      <c r="O650">
        <f>ROUND(CP650,2)</f>
        <v>0</v>
      </c>
      <c r="P650">
        <f>ROUND(CQ650*I650,2)</f>
        <v>0</v>
      </c>
      <c r="Q650">
        <f>ROUND(CR650*I650,2)</f>
        <v>0</v>
      </c>
      <c r="R650">
        <f>ROUND(CS650*I650,2)</f>
        <v>0</v>
      </c>
      <c r="S650">
        <f>ROUND(CT650*I650,2)</f>
        <v>0</v>
      </c>
      <c r="T650">
        <f>ROUND(CU650*I650,2)</f>
        <v>0</v>
      </c>
      <c r="U650">
        <f>CV650*I650</f>
        <v>0</v>
      </c>
      <c r="V650">
        <f>CW650*I650</f>
        <v>0</v>
      </c>
      <c r="W650">
        <f>ROUND(CX650*I650,2)</f>
        <v>0</v>
      </c>
      <c r="X650">
        <f t="shared" si="392"/>
        <v>0</v>
      </c>
      <c r="Y650">
        <f t="shared" si="392"/>
        <v>0</v>
      </c>
      <c r="AA650">
        <v>40597198</v>
      </c>
      <c r="AB650">
        <f>ROUND((AC650+AD650+AF650),6)</f>
        <v>66278.38</v>
      </c>
      <c r="AC650">
        <f>ROUND((ES650),6)</f>
        <v>51150.7</v>
      </c>
      <c r="AD650">
        <f>ROUND((((ET650)-(EU650))+AE650),6)</f>
        <v>0</v>
      </c>
      <c r="AE650">
        <f t="shared" si="393"/>
        <v>0</v>
      </c>
      <c r="AF650">
        <f t="shared" si="393"/>
        <v>15127.68</v>
      </c>
      <c r="AG650">
        <f>ROUND((AP650),6)</f>
        <v>0</v>
      </c>
      <c r="AH650">
        <f t="shared" si="394"/>
        <v>80.27</v>
      </c>
      <c r="AI650">
        <f t="shared" si="394"/>
        <v>0</v>
      </c>
      <c r="AJ650">
        <f>(AS650)</f>
        <v>0</v>
      </c>
      <c r="AK650">
        <v>66278.38</v>
      </c>
      <c r="AL650">
        <v>51150.7</v>
      </c>
      <c r="AM650">
        <v>0</v>
      </c>
      <c r="AN650">
        <v>0</v>
      </c>
      <c r="AO650">
        <v>15127.68</v>
      </c>
      <c r="AP650">
        <v>0</v>
      </c>
      <c r="AQ650">
        <v>80.27</v>
      </c>
      <c r="AR650">
        <v>0</v>
      </c>
      <c r="AS650">
        <v>0</v>
      </c>
      <c r="AT650">
        <v>70</v>
      </c>
      <c r="AU650">
        <v>10</v>
      </c>
      <c r="AV650">
        <v>1</v>
      </c>
      <c r="AW650">
        <v>1</v>
      </c>
      <c r="AZ650">
        <v>1</v>
      </c>
      <c r="BA650">
        <v>1</v>
      </c>
      <c r="BB650">
        <v>1</v>
      </c>
      <c r="BC650">
        <v>1</v>
      </c>
      <c r="BD650" t="s">
        <v>3</v>
      </c>
      <c r="BE650" t="s">
        <v>3</v>
      </c>
      <c r="BF650" t="s">
        <v>3</v>
      </c>
      <c r="BG650" t="s">
        <v>3</v>
      </c>
      <c r="BH650">
        <v>0</v>
      </c>
      <c r="BI650">
        <v>4</v>
      </c>
      <c r="BJ650" t="s">
        <v>127</v>
      </c>
      <c r="BM650">
        <v>0</v>
      </c>
      <c r="BN650">
        <v>0</v>
      </c>
      <c r="BO650" t="s">
        <v>3</v>
      </c>
      <c r="BP650">
        <v>0</v>
      </c>
      <c r="BQ650">
        <v>1</v>
      </c>
      <c r="BR650">
        <v>0</v>
      </c>
      <c r="BS650">
        <v>1</v>
      </c>
      <c r="BT650">
        <v>1</v>
      </c>
      <c r="BU650">
        <v>1</v>
      </c>
      <c r="BV650">
        <v>1</v>
      </c>
      <c r="BW650">
        <v>1</v>
      </c>
      <c r="BX650">
        <v>1</v>
      </c>
      <c r="BY650" t="s">
        <v>3</v>
      </c>
      <c r="BZ650">
        <v>70</v>
      </c>
      <c r="CA650">
        <v>10</v>
      </c>
      <c r="CE650">
        <v>0</v>
      </c>
      <c r="CF650">
        <v>0</v>
      </c>
      <c r="CG650">
        <v>0</v>
      </c>
      <c r="CM650">
        <v>0</v>
      </c>
      <c r="CN650" t="s">
        <v>3</v>
      </c>
      <c r="CO650">
        <v>0</v>
      </c>
      <c r="CP650">
        <f>(P650+Q650+S650)</f>
        <v>0</v>
      </c>
      <c r="CQ650">
        <f>(AC650*BC650*AW650)</f>
        <v>51150.7</v>
      </c>
      <c r="CR650">
        <f>((((ET650)*BB650-(EU650)*BS650)+AE650*BS650)*AV650)</f>
        <v>0</v>
      </c>
      <c r="CS650">
        <f>(AE650*BS650*AV650)</f>
        <v>0</v>
      </c>
      <c r="CT650">
        <f>(AF650*BA650*AV650)</f>
        <v>15127.68</v>
      </c>
      <c r="CU650">
        <f>AG650</f>
        <v>0</v>
      </c>
      <c r="CV650">
        <f>(AH650*AV650)</f>
        <v>80.27</v>
      </c>
      <c r="CW650">
        <f t="shared" si="395"/>
        <v>0</v>
      </c>
      <c r="CX650">
        <f t="shared" si="395"/>
        <v>0</v>
      </c>
      <c r="CY650">
        <f>((S650*BZ650)/100)</f>
        <v>0</v>
      </c>
      <c r="CZ650">
        <f>((S650*CA650)/100)</f>
        <v>0</v>
      </c>
      <c r="DC650" t="s">
        <v>3</v>
      </c>
      <c r="DD650" t="s">
        <v>3</v>
      </c>
      <c r="DE650" t="s">
        <v>3</v>
      </c>
      <c r="DF650" t="s">
        <v>3</v>
      </c>
      <c r="DG650" t="s">
        <v>3</v>
      </c>
      <c r="DH650" t="s">
        <v>3</v>
      </c>
      <c r="DI650" t="s">
        <v>3</v>
      </c>
      <c r="DJ650" t="s">
        <v>3</v>
      </c>
      <c r="DK650" t="s">
        <v>3</v>
      </c>
      <c r="DL650" t="s">
        <v>3</v>
      </c>
      <c r="DM650" t="s">
        <v>3</v>
      </c>
      <c r="DN650">
        <v>0</v>
      </c>
      <c r="DO650">
        <v>0</v>
      </c>
      <c r="DP650">
        <v>1</v>
      </c>
      <c r="DQ650">
        <v>1</v>
      </c>
      <c r="DU650">
        <v>1003</v>
      </c>
      <c r="DV650" t="s">
        <v>37</v>
      </c>
      <c r="DW650" t="s">
        <v>37</v>
      </c>
      <c r="DX650">
        <v>100</v>
      </c>
      <c r="EE650">
        <v>38986828</v>
      </c>
      <c r="EF650">
        <v>1</v>
      </c>
      <c r="EG650" t="s">
        <v>23</v>
      </c>
      <c r="EH650">
        <v>0</v>
      </c>
      <c r="EI650" t="s">
        <v>3</v>
      </c>
      <c r="EJ650">
        <v>4</v>
      </c>
      <c r="EK650">
        <v>0</v>
      </c>
      <c r="EL650" t="s">
        <v>24</v>
      </c>
      <c r="EM650" t="s">
        <v>25</v>
      </c>
      <c r="EO650" t="s">
        <v>3</v>
      </c>
      <c r="EQ650">
        <v>131072</v>
      </c>
      <c r="ER650">
        <v>66278.38</v>
      </c>
      <c r="ES650">
        <v>51150.7</v>
      </c>
      <c r="ET650">
        <v>0</v>
      </c>
      <c r="EU650">
        <v>0</v>
      </c>
      <c r="EV650">
        <v>15127.68</v>
      </c>
      <c r="EW650">
        <v>80.27</v>
      </c>
      <c r="EX650">
        <v>0</v>
      </c>
      <c r="EY650">
        <v>0</v>
      </c>
      <c r="FQ650">
        <v>0</v>
      </c>
      <c r="FR650">
        <f>ROUND(IF(AND(BH650=3,BI650=3),P650,0),2)</f>
        <v>0</v>
      </c>
      <c r="FS650">
        <v>0</v>
      </c>
      <c r="FX650">
        <v>70</v>
      </c>
      <c r="FY650">
        <v>10</v>
      </c>
      <c r="GA650" t="s">
        <v>3</v>
      </c>
      <c r="GD650">
        <v>0</v>
      </c>
      <c r="GF650">
        <v>1662705162</v>
      </c>
      <c r="GG650">
        <v>2</v>
      </c>
      <c r="GH650">
        <v>1</v>
      </c>
      <c r="GI650">
        <v>-2</v>
      </c>
      <c r="GJ650">
        <v>0</v>
      </c>
      <c r="GK650">
        <f>ROUND(R650*(R12)/100,2)</f>
        <v>0</v>
      </c>
      <c r="GL650">
        <f>ROUND(IF(AND(BH650=3,BI650=3,FS650&lt;&gt;0),P650,0),2)</f>
        <v>0</v>
      </c>
      <c r="GM650">
        <f>ROUND(O650+X650+Y650+GK650,2)+GX650</f>
        <v>0</v>
      </c>
      <c r="GN650">
        <f>IF(OR(BI650=0,BI650=1),ROUND(O650+X650+Y650+GK650,2),0)</f>
        <v>0</v>
      </c>
      <c r="GO650">
        <f>IF(BI650=2,ROUND(O650+X650+Y650+GK650,2),0)</f>
        <v>0</v>
      </c>
      <c r="GP650">
        <f>IF(BI650=4,ROUND(O650+X650+Y650+GK650,2)+GX650,0)</f>
        <v>0</v>
      </c>
      <c r="GR650">
        <v>0</v>
      </c>
      <c r="GS650">
        <v>3</v>
      </c>
      <c r="GT650">
        <v>0</v>
      </c>
      <c r="GU650" t="s">
        <v>3</v>
      </c>
      <c r="GV650">
        <f>ROUND((GT650),6)</f>
        <v>0</v>
      </c>
      <c r="GW650">
        <v>1</v>
      </c>
      <c r="GX650">
        <f>ROUND(HC650*I650,2)</f>
        <v>0</v>
      </c>
      <c r="HA650">
        <v>0</v>
      </c>
      <c r="HB650">
        <v>0</v>
      </c>
      <c r="HC650">
        <f>GV650*GW650</f>
        <v>0</v>
      </c>
      <c r="IK650">
        <v>0</v>
      </c>
    </row>
    <row r="651" spans="1:245" x14ac:dyDescent="0.2">
      <c r="A651">
        <v>17</v>
      </c>
      <c r="B651">
        <v>1</v>
      </c>
      <c r="C651">
        <f>ROW(SmtRes!A101)</f>
        <v>101</v>
      </c>
      <c r="D651">
        <f>ROW(EtalonRes!A175)</f>
        <v>175</v>
      </c>
      <c r="E651" t="s">
        <v>252</v>
      </c>
      <c r="F651" t="s">
        <v>129</v>
      </c>
      <c r="G651" t="s">
        <v>130</v>
      </c>
      <c r="H651" t="s">
        <v>21</v>
      </c>
      <c r="I651">
        <v>0</v>
      </c>
      <c r="J651">
        <v>0</v>
      </c>
      <c r="O651">
        <f>ROUND(CP651,2)</f>
        <v>0</v>
      </c>
      <c r="P651">
        <f>ROUND(CQ651*I651,2)</f>
        <v>0</v>
      </c>
      <c r="Q651">
        <f>ROUND(CR651*I651,2)</f>
        <v>0</v>
      </c>
      <c r="R651">
        <f>ROUND(CS651*I651,2)</f>
        <v>0</v>
      </c>
      <c r="S651">
        <f>ROUND(CT651*I651,2)</f>
        <v>0</v>
      </c>
      <c r="T651">
        <f>ROUND(CU651*I651,2)</f>
        <v>0</v>
      </c>
      <c r="U651">
        <f>CV651*I651</f>
        <v>0</v>
      </c>
      <c r="V651">
        <f>CW651*I651</f>
        <v>0</v>
      </c>
      <c r="W651">
        <f>ROUND(CX651*I651,2)</f>
        <v>0</v>
      </c>
      <c r="X651">
        <f t="shared" si="392"/>
        <v>0</v>
      </c>
      <c r="Y651">
        <f t="shared" si="392"/>
        <v>0</v>
      </c>
      <c r="AA651">
        <v>40597198</v>
      </c>
      <c r="AB651">
        <f>ROUND((AC651+AD651+AF651),6)</f>
        <v>23878.959999999999</v>
      </c>
      <c r="AC651">
        <f>ROUND((ES651),6)</f>
        <v>20561.080000000002</v>
      </c>
      <c r="AD651">
        <f>ROUND((((ET651)-(EU651))+AE651),6)</f>
        <v>1074.95</v>
      </c>
      <c r="AE651">
        <f t="shared" si="393"/>
        <v>448.92</v>
      </c>
      <c r="AF651">
        <f t="shared" si="393"/>
        <v>2242.9299999999998</v>
      </c>
      <c r="AG651">
        <f>ROUND((AP651),6)</f>
        <v>0</v>
      </c>
      <c r="AH651">
        <f t="shared" si="394"/>
        <v>10.3</v>
      </c>
      <c r="AI651">
        <f t="shared" si="394"/>
        <v>0</v>
      </c>
      <c r="AJ651">
        <f>(AS651)</f>
        <v>0</v>
      </c>
      <c r="AK651">
        <v>23878.959999999999</v>
      </c>
      <c r="AL651">
        <v>20561.080000000002</v>
      </c>
      <c r="AM651">
        <v>1074.95</v>
      </c>
      <c r="AN651">
        <v>448.92</v>
      </c>
      <c r="AO651">
        <v>2242.9299999999998</v>
      </c>
      <c r="AP651">
        <v>0</v>
      </c>
      <c r="AQ651">
        <v>10.3</v>
      </c>
      <c r="AR651">
        <v>0</v>
      </c>
      <c r="AS651">
        <v>0</v>
      </c>
      <c r="AT651">
        <v>70</v>
      </c>
      <c r="AU651">
        <v>10</v>
      </c>
      <c r="AV651">
        <v>1</v>
      </c>
      <c r="AW651">
        <v>1</v>
      </c>
      <c r="AZ651">
        <v>1</v>
      </c>
      <c r="BA651">
        <v>1</v>
      </c>
      <c r="BB651">
        <v>1</v>
      </c>
      <c r="BC651">
        <v>1</v>
      </c>
      <c r="BD651" t="s">
        <v>3</v>
      </c>
      <c r="BE651" t="s">
        <v>3</v>
      </c>
      <c r="BF651" t="s">
        <v>3</v>
      </c>
      <c r="BG651" t="s">
        <v>3</v>
      </c>
      <c r="BH651">
        <v>0</v>
      </c>
      <c r="BI651">
        <v>4</v>
      </c>
      <c r="BJ651" t="s">
        <v>131</v>
      </c>
      <c r="BM651">
        <v>0</v>
      </c>
      <c r="BN651">
        <v>0</v>
      </c>
      <c r="BO651" t="s">
        <v>3</v>
      </c>
      <c r="BP651">
        <v>0</v>
      </c>
      <c r="BQ651">
        <v>1</v>
      </c>
      <c r="BR651">
        <v>0</v>
      </c>
      <c r="BS651">
        <v>1</v>
      </c>
      <c r="BT651">
        <v>1</v>
      </c>
      <c r="BU651">
        <v>1</v>
      </c>
      <c r="BV651">
        <v>1</v>
      </c>
      <c r="BW651">
        <v>1</v>
      </c>
      <c r="BX651">
        <v>1</v>
      </c>
      <c r="BY651" t="s">
        <v>3</v>
      </c>
      <c r="BZ651">
        <v>70</v>
      </c>
      <c r="CA651">
        <v>10</v>
      </c>
      <c r="CE651">
        <v>0</v>
      </c>
      <c r="CF651">
        <v>0</v>
      </c>
      <c r="CG651">
        <v>0</v>
      </c>
      <c r="CM651">
        <v>0</v>
      </c>
      <c r="CN651" t="s">
        <v>3</v>
      </c>
      <c r="CO651">
        <v>0</v>
      </c>
      <c r="CP651">
        <f>(P651+Q651+S651)</f>
        <v>0</v>
      </c>
      <c r="CQ651">
        <f>(AC651*BC651*AW651)</f>
        <v>20561.080000000002</v>
      </c>
      <c r="CR651">
        <f>((((ET651)*BB651-(EU651)*BS651)+AE651*BS651)*AV651)</f>
        <v>1074.95</v>
      </c>
      <c r="CS651">
        <f>(AE651*BS651*AV651)</f>
        <v>448.92</v>
      </c>
      <c r="CT651">
        <f>(AF651*BA651*AV651)</f>
        <v>2242.9299999999998</v>
      </c>
      <c r="CU651">
        <f>AG651</f>
        <v>0</v>
      </c>
      <c r="CV651">
        <f>(AH651*AV651)</f>
        <v>10.3</v>
      </c>
      <c r="CW651">
        <f t="shared" si="395"/>
        <v>0</v>
      </c>
      <c r="CX651">
        <f t="shared" si="395"/>
        <v>0</v>
      </c>
      <c r="CY651">
        <f>((S651*BZ651)/100)</f>
        <v>0</v>
      </c>
      <c r="CZ651">
        <f>((S651*CA651)/100)</f>
        <v>0</v>
      </c>
      <c r="DC651" t="s">
        <v>3</v>
      </c>
      <c r="DD651" t="s">
        <v>3</v>
      </c>
      <c r="DE651" t="s">
        <v>3</v>
      </c>
      <c r="DF651" t="s">
        <v>3</v>
      </c>
      <c r="DG651" t="s">
        <v>3</v>
      </c>
      <c r="DH651" t="s">
        <v>3</v>
      </c>
      <c r="DI651" t="s">
        <v>3</v>
      </c>
      <c r="DJ651" t="s">
        <v>3</v>
      </c>
      <c r="DK651" t="s">
        <v>3</v>
      </c>
      <c r="DL651" t="s">
        <v>3</v>
      </c>
      <c r="DM651" t="s">
        <v>3</v>
      </c>
      <c r="DN651">
        <v>0</v>
      </c>
      <c r="DO651">
        <v>0</v>
      </c>
      <c r="DP651">
        <v>1</v>
      </c>
      <c r="DQ651">
        <v>1</v>
      </c>
      <c r="DU651">
        <v>1005</v>
      </c>
      <c r="DV651" t="s">
        <v>21</v>
      </c>
      <c r="DW651" t="s">
        <v>21</v>
      </c>
      <c r="DX651">
        <v>100</v>
      </c>
      <c r="EE651">
        <v>38986828</v>
      </c>
      <c r="EF651">
        <v>1</v>
      </c>
      <c r="EG651" t="s">
        <v>23</v>
      </c>
      <c r="EH651">
        <v>0</v>
      </c>
      <c r="EI651" t="s">
        <v>3</v>
      </c>
      <c r="EJ651">
        <v>4</v>
      </c>
      <c r="EK651">
        <v>0</v>
      </c>
      <c r="EL651" t="s">
        <v>24</v>
      </c>
      <c r="EM651" t="s">
        <v>25</v>
      </c>
      <c r="EO651" t="s">
        <v>3</v>
      </c>
      <c r="EQ651">
        <v>131072</v>
      </c>
      <c r="ER651">
        <v>23878.959999999999</v>
      </c>
      <c r="ES651">
        <v>20561.080000000002</v>
      </c>
      <c r="ET651">
        <v>1074.95</v>
      </c>
      <c r="EU651">
        <v>448.92</v>
      </c>
      <c r="EV651">
        <v>2242.9299999999998</v>
      </c>
      <c r="EW651">
        <v>10.3</v>
      </c>
      <c r="EX651">
        <v>0</v>
      </c>
      <c r="EY651">
        <v>0</v>
      </c>
      <c r="FQ651">
        <v>0</v>
      </c>
      <c r="FR651">
        <f>ROUND(IF(AND(BH651=3,BI651=3),P651,0),2)</f>
        <v>0</v>
      </c>
      <c r="FS651">
        <v>0</v>
      </c>
      <c r="FX651">
        <v>70</v>
      </c>
      <c r="FY651">
        <v>10</v>
      </c>
      <c r="GA651" t="s">
        <v>3</v>
      </c>
      <c r="GD651">
        <v>0</v>
      </c>
      <c r="GF651">
        <v>675854802</v>
      </c>
      <c r="GG651">
        <v>2</v>
      </c>
      <c r="GH651">
        <v>1</v>
      </c>
      <c r="GI651">
        <v>-2</v>
      </c>
      <c r="GJ651">
        <v>0</v>
      </c>
      <c r="GK651">
        <f>ROUND(R651*(R12)/100,2)</f>
        <v>0</v>
      </c>
      <c r="GL651">
        <f>ROUND(IF(AND(BH651=3,BI651=3,FS651&lt;&gt;0),P651,0),2)</f>
        <v>0</v>
      </c>
      <c r="GM651">
        <f>ROUND(O651+X651+Y651+GK651,2)+GX651</f>
        <v>0</v>
      </c>
      <c r="GN651">
        <f>IF(OR(BI651=0,BI651=1),ROUND(O651+X651+Y651+GK651,2),0)</f>
        <v>0</v>
      </c>
      <c r="GO651">
        <f>IF(BI651=2,ROUND(O651+X651+Y651+GK651,2),0)</f>
        <v>0</v>
      </c>
      <c r="GP651">
        <f>IF(BI651=4,ROUND(O651+X651+Y651+GK651,2)+GX651,0)</f>
        <v>0</v>
      </c>
      <c r="GR651">
        <v>0</v>
      </c>
      <c r="GS651">
        <v>3</v>
      </c>
      <c r="GT651">
        <v>0</v>
      </c>
      <c r="GU651" t="s">
        <v>3</v>
      </c>
      <c r="GV651">
        <f>ROUND((GT651),6)</f>
        <v>0</v>
      </c>
      <c r="GW651">
        <v>1</v>
      </c>
      <c r="GX651">
        <f>ROUND(HC651*I651,2)</f>
        <v>0</v>
      </c>
      <c r="HA651">
        <v>0</v>
      </c>
      <c r="HB651">
        <v>0</v>
      </c>
      <c r="HC651">
        <f>GV651*GW651</f>
        <v>0</v>
      </c>
      <c r="IK651">
        <v>0</v>
      </c>
    </row>
    <row r="652" spans="1:245" x14ac:dyDescent="0.2">
      <c r="A652">
        <v>18</v>
      </c>
      <c r="B652">
        <v>1</v>
      </c>
      <c r="C652">
        <v>101</v>
      </c>
      <c r="E652" t="s">
        <v>253</v>
      </c>
      <c r="F652" t="s">
        <v>133</v>
      </c>
      <c r="G652" t="s">
        <v>134</v>
      </c>
      <c r="H652" t="s">
        <v>42</v>
      </c>
      <c r="I652">
        <f>I651*J652</f>
        <v>0</v>
      </c>
      <c r="J652">
        <v>-7.1400000000000006</v>
      </c>
      <c r="O652">
        <f>ROUND(CP652,2)</f>
        <v>0</v>
      </c>
      <c r="P652">
        <f>ROUND(CQ652*I652,2)</f>
        <v>0</v>
      </c>
      <c r="Q652">
        <f>ROUND(CR652*I652,2)</f>
        <v>0</v>
      </c>
      <c r="R652">
        <f>ROUND(CS652*I652,2)</f>
        <v>0</v>
      </c>
      <c r="S652">
        <f>ROUND(CT652*I652,2)</f>
        <v>0</v>
      </c>
      <c r="T652">
        <f>ROUND(CU652*I652,2)</f>
        <v>0</v>
      </c>
      <c r="U652">
        <f>CV652*I652</f>
        <v>0</v>
      </c>
      <c r="V652">
        <f>CW652*I652</f>
        <v>0</v>
      </c>
      <c r="W652">
        <f>ROUND(CX652*I652,2)</f>
        <v>0</v>
      </c>
      <c r="X652">
        <f t="shared" si="392"/>
        <v>0</v>
      </c>
      <c r="Y652">
        <f t="shared" si="392"/>
        <v>0</v>
      </c>
      <c r="AA652">
        <v>40597198</v>
      </c>
      <c r="AB652">
        <f>ROUND((AC652+AD652+AF652),6)</f>
        <v>2628.2</v>
      </c>
      <c r="AC652">
        <f>ROUND((ES652),6)</f>
        <v>2628.2</v>
      </c>
      <c r="AD652">
        <f>ROUND((((ET652)-(EU652))+AE652),6)</f>
        <v>0</v>
      </c>
      <c r="AE652">
        <f t="shared" si="393"/>
        <v>0</v>
      </c>
      <c r="AF652">
        <f t="shared" si="393"/>
        <v>0</v>
      </c>
      <c r="AG652">
        <f>ROUND((AP652),6)</f>
        <v>0</v>
      </c>
      <c r="AH652">
        <f t="shared" si="394"/>
        <v>0</v>
      </c>
      <c r="AI652">
        <f t="shared" si="394"/>
        <v>0</v>
      </c>
      <c r="AJ652">
        <f>(AS652)</f>
        <v>0</v>
      </c>
      <c r="AK652">
        <v>2628.2</v>
      </c>
      <c r="AL652">
        <v>2628.2</v>
      </c>
      <c r="AM652">
        <v>0</v>
      </c>
      <c r="AN652">
        <v>0</v>
      </c>
      <c r="AO652">
        <v>0</v>
      </c>
      <c r="AP652">
        <v>0</v>
      </c>
      <c r="AQ652">
        <v>0</v>
      </c>
      <c r="AR652">
        <v>0</v>
      </c>
      <c r="AS652">
        <v>0</v>
      </c>
      <c r="AT652">
        <v>70</v>
      </c>
      <c r="AU652">
        <v>10</v>
      </c>
      <c r="AV652">
        <v>1</v>
      </c>
      <c r="AW652">
        <v>1</v>
      </c>
      <c r="AZ652">
        <v>1</v>
      </c>
      <c r="BA652">
        <v>1</v>
      </c>
      <c r="BB652">
        <v>1</v>
      </c>
      <c r="BC652">
        <v>1</v>
      </c>
      <c r="BD652" t="s">
        <v>3</v>
      </c>
      <c r="BE652" t="s">
        <v>3</v>
      </c>
      <c r="BF652" t="s">
        <v>3</v>
      </c>
      <c r="BG652" t="s">
        <v>3</v>
      </c>
      <c r="BH652">
        <v>3</v>
      </c>
      <c r="BI652">
        <v>4</v>
      </c>
      <c r="BJ652" t="s">
        <v>135</v>
      </c>
      <c r="BM652">
        <v>0</v>
      </c>
      <c r="BN652">
        <v>0</v>
      </c>
      <c r="BO652" t="s">
        <v>3</v>
      </c>
      <c r="BP652">
        <v>0</v>
      </c>
      <c r="BQ652">
        <v>1</v>
      </c>
      <c r="BR652">
        <v>1</v>
      </c>
      <c r="BS652">
        <v>1</v>
      </c>
      <c r="BT652">
        <v>1</v>
      </c>
      <c r="BU652">
        <v>1</v>
      </c>
      <c r="BV652">
        <v>1</v>
      </c>
      <c r="BW652">
        <v>1</v>
      </c>
      <c r="BX652">
        <v>1</v>
      </c>
      <c r="BY652" t="s">
        <v>3</v>
      </c>
      <c r="BZ652">
        <v>70</v>
      </c>
      <c r="CA652">
        <v>10</v>
      </c>
      <c r="CE652">
        <v>0</v>
      </c>
      <c r="CF652">
        <v>0</v>
      </c>
      <c r="CG652">
        <v>0</v>
      </c>
      <c r="CM652">
        <v>0</v>
      </c>
      <c r="CN652" t="s">
        <v>3</v>
      </c>
      <c r="CO652">
        <v>0</v>
      </c>
      <c r="CP652">
        <f>(P652+Q652+S652)</f>
        <v>0</v>
      </c>
      <c r="CQ652">
        <f>(AC652*BC652*AW652)</f>
        <v>2628.2</v>
      </c>
      <c r="CR652">
        <f>((((ET652)*BB652-(EU652)*BS652)+AE652*BS652)*AV652)</f>
        <v>0</v>
      </c>
      <c r="CS652">
        <f>(AE652*BS652*AV652)</f>
        <v>0</v>
      </c>
      <c r="CT652">
        <f>(AF652*BA652*AV652)</f>
        <v>0</v>
      </c>
      <c r="CU652">
        <f>AG652</f>
        <v>0</v>
      </c>
      <c r="CV652">
        <f>(AH652*AV652)</f>
        <v>0</v>
      </c>
      <c r="CW652">
        <f t="shared" si="395"/>
        <v>0</v>
      </c>
      <c r="CX652">
        <f t="shared" si="395"/>
        <v>0</v>
      </c>
      <c r="CY652">
        <f>((S652*BZ652)/100)</f>
        <v>0</v>
      </c>
      <c r="CZ652">
        <f>((S652*CA652)/100)</f>
        <v>0</v>
      </c>
      <c r="DC652" t="s">
        <v>3</v>
      </c>
      <c r="DD652" t="s">
        <v>3</v>
      </c>
      <c r="DE652" t="s">
        <v>3</v>
      </c>
      <c r="DF652" t="s">
        <v>3</v>
      </c>
      <c r="DG652" t="s">
        <v>3</v>
      </c>
      <c r="DH652" t="s">
        <v>3</v>
      </c>
      <c r="DI652" t="s">
        <v>3</v>
      </c>
      <c r="DJ652" t="s">
        <v>3</v>
      </c>
      <c r="DK652" t="s">
        <v>3</v>
      </c>
      <c r="DL652" t="s">
        <v>3</v>
      </c>
      <c r="DM652" t="s">
        <v>3</v>
      </c>
      <c r="DN652">
        <v>0</v>
      </c>
      <c r="DO652">
        <v>0</v>
      </c>
      <c r="DP652">
        <v>1</v>
      </c>
      <c r="DQ652">
        <v>1</v>
      </c>
      <c r="DU652">
        <v>1009</v>
      </c>
      <c r="DV652" t="s">
        <v>42</v>
      </c>
      <c r="DW652" t="s">
        <v>42</v>
      </c>
      <c r="DX652">
        <v>1000</v>
      </c>
      <c r="EE652">
        <v>38986828</v>
      </c>
      <c r="EF652">
        <v>1</v>
      </c>
      <c r="EG652" t="s">
        <v>23</v>
      </c>
      <c r="EH652">
        <v>0</v>
      </c>
      <c r="EI652" t="s">
        <v>3</v>
      </c>
      <c r="EJ652">
        <v>4</v>
      </c>
      <c r="EK652">
        <v>0</v>
      </c>
      <c r="EL652" t="s">
        <v>24</v>
      </c>
      <c r="EM652" t="s">
        <v>25</v>
      </c>
      <c r="EO652" t="s">
        <v>3</v>
      </c>
      <c r="EQ652">
        <v>32768</v>
      </c>
      <c r="ER652">
        <v>2628.2</v>
      </c>
      <c r="ES652">
        <v>2628.2</v>
      </c>
      <c r="ET652">
        <v>0</v>
      </c>
      <c r="EU652">
        <v>0</v>
      </c>
      <c r="EV652">
        <v>0</v>
      </c>
      <c r="EW652">
        <v>0</v>
      </c>
      <c r="EX652">
        <v>0</v>
      </c>
      <c r="FQ652">
        <v>0</v>
      </c>
      <c r="FR652">
        <f>ROUND(IF(AND(BH652=3,BI652=3),P652,0),2)</f>
        <v>0</v>
      </c>
      <c r="FS652">
        <v>0</v>
      </c>
      <c r="FX652">
        <v>70</v>
      </c>
      <c r="FY652">
        <v>10</v>
      </c>
      <c r="GA652" t="s">
        <v>3</v>
      </c>
      <c r="GD652">
        <v>0</v>
      </c>
      <c r="GF652">
        <v>1680765387</v>
      </c>
      <c r="GG652">
        <v>2</v>
      </c>
      <c r="GH652">
        <v>1</v>
      </c>
      <c r="GI652">
        <v>-2</v>
      </c>
      <c r="GJ652">
        <v>0</v>
      </c>
      <c r="GK652">
        <f>ROUND(R652*(R12)/100,2)</f>
        <v>0</v>
      </c>
      <c r="GL652">
        <f>ROUND(IF(AND(BH652=3,BI652=3,FS652&lt;&gt;0),P652,0),2)</f>
        <v>0</v>
      </c>
      <c r="GM652">
        <f>ROUND(O652+X652+Y652+GK652,2)+GX652</f>
        <v>0</v>
      </c>
      <c r="GN652">
        <f>IF(OR(BI652=0,BI652=1),ROUND(O652+X652+Y652+GK652,2),0)</f>
        <v>0</v>
      </c>
      <c r="GO652">
        <f>IF(BI652=2,ROUND(O652+X652+Y652+GK652,2),0)</f>
        <v>0</v>
      </c>
      <c r="GP652">
        <f>IF(BI652=4,ROUND(O652+X652+Y652+GK652,2)+GX652,0)</f>
        <v>0</v>
      </c>
      <c r="GR652">
        <v>0</v>
      </c>
      <c r="GS652">
        <v>3</v>
      </c>
      <c r="GT652">
        <v>0</v>
      </c>
      <c r="GU652" t="s">
        <v>3</v>
      </c>
      <c r="GV652">
        <f>ROUND((GT652),6)</f>
        <v>0</v>
      </c>
      <c r="GW652">
        <v>1</v>
      </c>
      <c r="GX652">
        <f>ROUND(HC652*I652,2)</f>
        <v>0</v>
      </c>
      <c r="HA652">
        <v>0</v>
      </c>
      <c r="HB652">
        <v>0</v>
      </c>
      <c r="HC652">
        <f>GV652*GW652</f>
        <v>0</v>
      </c>
      <c r="IK652">
        <v>0</v>
      </c>
    </row>
    <row r="653" spans="1:245" x14ac:dyDescent="0.2">
      <c r="A653">
        <v>18</v>
      </c>
      <c r="B653">
        <v>1</v>
      </c>
      <c r="C653">
        <v>100</v>
      </c>
      <c r="E653" t="s">
        <v>254</v>
      </c>
      <c r="F653" t="s">
        <v>137</v>
      </c>
      <c r="G653" t="s">
        <v>138</v>
      </c>
      <c r="H653" t="s">
        <v>42</v>
      </c>
      <c r="I653">
        <f>I651*J653</f>
        <v>0</v>
      </c>
      <c r="J653">
        <v>11.9</v>
      </c>
      <c r="O653">
        <f>ROUND(CP653,2)</f>
        <v>0</v>
      </c>
      <c r="P653">
        <f>ROUND(CQ653*I653,2)</f>
        <v>0</v>
      </c>
      <c r="Q653">
        <f>ROUND(CR653*I653,2)</f>
        <v>0</v>
      </c>
      <c r="R653">
        <f>ROUND(CS653*I653,2)</f>
        <v>0</v>
      </c>
      <c r="S653">
        <f>ROUND(CT653*I653,2)</f>
        <v>0</v>
      </c>
      <c r="T653">
        <f>ROUND(CU653*I653,2)</f>
        <v>0</v>
      </c>
      <c r="U653">
        <f>CV653*I653</f>
        <v>0</v>
      </c>
      <c r="V653">
        <f>CW653*I653</f>
        <v>0</v>
      </c>
      <c r="W653">
        <f>ROUND(CX653*I653,2)</f>
        <v>0</v>
      </c>
      <c r="X653">
        <f t="shared" si="392"/>
        <v>0</v>
      </c>
      <c r="Y653">
        <f t="shared" si="392"/>
        <v>0</v>
      </c>
      <c r="AA653">
        <v>40597198</v>
      </c>
      <c r="AB653">
        <f>ROUND((AC653+AD653+AF653),6)</f>
        <v>2727.65</v>
      </c>
      <c r="AC653">
        <f>ROUND((ES653),6)</f>
        <v>2727.65</v>
      </c>
      <c r="AD653">
        <f>ROUND((((ET653)-(EU653))+AE653),6)</f>
        <v>0</v>
      </c>
      <c r="AE653">
        <f t="shared" si="393"/>
        <v>0</v>
      </c>
      <c r="AF653">
        <f t="shared" si="393"/>
        <v>0</v>
      </c>
      <c r="AG653">
        <f>ROUND((AP653),6)</f>
        <v>0</v>
      </c>
      <c r="AH653">
        <f t="shared" si="394"/>
        <v>0</v>
      </c>
      <c r="AI653">
        <f t="shared" si="394"/>
        <v>0</v>
      </c>
      <c r="AJ653">
        <f>(AS653)</f>
        <v>0</v>
      </c>
      <c r="AK653">
        <v>2727.65</v>
      </c>
      <c r="AL653">
        <v>2727.65</v>
      </c>
      <c r="AM653">
        <v>0</v>
      </c>
      <c r="AN653">
        <v>0</v>
      </c>
      <c r="AO653">
        <v>0</v>
      </c>
      <c r="AP653">
        <v>0</v>
      </c>
      <c r="AQ653">
        <v>0</v>
      </c>
      <c r="AR653">
        <v>0</v>
      </c>
      <c r="AS653">
        <v>0</v>
      </c>
      <c r="AT653">
        <v>70</v>
      </c>
      <c r="AU653">
        <v>10</v>
      </c>
      <c r="AV653">
        <v>1</v>
      </c>
      <c r="AW653">
        <v>1</v>
      </c>
      <c r="AZ653">
        <v>1</v>
      </c>
      <c r="BA653">
        <v>1</v>
      </c>
      <c r="BB653">
        <v>1</v>
      </c>
      <c r="BC653">
        <v>1</v>
      </c>
      <c r="BD653" t="s">
        <v>3</v>
      </c>
      <c r="BE653" t="s">
        <v>3</v>
      </c>
      <c r="BF653" t="s">
        <v>3</v>
      </c>
      <c r="BG653" t="s">
        <v>3</v>
      </c>
      <c r="BH653">
        <v>3</v>
      </c>
      <c r="BI653">
        <v>4</v>
      </c>
      <c r="BJ653" t="s">
        <v>139</v>
      </c>
      <c r="BM653">
        <v>0</v>
      </c>
      <c r="BN653">
        <v>0</v>
      </c>
      <c r="BO653" t="s">
        <v>3</v>
      </c>
      <c r="BP653">
        <v>0</v>
      </c>
      <c r="BQ653">
        <v>1</v>
      </c>
      <c r="BR653">
        <v>0</v>
      </c>
      <c r="BS653">
        <v>1</v>
      </c>
      <c r="BT653">
        <v>1</v>
      </c>
      <c r="BU653">
        <v>1</v>
      </c>
      <c r="BV653">
        <v>1</v>
      </c>
      <c r="BW653">
        <v>1</v>
      </c>
      <c r="BX653">
        <v>1</v>
      </c>
      <c r="BY653" t="s">
        <v>3</v>
      </c>
      <c r="BZ653">
        <v>70</v>
      </c>
      <c r="CA653">
        <v>10</v>
      </c>
      <c r="CE653">
        <v>0</v>
      </c>
      <c r="CF653">
        <v>0</v>
      </c>
      <c r="CG653">
        <v>0</v>
      </c>
      <c r="CM653">
        <v>0</v>
      </c>
      <c r="CN653" t="s">
        <v>3</v>
      </c>
      <c r="CO653">
        <v>0</v>
      </c>
      <c r="CP653">
        <f>(P653+Q653+S653)</f>
        <v>0</v>
      </c>
      <c r="CQ653">
        <f>(AC653*BC653*AW653)</f>
        <v>2727.65</v>
      </c>
      <c r="CR653">
        <f>((((ET653)*BB653-(EU653)*BS653)+AE653*BS653)*AV653)</f>
        <v>0</v>
      </c>
      <c r="CS653">
        <f>(AE653*BS653*AV653)</f>
        <v>0</v>
      </c>
      <c r="CT653">
        <f>(AF653*BA653*AV653)</f>
        <v>0</v>
      </c>
      <c r="CU653">
        <f>AG653</f>
        <v>0</v>
      </c>
      <c r="CV653">
        <f>(AH653*AV653)</f>
        <v>0</v>
      </c>
      <c r="CW653">
        <f t="shared" si="395"/>
        <v>0</v>
      </c>
      <c r="CX653">
        <f t="shared" si="395"/>
        <v>0</v>
      </c>
      <c r="CY653">
        <f>((S653*BZ653)/100)</f>
        <v>0</v>
      </c>
      <c r="CZ653">
        <f>((S653*CA653)/100)</f>
        <v>0</v>
      </c>
      <c r="DC653" t="s">
        <v>3</v>
      </c>
      <c r="DD653" t="s">
        <v>3</v>
      </c>
      <c r="DE653" t="s">
        <v>3</v>
      </c>
      <c r="DF653" t="s">
        <v>3</v>
      </c>
      <c r="DG653" t="s">
        <v>3</v>
      </c>
      <c r="DH653" t="s">
        <v>3</v>
      </c>
      <c r="DI653" t="s">
        <v>3</v>
      </c>
      <c r="DJ653" t="s">
        <v>3</v>
      </c>
      <c r="DK653" t="s">
        <v>3</v>
      </c>
      <c r="DL653" t="s">
        <v>3</v>
      </c>
      <c r="DM653" t="s">
        <v>3</v>
      </c>
      <c r="DN653">
        <v>0</v>
      </c>
      <c r="DO653">
        <v>0</v>
      </c>
      <c r="DP653">
        <v>1</v>
      </c>
      <c r="DQ653">
        <v>1</v>
      </c>
      <c r="DU653">
        <v>1009</v>
      </c>
      <c r="DV653" t="s">
        <v>42</v>
      </c>
      <c r="DW653" t="s">
        <v>42</v>
      </c>
      <c r="DX653">
        <v>1000</v>
      </c>
      <c r="EE653">
        <v>38986828</v>
      </c>
      <c r="EF653">
        <v>1</v>
      </c>
      <c r="EG653" t="s">
        <v>23</v>
      </c>
      <c r="EH653">
        <v>0</v>
      </c>
      <c r="EI653" t="s">
        <v>3</v>
      </c>
      <c r="EJ653">
        <v>4</v>
      </c>
      <c r="EK653">
        <v>0</v>
      </c>
      <c r="EL653" t="s">
        <v>24</v>
      </c>
      <c r="EM653" t="s">
        <v>25</v>
      </c>
      <c r="EO653" t="s">
        <v>3</v>
      </c>
      <c r="EQ653">
        <v>0</v>
      </c>
      <c r="ER653">
        <v>2727.65</v>
      </c>
      <c r="ES653">
        <v>2727.65</v>
      </c>
      <c r="ET653">
        <v>0</v>
      </c>
      <c r="EU653">
        <v>0</v>
      </c>
      <c r="EV653">
        <v>0</v>
      </c>
      <c r="EW653">
        <v>0</v>
      </c>
      <c r="EX653">
        <v>0</v>
      </c>
      <c r="FQ653">
        <v>0</v>
      </c>
      <c r="FR653">
        <f>ROUND(IF(AND(BH653=3,BI653=3),P653,0),2)</f>
        <v>0</v>
      </c>
      <c r="FS653">
        <v>0</v>
      </c>
      <c r="FX653">
        <v>70</v>
      </c>
      <c r="FY653">
        <v>10</v>
      </c>
      <c r="GA653" t="s">
        <v>3</v>
      </c>
      <c r="GD653">
        <v>0</v>
      </c>
      <c r="GF653">
        <v>1866054802</v>
      </c>
      <c r="GG653">
        <v>2</v>
      </c>
      <c r="GH653">
        <v>1</v>
      </c>
      <c r="GI653">
        <v>-2</v>
      </c>
      <c r="GJ653">
        <v>0</v>
      </c>
      <c r="GK653">
        <f>ROUND(R653*(R12)/100,2)</f>
        <v>0</v>
      </c>
      <c r="GL653">
        <f>ROUND(IF(AND(BH653=3,BI653=3,FS653&lt;&gt;0),P653,0),2)</f>
        <v>0</v>
      </c>
      <c r="GM653">
        <f>ROUND(O653+X653+Y653+GK653,2)+GX653</f>
        <v>0</v>
      </c>
      <c r="GN653">
        <f>IF(OR(BI653=0,BI653=1),ROUND(O653+X653+Y653+GK653,2),0)</f>
        <v>0</v>
      </c>
      <c r="GO653">
        <f>IF(BI653=2,ROUND(O653+X653+Y653+GK653,2),0)</f>
        <v>0</v>
      </c>
      <c r="GP653">
        <f>IF(BI653=4,ROUND(O653+X653+Y653+GK653,2)+GX653,0)</f>
        <v>0</v>
      </c>
      <c r="GR653">
        <v>0</v>
      </c>
      <c r="GS653">
        <v>3</v>
      </c>
      <c r="GT653">
        <v>0</v>
      </c>
      <c r="GU653" t="s">
        <v>3</v>
      </c>
      <c r="GV653">
        <f>ROUND((GT653),6)</f>
        <v>0</v>
      </c>
      <c r="GW653">
        <v>1</v>
      </c>
      <c r="GX653">
        <f>ROUND(HC653*I653,2)</f>
        <v>0</v>
      </c>
      <c r="HA653">
        <v>0</v>
      </c>
      <c r="HB653">
        <v>0</v>
      </c>
      <c r="HC653">
        <f>GV653*GW653</f>
        <v>0</v>
      </c>
      <c r="IK653">
        <v>0</v>
      </c>
    </row>
    <row r="655" spans="1:245" x14ac:dyDescent="0.2">
      <c r="A655" s="2">
        <v>51</v>
      </c>
      <c r="B655" s="2">
        <f>B645</f>
        <v>1</v>
      </c>
      <c r="C655" s="2">
        <f>A645</f>
        <v>5</v>
      </c>
      <c r="D655" s="2">
        <f>ROW(A645)</f>
        <v>645</v>
      </c>
      <c r="E655" s="2"/>
      <c r="F655" s="2" t="str">
        <f>IF(F645&lt;&gt;"",F645,"")</f>
        <v>Новый подраздел</v>
      </c>
      <c r="G655" s="2" t="str">
        <f>IF(G645&lt;&gt;"",G645,"")</f>
        <v>Устройство бетонного борта</v>
      </c>
      <c r="H655" s="2">
        <v>0</v>
      </c>
      <c r="I655" s="2"/>
      <c r="J655" s="2"/>
      <c r="K655" s="2"/>
      <c r="L655" s="2"/>
      <c r="M655" s="2"/>
      <c r="N655" s="2"/>
      <c r="O655" s="2">
        <f t="shared" ref="O655:T655" si="396">ROUND(AB655,2)</f>
        <v>0</v>
      </c>
      <c r="P655" s="2">
        <f t="shared" si="396"/>
        <v>0</v>
      </c>
      <c r="Q655" s="2">
        <f t="shared" si="396"/>
        <v>0</v>
      </c>
      <c r="R655" s="2">
        <f t="shared" si="396"/>
        <v>0</v>
      </c>
      <c r="S655" s="2">
        <f t="shared" si="396"/>
        <v>0</v>
      </c>
      <c r="T655" s="2">
        <f t="shared" si="396"/>
        <v>0</v>
      </c>
      <c r="U655" s="2">
        <f>AH655</f>
        <v>0</v>
      </c>
      <c r="V655" s="2">
        <f>AI655</f>
        <v>0</v>
      </c>
      <c r="W655" s="2">
        <f>ROUND(AJ655,2)</f>
        <v>0</v>
      </c>
      <c r="X655" s="2">
        <f>ROUND(AK655,2)</f>
        <v>0</v>
      </c>
      <c r="Y655" s="2">
        <f>ROUND(AL655,2)</f>
        <v>0</v>
      </c>
      <c r="Z655" s="2"/>
      <c r="AA655" s="2"/>
      <c r="AB655" s="2">
        <f>ROUND(SUMIF(AA649:AA653,"=40597198",O649:O653),2)</f>
        <v>0</v>
      </c>
      <c r="AC655" s="2">
        <f>ROUND(SUMIF(AA649:AA653,"=40597198",P649:P653),2)</f>
        <v>0</v>
      </c>
      <c r="AD655" s="2">
        <f>ROUND(SUMIF(AA649:AA653,"=40597198",Q649:Q653),2)</f>
        <v>0</v>
      </c>
      <c r="AE655" s="2">
        <f>ROUND(SUMIF(AA649:AA653,"=40597198",R649:R653),2)</f>
        <v>0</v>
      </c>
      <c r="AF655" s="2">
        <f>ROUND(SUMIF(AA649:AA653,"=40597198",S649:S653),2)</f>
        <v>0</v>
      </c>
      <c r="AG655" s="2">
        <f>ROUND(SUMIF(AA649:AA653,"=40597198",T649:T653),2)</f>
        <v>0</v>
      </c>
      <c r="AH655" s="2">
        <f>SUMIF(AA649:AA653,"=40597198",U649:U653)</f>
        <v>0</v>
      </c>
      <c r="AI655" s="2">
        <f>SUMIF(AA649:AA653,"=40597198",V649:V653)</f>
        <v>0</v>
      </c>
      <c r="AJ655" s="2">
        <f>ROUND(SUMIF(AA649:AA653,"=40597198",W649:W653),2)</f>
        <v>0</v>
      </c>
      <c r="AK655" s="2">
        <f>ROUND(SUMIF(AA649:AA653,"=40597198",X649:X653),2)</f>
        <v>0</v>
      </c>
      <c r="AL655" s="2">
        <f>ROUND(SUMIF(AA649:AA653,"=40597198",Y649:Y653),2)</f>
        <v>0</v>
      </c>
      <c r="AM655" s="2"/>
      <c r="AN655" s="2"/>
      <c r="AO655" s="2">
        <f t="shared" ref="AO655:BC655" si="397">ROUND(BX655,2)</f>
        <v>0</v>
      </c>
      <c r="AP655" s="2">
        <f t="shared" si="397"/>
        <v>0</v>
      </c>
      <c r="AQ655" s="2">
        <f t="shared" si="397"/>
        <v>0</v>
      </c>
      <c r="AR655" s="2">
        <f t="shared" si="397"/>
        <v>0</v>
      </c>
      <c r="AS655" s="2">
        <f t="shared" si="397"/>
        <v>0</v>
      </c>
      <c r="AT655" s="2">
        <f t="shared" si="397"/>
        <v>0</v>
      </c>
      <c r="AU655" s="2">
        <f t="shared" si="397"/>
        <v>0</v>
      </c>
      <c r="AV655" s="2">
        <f t="shared" si="397"/>
        <v>0</v>
      </c>
      <c r="AW655" s="2">
        <f t="shared" si="397"/>
        <v>0</v>
      </c>
      <c r="AX655" s="2">
        <f t="shared" si="397"/>
        <v>0</v>
      </c>
      <c r="AY655" s="2">
        <f t="shared" si="397"/>
        <v>0</v>
      </c>
      <c r="AZ655" s="2">
        <f t="shared" si="397"/>
        <v>0</v>
      </c>
      <c r="BA655" s="2">
        <f t="shared" si="397"/>
        <v>0</v>
      </c>
      <c r="BB655" s="2">
        <f t="shared" si="397"/>
        <v>0</v>
      </c>
      <c r="BC655" s="2">
        <f t="shared" si="397"/>
        <v>0</v>
      </c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>
        <f>ROUND(SUMIF(AA649:AA653,"=40597198",FQ649:FQ653),2)</f>
        <v>0</v>
      </c>
      <c r="BY655" s="2">
        <f>ROUND(SUMIF(AA649:AA653,"=40597198",FR649:FR653),2)</f>
        <v>0</v>
      </c>
      <c r="BZ655" s="2">
        <f>ROUND(SUMIF(AA649:AA653,"=40597198",GL649:GL653),2)</f>
        <v>0</v>
      </c>
      <c r="CA655" s="2">
        <f>ROUND(SUMIF(AA649:AA653,"=40597198",GM649:GM653),2)</f>
        <v>0</v>
      </c>
      <c r="CB655" s="2">
        <f>ROUND(SUMIF(AA649:AA653,"=40597198",GN649:GN653),2)</f>
        <v>0</v>
      </c>
      <c r="CC655" s="2">
        <f>ROUND(SUMIF(AA649:AA653,"=40597198",GO649:GO653),2)</f>
        <v>0</v>
      </c>
      <c r="CD655" s="2">
        <f>ROUND(SUMIF(AA649:AA653,"=40597198",GP649:GP653),2)</f>
        <v>0</v>
      </c>
      <c r="CE655" s="2">
        <f>AC655-BX655</f>
        <v>0</v>
      </c>
      <c r="CF655" s="2">
        <f>AC655-BY655</f>
        <v>0</v>
      </c>
      <c r="CG655" s="2">
        <f>BX655-BZ655</f>
        <v>0</v>
      </c>
      <c r="CH655" s="2">
        <f>AC655-BX655-BY655+BZ655</f>
        <v>0</v>
      </c>
      <c r="CI655" s="2">
        <f>BY655-BZ655</f>
        <v>0</v>
      </c>
      <c r="CJ655" s="2">
        <f>ROUND(SUMIF(AA649:AA653,"=40597198",GX649:GX653),2)</f>
        <v>0</v>
      </c>
      <c r="CK655" s="2">
        <f>ROUND(SUMIF(AA649:AA653,"=40597198",GY649:GY653),2)</f>
        <v>0</v>
      </c>
      <c r="CL655" s="2">
        <f>ROUND(SUMIF(AA649:AA653,"=40597198",GZ649:GZ653),2)</f>
        <v>0</v>
      </c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/>
      <c r="DX655" s="3"/>
      <c r="DY655" s="3"/>
      <c r="DZ655" s="3"/>
      <c r="EA655" s="3"/>
      <c r="EB655" s="3"/>
      <c r="EC655" s="3"/>
      <c r="ED655" s="3"/>
      <c r="EE655" s="3"/>
      <c r="EF655" s="3"/>
      <c r="EG655" s="3"/>
      <c r="EH655" s="3"/>
      <c r="EI655" s="3"/>
      <c r="EJ655" s="3"/>
      <c r="EK655" s="3"/>
      <c r="EL655" s="3"/>
      <c r="EM655" s="3"/>
      <c r="EN655" s="3"/>
      <c r="EO655" s="3"/>
      <c r="EP655" s="3"/>
      <c r="EQ655" s="3"/>
      <c r="ER655" s="3"/>
      <c r="ES655" s="3"/>
      <c r="ET655" s="3"/>
      <c r="EU655" s="3"/>
      <c r="EV655" s="3"/>
      <c r="EW655" s="3"/>
      <c r="EX655" s="3"/>
      <c r="EY655" s="3"/>
      <c r="EZ655" s="3"/>
      <c r="FA655" s="3"/>
      <c r="FB655" s="3"/>
      <c r="FC655" s="3"/>
      <c r="FD655" s="3"/>
      <c r="FE655" s="3"/>
      <c r="FF655" s="3"/>
      <c r="FG655" s="3"/>
      <c r="FH655" s="3"/>
      <c r="FI655" s="3"/>
      <c r="FJ655" s="3"/>
      <c r="FK655" s="3"/>
      <c r="FL655" s="3"/>
      <c r="FM655" s="3"/>
      <c r="FN655" s="3"/>
      <c r="FO655" s="3"/>
      <c r="FP655" s="3"/>
      <c r="FQ655" s="3"/>
      <c r="FR655" s="3"/>
      <c r="FS655" s="3"/>
      <c r="FT655" s="3"/>
      <c r="FU655" s="3"/>
      <c r="FV655" s="3"/>
      <c r="FW655" s="3"/>
      <c r="FX655" s="3"/>
      <c r="FY655" s="3"/>
      <c r="FZ655" s="3"/>
      <c r="GA655" s="3"/>
      <c r="GB655" s="3"/>
      <c r="GC655" s="3"/>
      <c r="GD655" s="3"/>
      <c r="GE655" s="3"/>
      <c r="GF655" s="3"/>
      <c r="GG655" s="3"/>
      <c r="GH655" s="3"/>
      <c r="GI655" s="3"/>
      <c r="GJ655" s="3"/>
      <c r="GK655" s="3"/>
      <c r="GL655" s="3"/>
      <c r="GM655" s="3"/>
      <c r="GN655" s="3"/>
      <c r="GO655" s="3"/>
      <c r="GP655" s="3"/>
      <c r="GQ655" s="3"/>
      <c r="GR655" s="3"/>
      <c r="GS655" s="3"/>
      <c r="GT655" s="3"/>
      <c r="GU655" s="3"/>
      <c r="GV655" s="3"/>
      <c r="GW655" s="3"/>
      <c r="GX655" s="3">
        <v>0</v>
      </c>
    </row>
    <row r="657" spans="1:23" x14ac:dyDescent="0.2">
      <c r="A657" s="4">
        <v>50</v>
      </c>
      <c r="B657" s="4">
        <v>0</v>
      </c>
      <c r="C657" s="4">
        <v>0</v>
      </c>
      <c r="D657" s="4">
        <v>1</v>
      </c>
      <c r="E657" s="4">
        <v>201</v>
      </c>
      <c r="F657" s="4">
        <f>ROUND(Source!O655,O657)</f>
        <v>0</v>
      </c>
      <c r="G657" s="4" t="s">
        <v>66</v>
      </c>
      <c r="H657" s="4" t="s">
        <v>67</v>
      </c>
      <c r="I657" s="4"/>
      <c r="J657" s="4"/>
      <c r="K657" s="4">
        <v>201</v>
      </c>
      <c r="L657" s="4">
        <v>1</v>
      </c>
      <c r="M657" s="4">
        <v>3</v>
      </c>
      <c r="N657" s="4" t="s">
        <v>3</v>
      </c>
      <c r="O657" s="4">
        <v>2</v>
      </c>
      <c r="P657" s="4"/>
      <c r="Q657" s="4"/>
      <c r="R657" s="4"/>
      <c r="S657" s="4"/>
      <c r="T657" s="4"/>
      <c r="U657" s="4"/>
      <c r="V657" s="4"/>
      <c r="W657" s="4"/>
    </row>
    <row r="658" spans="1:23" x14ac:dyDescent="0.2">
      <c r="A658" s="4">
        <v>50</v>
      </c>
      <c r="B658" s="4">
        <v>0</v>
      </c>
      <c r="C658" s="4">
        <v>0</v>
      </c>
      <c r="D658" s="4">
        <v>1</v>
      </c>
      <c r="E658" s="4">
        <v>202</v>
      </c>
      <c r="F658" s="4">
        <f>ROUND(Source!P655,O658)</f>
        <v>0</v>
      </c>
      <c r="G658" s="4" t="s">
        <v>68</v>
      </c>
      <c r="H658" s="4" t="s">
        <v>69</v>
      </c>
      <c r="I658" s="4"/>
      <c r="J658" s="4"/>
      <c r="K658" s="4">
        <v>202</v>
      </c>
      <c r="L658" s="4">
        <v>2</v>
      </c>
      <c r="M658" s="4">
        <v>3</v>
      </c>
      <c r="N658" s="4" t="s">
        <v>3</v>
      </c>
      <c r="O658" s="4">
        <v>2</v>
      </c>
      <c r="P658" s="4"/>
      <c r="Q658" s="4"/>
      <c r="R658" s="4"/>
      <c r="S658" s="4"/>
      <c r="T658" s="4"/>
      <c r="U658" s="4"/>
      <c r="V658" s="4"/>
      <c r="W658" s="4"/>
    </row>
    <row r="659" spans="1:23" x14ac:dyDescent="0.2">
      <c r="A659" s="4">
        <v>50</v>
      </c>
      <c r="B659" s="4">
        <v>0</v>
      </c>
      <c r="C659" s="4">
        <v>0</v>
      </c>
      <c r="D659" s="4">
        <v>1</v>
      </c>
      <c r="E659" s="4">
        <v>222</v>
      </c>
      <c r="F659" s="4">
        <f>ROUND(Source!AO655,O659)</f>
        <v>0</v>
      </c>
      <c r="G659" s="4" t="s">
        <v>70</v>
      </c>
      <c r="H659" s="4" t="s">
        <v>71</v>
      </c>
      <c r="I659" s="4"/>
      <c r="J659" s="4"/>
      <c r="K659" s="4">
        <v>222</v>
      </c>
      <c r="L659" s="4">
        <v>3</v>
      </c>
      <c r="M659" s="4">
        <v>3</v>
      </c>
      <c r="N659" s="4" t="s">
        <v>3</v>
      </c>
      <c r="O659" s="4">
        <v>2</v>
      </c>
      <c r="P659" s="4"/>
      <c r="Q659" s="4"/>
      <c r="R659" s="4"/>
      <c r="S659" s="4"/>
      <c r="T659" s="4"/>
      <c r="U659" s="4"/>
      <c r="V659" s="4"/>
      <c r="W659" s="4"/>
    </row>
    <row r="660" spans="1:23" x14ac:dyDescent="0.2">
      <c r="A660" s="4">
        <v>50</v>
      </c>
      <c r="B660" s="4">
        <v>0</v>
      </c>
      <c r="C660" s="4">
        <v>0</v>
      </c>
      <c r="D660" s="4">
        <v>1</v>
      </c>
      <c r="E660" s="4">
        <v>225</v>
      </c>
      <c r="F660" s="4">
        <f>ROUND(Source!AV655,O660)</f>
        <v>0</v>
      </c>
      <c r="G660" s="4" t="s">
        <v>72</v>
      </c>
      <c r="H660" s="4" t="s">
        <v>73</v>
      </c>
      <c r="I660" s="4"/>
      <c r="J660" s="4"/>
      <c r="K660" s="4">
        <v>225</v>
      </c>
      <c r="L660" s="4">
        <v>4</v>
      </c>
      <c r="M660" s="4">
        <v>3</v>
      </c>
      <c r="N660" s="4" t="s">
        <v>3</v>
      </c>
      <c r="O660" s="4">
        <v>2</v>
      </c>
      <c r="P660" s="4"/>
      <c r="Q660" s="4"/>
      <c r="R660" s="4"/>
      <c r="S660" s="4"/>
      <c r="T660" s="4"/>
      <c r="U660" s="4"/>
      <c r="V660" s="4"/>
      <c r="W660" s="4"/>
    </row>
    <row r="661" spans="1:23" x14ac:dyDescent="0.2">
      <c r="A661" s="4">
        <v>50</v>
      </c>
      <c r="B661" s="4">
        <v>0</v>
      </c>
      <c r="C661" s="4">
        <v>0</v>
      </c>
      <c r="D661" s="4">
        <v>1</v>
      </c>
      <c r="E661" s="4">
        <v>226</v>
      </c>
      <c r="F661" s="4">
        <f>ROUND(Source!AW655,O661)</f>
        <v>0</v>
      </c>
      <c r="G661" s="4" t="s">
        <v>74</v>
      </c>
      <c r="H661" s="4" t="s">
        <v>75</v>
      </c>
      <c r="I661" s="4"/>
      <c r="J661" s="4"/>
      <c r="K661" s="4">
        <v>226</v>
      </c>
      <c r="L661" s="4">
        <v>5</v>
      </c>
      <c r="M661" s="4">
        <v>3</v>
      </c>
      <c r="N661" s="4" t="s">
        <v>3</v>
      </c>
      <c r="O661" s="4">
        <v>2</v>
      </c>
      <c r="P661" s="4"/>
      <c r="Q661" s="4"/>
      <c r="R661" s="4"/>
      <c r="S661" s="4"/>
      <c r="T661" s="4"/>
      <c r="U661" s="4"/>
      <c r="V661" s="4"/>
      <c r="W661" s="4"/>
    </row>
    <row r="662" spans="1:23" x14ac:dyDescent="0.2">
      <c r="A662" s="4">
        <v>50</v>
      </c>
      <c r="B662" s="4">
        <v>0</v>
      </c>
      <c r="C662" s="4">
        <v>0</v>
      </c>
      <c r="D662" s="4">
        <v>1</v>
      </c>
      <c r="E662" s="4">
        <v>227</v>
      </c>
      <c r="F662" s="4">
        <f>ROUND(Source!AX655,O662)</f>
        <v>0</v>
      </c>
      <c r="G662" s="4" t="s">
        <v>76</v>
      </c>
      <c r="H662" s="4" t="s">
        <v>77</v>
      </c>
      <c r="I662" s="4"/>
      <c r="J662" s="4"/>
      <c r="K662" s="4">
        <v>227</v>
      </c>
      <c r="L662" s="4">
        <v>6</v>
      </c>
      <c r="M662" s="4">
        <v>3</v>
      </c>
      <c r="N662" s="4" t="s">
        <v>3</v>
      </c>
      <c r="O662" s="4">
        <v>2</v>
      </c>
      <c r="P662" s="4"/>
      <c r="Q662" s="4"/>
      <c r="R662" s="4"/>
      <c r="S662" s="4"/>
      <c r="T662" s="4"/>
      <c r="U662" s="4"/>
      <c r="V662" s="4"/>
      <c r="W662" s="4"/>
    </row>
    <row r="663" spans="1:23" x14ac:dyDescent="0.2">
      <c r="A663" s="4">
        <v>50</v>
      </c>
      <c r="B663" s="4">
        <v>0</v>
      </c>
      <c r="C663" s="4">
        <v>0</v>
      </c>
      <c r="D663" s="4">
        <v>1</v>
      </c>
      <c r="E663" s="4">
        <v>228</v>
      </c>
      <c r="F663" s="4">
        <f>ROUND(Source!AY655,O663)</f>
        <v>0</v>
      </c>
      <c r="G663" s="4" t="s">
        <v>78</v>
      </c>
      <c r="H663" s="4" t="s">
        <v>79</v>
      </c>
      <c r="I663" s="4"/>
      <c r="J663" s="4"/>
      <c r="K663" s="4">
        <v>228</v>
      </c>
      <c r="L663" s="4">
        <v>7</v>
      </c>
      <c r="M663" s="4">
        <v>3</v>
      </c>
      <c r="N663" s="4" t="s">
        <v>3</v>
      </c>
      <c r="O663" s="4">
        <v>2</v>
      </c>
      <c r="P663" s="4"/>
      <c r="Q663" s="4"/>
      <c r="R663" s="4"/>
      <c r="S663" s="4"/>
      <c r="T663" s="4"/>
      <c r="U663" s="4"/>
      <c r="V663" s="4"/>
      <c r="W663" s="4"/>
    </row>
    <row r="664" spans="1:23" x14ac:dyDescent="0.2">
      <c r="A664" s="4">
        <v>50</v>
      </c>
      <c r="B664" s="4">
        <v>0</v>
      </c>
      <c r="C664" s="4">
        <v>0</v>
      </c>
      <c r="D664" s="4">
        <v>1</v>
      </c>
      <c r="E664" s="4">
        <v>216</v>
      </c>
      <c r="F664" s="4">
        <f>ROUND(Source!AP655,O664)</f>
        <v>0</v>
      </c>
      <c r="G664" s="4" t="s">
        <v>80</v>
      </c>
      <c r="H664" s="4" t="s">
        <v>81</v>
      </c>
      <c r="I664" s="4"/>
      <c r="J664" s="4"/>
      <c r="K664" s="4">
        <v>216</v>
      </c>
      <c r="L664" s="4">
        <v>8</v>
      </c>
      <c r="M664" s="4">
        <v>3</v>
      </c>
      <c r="N664" s="4" t="s">
        <v>3</v>
      </c>
      <c r="O664" s="4">
        <v>2</v>
      </c>
      <c r="P664" s="4"/>
      <c r="Q664" s="4"/>
      <c r="R664" s="4"/>
      <c r="S664" s="4"/>
      <c r="T664" s="4"/>
      <c r="U664" s="4"/>
      <c r="V664" s="4"/>
      <c r="W664" s="4"/>
    </row>
    <row r="665" spans="1:23" x14ac:dyDescent="0.2">
      <c r="A665" s="4">
        <v>50</v>
      </c>
      <c r="B665" s="4">
        <v>0</v>
      </c>
      <c r="C665" s="4">
        <v>0</v>
      </c>
      <c r="D665" s="4">
        <v>1</v>
      </c>
      <c r="E665" s="4">
        <v>223</v>
      </c>
      <c r="F665" s="4">
        <f>ROUND(Source!AQ655,O665)</f>
        <v>0</v>
      </c>
      <c r="G665" s="4" t="s">
        <v>82</v>
      </c>
      <c r="H665" s="4" t="s">
        <v>83</v>
      </c>
      <c r="I665" s="4"/>
      <c r="J665" s="4"/>
      <c r="K665" s="4">
        <v>223</v>
      </c>
      <c r="L665" s="4">
        <v>9</v>
      </c>
      <c r="M665" s="4">
        <v>3</v>
      </c>
      <c r="N665" s="4" t="s">
        <v>3</v>
      </c>
      <c r="O665" s="4">
        <v>2</v>
      </c>
      <c r="P665" s="4"/>
      <c r="Q665" s="4"/>
      <c r="R665" s="4"/>
      <c r="S665" s="4"/>
      <c r="T665" s="4"/>
      <c r="U665" s="4"/>
      <c r="V665" s="4"/>
      <c r="W665" s="4"/>
    </row>
    <row r="666" spans="1:23" x14ac:dyDescent="0.2">
      <c r="A666" s="4">
        <v>50</v>
      </c>
      <c r="B666" s="4">
        <v>0</v>
      </c>
      <c r="C666" s="4">
        <v>0</v>
      </c>
      <c r="D666" s="4">
        <v>1</v>
      </c>
      <c r="E666" s="4">
        <v>229</v>
      </c>
      <c r="F666" s="4">
        <f>ROUND(Source!AZ655,O666)</f>
        <v>0</v>
      </c>
      <c r="G666" s="4" t="s">
        <v>84</v>
      </c>
      <c r="H666" s="4" t="s">
        <v>85</v>
      </c>
      <c r="I666" s="4"/>
      <c r="J666" s="4"/>
      <c r="K666" s="4">
        <v>229</v>
      </c>
      <c r="L666" s="4">
        <v>10</v>
      </c>
      <c r="M666" s="4">
        <v>3</v>
      </c>
      <c r="N666" s="4" t="s">
        <v>3</v>
      </c>
      <c r="O666" s="4">
        <v>2</v>
      </c>
      <c r="P666" s="4"/>
      <c r="Q666" s="4"/>
      <c r="R666" s="4"/>
      <c r="S666" s="4"/>
      <c r="T666" s="4"/>
      <c r="U666" s="4"/>
      <c r="V666" s="4"/>
      <c r="W666" s="4"/>
    </row>
    <row r="667" spans="1:23" x14ac:dyDescent="0.2">
      <c r="A667" s="4">
        <v>50</v>
      </c>
      <c r="B667" s="4">
        <v>0</v>
      </c>
      <c r="C667" s="4">
        <v>0</v>
      </c>
      <c r="D667" s="4">
        <v>1</v>
      </c>
      <c r="E667" s="4">
        <v>203</v>
      </c>
      <c r="F667" s="4">
        <f>ROUND(Source!Q655,O667)</f>
        <v>0</v>
      </c>
      <c r="G667" s="4" t="s">
        <v>86</v>
      </c>
      <c r="H667" s="4" t="s">
        <v>87</v>
      </c>
      <c r="I667" s="4"/>
      <c r="J667" s="4"/>
      <c r="K667" s="4">
        <v>203</v>
      </c>
      <c r="L667" s="4">
        <v>11</v>
      </c>
      <c r="M667" s="4">
        <v>3</v>
      </c>
      <c r="N667" s="4" t="s">
        <v>3</v>
      </c>
      <c r="O667" s="4">
        <v>2</v>
      </c>
      <c r="P667" s="4"/>
      <c r="Q667" s="4"/>
      <c r="R667" s="4"/>
      <c r="S667" s="4"/>
      <c r="T667" s="4"/>
      <c r="U667" s="4"/>
      <c r="V667" s="4"/>
      <c r="W667" s="4"/>
    </row>
    <row r="668" spans="1:23" x14ac:dyDescent="0.2">
      <c r="A668" s="4">
        <v>50</v>
      </c>
      <c r="B668" s="4">
        <v>0</v>
      </c>
      <c r="C668" s="4">
        <v>0</v>
      </c>
      <c r="D668" s="4">
        <v>1</v>
      </c>
      <c r="E668" s="4">
        <v>231</v>
      </c>
      <c r="F668" s="4">
        <f>ROUND(Source!BB655,O668)</f>
        <v>0</v>
      </c>
      <c r="G668" s="4" t="s">
        <v>88</v>
      </c>
      <c r="H668" s="4" t="s">
        <v>89</v>
      </c>
      <c r="I668" s="4"/>
      <c r="J668" s="4"/>
      <c r="K668" s="4">
        <v>231</v>
      </c>
      <c r="L668" s="4">
        <v>12</v>
      </c>
      <c r="M668" s="4">
        <v>3</v>
      </c>
      <c r="N668" s="4" t="s">
        <v>3</v>
      </c>
      <c r="O668" s="4">
        <v>2</v>
      </c>
      <c r="P668" s="4"/>
      <c r="Q668" s="4"/>
      <c r="R668" s="4"/>
      <c r="S668" s="4"/>
      <c r="T668" s="4"/>
      <c r="U668" s="4"/>
      <c r="V668" s="4"/>
      <c r="W668" s="4"/>
    </row>
    <row r="669" spans="1:23" x14ac:dyDescent="0.2">
      <c r="A669" s="4">
        <v>50</v>
      </c>
      <c r="B669" s="4">
        <v>0</v>
      </c>
      <c r="C669" s="4">
        <v>0</v>
      </c>
      <c r="D669" s="4">
        <v>1</v>
      </c>
      <c r="E669" s="4">
        <v>204</v>
      </c>
      <c r="F669" s="4">
        <f>ROUND(Source!R655,O669)</f>
        <v>0</v>
      </c>
      <c r="G669" s="4" t="s">
        <v>90</v>
      </c>
      <c r="H669" s="4" t="s">
        <v>91</v>
      </c>
      <c r="I669" s="4"/>
      <c r="J669" s="4"/>
      <c r="K669" s="4">
        <v>204</v>
      </c>
      <c r="L669" s="4">
        <v>13</v>
      </c>
      <c r="M669" s="4">
        <v>3</v>
      </c>
      <c r="N669" s="4" t="s">
        <v>3</v>
      </c>
      <c r="O669" s="4">
        <v>2</v>
      </c>
      <c r="P669" s="4"/>
      <c r="Q669" s="4"/>
      <c r="R669" s="4"/>
      <c r="S669" s="4"/>
      <c r="T669" s="4"/>
      <c r="U669" s="4"/>
      <c r="V669" s="4"/>
      <c r="W669" s="4"/>
    </row>
    <row r="670" spans="1:23" x14ac:dyDescent="0.2">
      <c r="A670" s="4">
        <v>50</v>
      </c>
      <c r="B670" s="4">
        <v>0</v>
      </c>
      <c r="C670" s="4">
        <v>0</v>
      </c>
      <c r="D670" s="4">
        <v>1</v>
      </c>
      <c r="E670" s="4">
        <v>205</v>
      </c>
      <c r="F670" s="4">
        <f>ROUND(Source!S655,O670)</f>
        <v>0</v>
      </c>
      <c r="G670" s="4" t="s">
        <v>92</v>
      </c>
      <c r="H670" s="4" t="s">
        <v>93</v>
      </c>
      <c r="I670" s="4"/>
      <c r="J670" s="4"/>
      <c r="K670" s="4">
        <v>205</v>
      </c>
      <c r="L670" s="4">
        <v>14</v>
      </c>
      <c r="M670" s="4">
        <v>3</v>
      </c>
      <c r="N670" s="4" t="s">
        <v>3</v>
      </c>
      <c r="O670" s="4">
        <v>2</v>
      </c>
      <c r="P670" s="4"/>
      <c r="Q670" s="4"/>
      <c r="R670" s="4"/>
      <c r="S670" s="4"/>
      <c r="T670" s="4"/>
      <c r="U670" s="4"/>
      <c r="V670" s="4"/>
      <c r="W670" s="4"/>
    </row>
    <row r="671" spans="1:23" x14ac:dyDescent="0.2">
      <c r="A671" s="4">
        <v>50</v>
      </c>
      <c r="B671" s="4">
        <v>0</v>
      </c>
      <c r="C671" s="4">
        <v>0</v>
      </c>
      <c r="D671" s="4">
        <v>1</v>
      </c>
      <c r="E671" s="4">
        <v>232</v>
      </c>
      <c r="F671" s="4">
        <f>ROUND(Source!BC655,O671)</f>
        <v>0</v>
      </c>
      <c r="G671" s="4" t="s">
        <v>94</v>
      </c>
      <c r="H671" s="4" t="s">
        <v>95</v>
      </c>
      <c r="I671" s="4"/>
      <c r="J671" s="4"/>
      <c r="K671" s="4">
        <v>232</v>
      </c>
      <c r="L671" s="4">
        <v>15</v>
      </c>
      <c r="M671" s="4">
        <v>3</v>
      </c>
      <c r="N671" s="4" t="s">
        <v>3</v>
      </c>
      <c r="O671" s="4">
        <v>2</v>
      </c>
      <c r="P671" s="4"/>
      <c r="Q671" s="4"/>
      <c r="R671" s="4"/>
      <c r="S671" s="4"/>
      <c r="T671" s="4"/>
      <c r="U671" s="4"/>
      <c r="V671" s="4"/>
      <c r="W671" s="4"/>
    </row>
    <row r="672" spans="1:23" x14ac:dyDescent="0.2">
      <c r="A672" s="4">
        <v>50</v>
      </c>
      <c r="B672" s="4">
        <v>0</v>
      </c>
      <c r="C672" s="4">
        <v>0</v>
      </c>
      <c r="D672" s="4">
        <v>1</v>
      </c>
      <c r="E672" s="4">
        <v>214</v>
      </c>
      <c r="F672" s="4">
        <f>ROUND(Source!AS655,O672)</f>
        <v>0</v>
      </c>
      <c r="G672" s="4" t="s">
        <v>96</v>
      </c>
      <c r="H672" s="4" t="s">
        <v>97</v>
      </c>
      <c r="I672" s="4"/>
      <c r="J672" s="4"/>
      <c r="K672" s="4">
        <v>214</v>
      </c>
      <c r="L672" s="4">
        <v>16</v>
      </c>
      <c r="M672" s="4">
        <v>3</v>
      </c>
      <c r="N672" s="4" t="s">
        <v>3</v>
      </c>
      <c r="O672" s="4">
        <v>2</v>
      </c>
      <c r="P672" s="4"/>
      <c r="Q672" s="4"/>
      <c r="R672" s="4"/>
      <c r="S672" s="4"/>
      <c r="T672" s="4"/>
      <c r="U672" s="4"/>
      <c r="V672" s="4"/>
      <c r="W672" s="4"/>
    </row>
    <row r="673" spans="1:245" x14ac:dyDescent="0.2">
      <c r="A673" s="4">
        <v>50</v>
      </c>
      <c r="B673" s="4">
        <v>0</v>
      </c>
      <c r="C673" s="4">
        <v>0</v>
      </c>
      <c r="D673" s="4">
        <v>1</v>
      </c>
      <c r="E673" s="4">
        <v>215</v>
      </c>
      <c r="F673" s="4">
        <f>ROUND(Source!AT655,O673)</f>
        <v>0</v>
      </c>
      <c r="G673" s="4" t="s">
        <v>98</v>
      </c>
      <c r="H673" s="4" t="s">
        <v>99</v>
      </c>
      <c r="I673" s="4"/>
      <c r="J673" s="4"/>
      <c r="K673" s="4">
        <v>215</v>
      </c>
      <c r="L673" s="4">
        <v>17</v>
      </c>
      <c r="M673" s="4">
        <v>3</v>
      </c>
      <c r="N673" s="4" t="s">
        <v>3</v>
      </c>
      <c r="O673" s="4">
        <v>2</v>
      </c>
      <c r="P673" s="4"/>
      <c r="Q673" s="4"/>
      <c r="R673" s="4"/>
      <c r="S673" s="4"/>
      <c r="T673" s="4"/>
      <c r="U673" s="4"/>
      <c r="V673" s="4"/>
      <c r="W673" s="4"/>
    </row>
    <row r="674" spans="1:245" x14ac:dyDescent="0.2">
      <c r="A674" s="4">
        <v>50</v>
      </c>
      <c r="B674" s="4">
        <v>0</v>
      </c>
      <c r="C674" s="4">
        <v>0</v>
      </c>
      <c r="D674" s="4">
        <v>1</v>
      </c>
      <c r="E674" s="4">
        <v>217</v>
      </c>
      <c r="F674" s="4">
        <f>ROUND(Source!AU655,O674)</f>
        <v>0</v>
      </c>
      <c r="G674" s="4" t="s">
        <v>100</v>
      </c>
      <c r="H674" s="4" t="s">
        <v>101</v>
      </c>
      <c r="I674" s="4"/>
      <c r="J674" s="4"/>
      <c r="K674" s="4">
        <v>217</v>
      </c>
      <c r="L674" s="4">
        <v>18</v>
      </c>
      <c r="M674" s="4">
        <v>3</v>
      </c>
      <c r="N674" s="4" t="s">
        <v>3</v>
      </c>
      <c r="O674" s="4">
        <v>2</v>
      </c>
      <c r="P674" s="4"/>
      <c r="Q674" s="4"/>
      <c r="R674" s="4"/>
      <c r="S674" s="4"/>
      <c r="T674" s="4"/>
      <c r="U674" s="4"/>
      <c r="V674" s="4"/>
      <c r="W674" s="4"/>
    </row>
    <row r="675" spans="1:245" x14ac:dyDescent="0.2">
      <c r="A675" s="4">
        <v>50</v>
      </c>
      <c r="B675" s="4">
        <v>0</v>
      </c>
      <c r="C675" s="4">
        <v>0</v>
      </c>
      <c r="D675" s="4">
        <v>1</v>
      </c>
      <c r="E675" s="4">
        <v>230</v>
      </c>
      <c r="F675" s="4">
        <f>ROUND(Source!BA655,O675)</f>
        <v>0</v>
      </c>
      <c r="G675" s="4" t="s">
        <v>102</v>
      </c>
      <c r="H675" s="4" t="s">
        <v>103</v>
      </c>
      <c r="I675" s="4"/>
      <c r="J675" s="4"/>
      <c r="K675" s="4">
        <v>230</v>
      </c>
      <c r="L675" s="4">
        <v>19</v>
      </c>
      <c r="M675" s="4">
        <v>3</v>
      </c>
      <c r="N675" s="4" t="s">
        <v>3</v>
      </c>
      <c r="O675" s="4">
        <v>2</v>
      </c>
      <c r="P675" s="4"/>
      <c r="Q675" s="4"/>
      <c r="R675" s="4"/>
      <c r="S675" s="4"/>
      <c r="T675" s="4"/>
      <c r="U675" s="4"/>
      <c r="V675" s="4"/>
      <c r="W675" s="4"/>
    </row>
    <row r="676" spans="1:245" x14ac:dyDescent="0.2">
      <c r="A676" s="4">
        <v>50</v>
      </c>
      <c r="B676" s="4">
        <v>0</v>
      </c>
      <c r="C676" s="4">
        <v>0</v>
      </c>
      <c r="D676" s="4">
        <v>1</v>
      </c>
      <c r="E676" s="4">
        <v>206</v>
      </c>
      <c r="F676" s="4">
        <f>ROUND(Source!T655,O676)</f>
        <v>0</v>
      </c>
      <c r="G676" s="4" t="s">
        <v>104</v>
      </c>
      <c r="H676" s="4" t="s">
        <v>105</v>
      </c>
      <c r="I676" s="4"/>
      <c r="J676" s="4"/>
      <c r="K676" s="4">
        <v>206</v>
      </c>
      <c r="L676" s="4">
        <v>20</v>
      </c>
      <c r="M676" s="4">
        <v>3</v>
      </c>
      <c r="N676" s="4" t="s">
        <v>3</v>
      </c>
      <c r="O676" s="4">
        <v>2</v>
      </c>
      <c r="P676" s="4"/>
      <c r="Q676" s="4"/>
      <c r="R676" s="4"/>
      <c r="S676" s="4"/>
      <c r="T676" s="4"/>
      <c r="U676" s="4"/>
      <c r="V676" s="4"/>
      <c r="W676" s="4"/>
    </row>
    <row r="677" spans="1:245" x14ac:dyDescent="0.2">
      <c r="A677" s="4">
        <v>50</v>
      </c>
      <c r="B677" s="4">
        <v>0</v>
      </c>
      <c r="C677" s="4">
        <v>0</v>
      </c>
      <c r="D677" s="4">
        <v>1</v>
      </c>
      <c r="E677" s="4">
        <v>207</v>
      </c>
      <c r="F677" s="4">
        <f>Source!U655</f>
        <v>0</v>
      </c>
      <c r="G677" s="4" t="s">
        <v>106</v>
      </c>
      <c r="H677" s="4" t="s">
        <v>107</v>
      </c>
      <c r="I677" s="4"/>
      <c r="J677" s="4"/>
      <c r="K677" s="4">
        <v>207</v>
      </c>
      <c r="L677" s="4">
        <v>21</v>
      </c>
      <c r="M677" s="4">
        <v>3</v>
      </c>
      <c r="N677" s="4" t="s">
        <v>3</v>
      </c>
      <c r="O677" s="4">
        <v>-1</v>
      </c>
      <c r="P677" s="4"/>
      <c r="Q677" s="4"/>
      <c r="R677" s="4"/>
      <c r="S677" s="4"/>
      <c r="T677" s="4"/>
      <c r="U677" s="4"/>
      <c r="V677" s="4"/>
      <c r="W677" s="4"/>
    </row>
    <row r="678" spans="1:245" x14ac:dyDescent="0.2">
      <c r="A678" s="4">
        <v>50</v>
      </c>
      <c r="B678" s="4">
        <v>0</v>
      </c>
      <c r="C678" s="4">
        <v>0</v>
      </c>
      <c r="D678" s="4">
        <v>1</v>
      </c>
      <c r="E678" s="4">
        <v>208</v>
      </c>
      <c r="F678" s="4">
        <f>Source!V655</f>
        <v>0</v>
      </c>
      <c r="G678" s="4" t="s">
        <v>108</v>
      </c>
      <c r="H678" s="4" t="s">
        <v>109</v>
      </c>
      <c r="I678" s="4"/>
      <c r="J678" s="4"/>
      <c r="K678" s="4">
        <v>208</v>
      </c>
      <c r="L678" s="4">
        <v>22</v>
      </c>
      <c r="M678" s="4">
        <v>3</v>
      </c>
      <c r="N678" s="4" t="s">
        <v>3</v>
      </c>
      <c r="O678" s="4">
        <v>-1</v>
      </c>
      <c r="P678" s="4"/>
      <c r="Q678" s="4"/>
      <c r="R678" s="4"/>
      <c r="S678" s="4"/>
      <c r="T678" s="4"/>
      <c r="U678" s="4"/>
      <c r="V678" s="4"/>
      <c r="W678" s="4"/>
    </row>
    <row r="679" spans="1:245" x14ac:dyDescent="0.2">
      <c r="A679" s="4">
        <v>50</v>
      </c>
      <c r="B679" s="4">
        <v>0</v>
      </c>
      <c r="C679" s="4">
        <v>0</v>
      </c>
      <c r="D679" s="4">
        <v>1</v>
      </c>
      <c r="E679" s="4">
        <v>209</v>
      </c>
      <c r="F679" s="4">
        <f>ROUND(Source!W655,O679)</f>
        <v>0</v>
      </c>
      <c r="G679" s="4" t="s">
        <v>110</v>
      </c>
      <c r="H679" s="4" t="s">
        <v>111</v>
      </c>
      <c r="I679" s="4"/>
      <c r="J679" s="4"/>
      <c r="K679" s="4">
        <v>209</v>
      </c>
      <c r="L679" s="4">
        <v>23</v>
      </c>
      <c r="M679" s="4">
        <v>3</v>
      </c>
      <c r="N679" s="4" t="s">
        <v>3</v>
      </c>
      <c r="O679" s="4">
        <v>2</v>
      </c>
      <c r="P679" s="4"/>
      <c r="Q679" s="4"/>
      <c r="R679" s="4"/>
      <c r="S679" s="4"/>
      <c r="T679" s="4"/>
      <c r="U679" s="4"/>
      <c r="V679" s="4"/>
      <c r="W679" s="4"/>
    </row>
    <row r="680" spans="1:245" x14ac:dyDescent="0.2">
      <c r="A680" s="4">
        <v>50</v>
      </c>
      <c r="B680" s="4">
        <v>0</v>
      </c>
      <c r="C680" s="4">
        <v>0</v>
      </c>
      <c r="D680" s="4">
        <v>1</v>
      </c>
      <c r="E680" s="4">
        <v>210</v>
      </c>
      <c r="F680" s="4">
        <f>ROUND(Source!X655,O680)</f>
        <v>0</v>
      </c>
      <c r="G680" s="4" t="s">
        <v>112</v>
      </c>
      <c r="H680" s="4" t="s">
        <v>113</v>
      </c>
      <c r="I680" s="4"/>
      <c r="J680" s="4"/>
      <c r="K680" s="4">
        <v>210</v>
      </c>
      <c r="L680" s="4">
        <v>24</v>
      </c>
      <c r="M680" s="4">
        <v>3</v>
      </c>
      <c r="N680" s="4" t="s">
        <v>3</v>
      </c>
      <c r="O680" s="4">
        <v>2</v>
      </c>
      <c r="P680" s="4"/>
      <c r="Q680" s="4"/>
      <c r="R680" s="4"/>
      <c r="S680" s="4"/>
      <c r="T680" s="4"/>
      <c r="U680" s="4"/>
      <c r="V680" s="4"/>
      <c r="W680" s="4"/>
    </row>
    <row r="681" spans="1:245" x14ac:dyDescent="0.2">
      <c r="A681" s="4">
        <v>50</v>
      </c>
      <c r="B681" s="4">
        <v>0</v>
      </c>
      <c r="C681" s="4">
        <v>0</v>
      </c>
      <c r="D681" s="4">
        <v>1</v>
      </c>
      <c r="E681" s="4">
        <v>211</v>
      </c>
      <c r="F681" s="4">
        <f>ROUND(Source!Y655,O681)</f>
        <v>0</v>
      </c>
      <c r="G681" s="4" t="s">
        <v>114</v>
      </c>
      <c r="H681" s="4" t="s">
        <v>115</v>
      </c>
      <c r="I681" s="4"/>
      <c r="J681" s="4"/>
      <c r="K681" s="4">
        <v>211</v>
      </c>
      <c r="L681" s="4">
        <v>25</v>
      </c>
      <c r="M681" s="4">
        <v>3</v>
      </c>
      <c r="N681" s="4" t="s">
        <v>3</v>
      </c>
      <c r="O681" s="4">
        <v>2</v>
      </c>
      <c r="P681" s="4"/>
      <c r="Q681" s="4"/>
      <c r="R681" s="4"/>
      <c r="S681" s="4"/>
      <c r="T681" s="4"/>
      <c r="U681" s="4"/>
      <c r="V681" s="4"/>
      <c r="W681" s="4"/>
    </row>
    <row r="682" spans="1:245" x14ac:dyDescent="0.2">
      <c r="A682" s="4">
        <v>50</v>
      </c>
      <c r="B682" s="4">
        <v>0</v>
      </c>
      <c r="C682" s="4">
        <v>0</v>
      </c>
      <c r="D682" s="4">
        <v>1</v>
      </c>
      <c r="E682" s="4">
        <v>224</v>
      </c>
      <c r="F682" s="4">
        <f>ROUND(Source!AR655,O682)</f>
        <v>0</v>
      </c>
      <c r="G682" s="4" t="s">
        <v>116</v>
      </c>
      <c r="H682" s="4" t="s">
        <v>117</v>
      </c>
      <c r="I682" s="4"/>
      <c r="J682" s="4"/>
      <c r="K682" s="4">
        <v>224</v>
      </c>
      <c r="L682" s="4">
        <v>26</v>
      </c>
      <c r="M682" s="4">
        <v>3</v>
      </c>
      <c r="N682" s="4" t="s">
        <v>3</v>
      </c>
      <c r="O682" s="4">
        <v>2</v>
      </c>
      <c r="P682" s="4"/>
      <c r="Q682" s="4"/>
      <c r="R682" s="4"/>
      <c r="S682" s="4"/>
      <c r="T682" s="4"/>
      <c r="U682" s="4"/>
      <c r="V682" s="4"/>
      <c r="W682" s="4"/>
    </row>
    <row r="684" spans="1:245" x14ac:dyDescent="0.2">
      <c r="A684" s="1">
        <v>5</v>
      </c>
      <c r="B684" s="1">
        <v>1</v>
      </c>
      <c r="C684" s="1"/>
      <c r="D684" s="1">
        <f>ROW(A692)</f>
        <v>692</v>
      </c>
      <c r="E684" s="1"/>
      <c r="F684" s="1" t="s">
        <v>118</v>
      </c>
      <c r="G684" s="1" t="s">
        <v>255</v>
      </c>
      <c r="H684" s="1" t="s">
        <v>3</v>
      </c>
      <c r="I684" s="1">
        <v>0</v>
      </c>
      <c r="J684" s="1"/>
      <c r="K684" s="1">
        <v>0</v>
      </c>
      <c r="L684" s="1"/>
      <c r="M684" s="1"/>
      <c r="N684" s="1"/>
      <c r="O684" s="1"/>
      <c r="P684" s="1"/>
      <c r="Q684" s="1"/>
      <c r="R684" s="1"/>
      <c r="S684" s="1"/>
      <c r="T684" s="1"/>
      <c r="U684" s="1" t="s">
        <v>3</v>
      </c>
      <c r="V684" s="1">
        <v>0</v>
      </c>
      <c r="W684" s="1"/>
      <c r="X684" s="1"/>
      <c r="Y684" s="1"/>
      <c r="Z684" s="1"/>
      <c r="AA684" s="1"/>
      <c r="AB684" s="1" t="s">
        <v>3</v>
      </c>
      <c r="AC684" s="1" t="s">
        <v>3</v>
      </c>
      <c r="AD684" s="1" t="s">
        <v>3</v>
      </c>
      <c r="AE684" s="1" t="s">
        <v>3</v>
      </c>
      <c r="AF684" s="1" t="s">
        <v>3</v>
      </c>
      <c r="AG684" s="1" t="s">
        <v>3</v>
      </c>
      <c r="AH684" s="1"/>
      <c r="AI684" s="1"/>
      <c r="AJ684" s="1"/>
      <c r="AK684" s="1"/>
      <c r="AL684" s="1"/>
      <c r="AM684" s="1"/>
      <c r="AN684" s="1"/>
      <c r="AO684" s="1"/>
      <c r="AP684" s="1" t="s">
        <v>3</v>
      </c>
      <c r="AQ684" s="1" t="s">
        <v>3</v>
      </c>
      <c r="AR684" s="1" t="s">
        <v>3</v>
      </c>
      <c r="AS684" s="1"/>
      <c r="AT684" s="1"/>
      <c r="AU684" s="1"/>
      <c r="AV684" s="1"/>
      <c r="AW684" s="1"/>
      <c r="AX684" s="1"/>
      <c r="AY684" s="1"/>
      <c r="AZ684" s="1" t="s">
        <v>3</v>
      </c>
      <c r="BA684" s="1"/>
      <c r="BB684" s="1" t="s">
        <v>3</v>
      </c>
      <c r="BC684" s="1" t="s">
        <v>3</v>
      </c>
      <c r="BD684" s="1" t="s">
        <v>3</v>
      </c>
      <c r="BE684" s="1" t="s">
        <v>3</v>
      </c>
      <c r="BF684" s="1" t="s">
        <v>3</v>
      </c>
      <c r="BG684" s="1" t="s">
        <v>3</v>
      </c>
      <c r="BH684" s="1" t="s">
        <v>3</v>
      </c>
      <c r="BI684" s="1" t="s">
        <v>3</v>
      </c>
      <c r="BJ684" s="1" t="s">
        <v>3</v>
      </c>
      <c r="BK684" s="1" t="s">
        <v>3</v>
      </c>
      <c r="BL684" s="1" t="s">
        <v>3</v>
      </c>
      <c r="BM684" s="1" t="s">
        <v>3</v>
      </c>
      <c r="BN684" s="1" t="s">
        <v>3</v>
      </c>
      <c r="BO684" s="1" t="s">
        <v>3</v>
      </c>
      <c r="BP684" s="1" t="s">
        <v>3</v>
      </c>
      <c r="BQ684" s="1"/>
      <c r="BR684" s="1"/>
      <c r="BS684" s="1"/>
      <c r="BT684" s="1"/>
      <c r="BU684" s="1"/>
      <c r="BV684" s="1"/>
      <c r="BW684" s="1"/>
      <c r="BX684" s="1">
        <v>0</v>
      </c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>
        <v>0</v>
      </c>
    </row>
    <row r="686" spans="1:245" x14ac:dyDescent="0.2">
      <c r="A686" s="2">
        <v>52</v>
      </c>
      <c r="B686" s="2">
        <f t="shared" ref="B686:G686" si="398">B692</f>
        <v>1</v>
      </c>
      <c r="C686" s="2">
        <f t="shared" si="398"/>
        <v>5</v>
      </c>
      <c r="D686" s="2">
        <f t="shared" si="398"/>
        <v>684</v>
      </c>
      <c r="E686" s="2">
        <f t="shared" si="398"/>
        <v>0</v>
      </c>
      <c r="F686" s="2" t="str">
        <f t="shared" si="398"/>
        <v>Новый подраздел</v>
      </c>
      <c r="G686" s="2" t="str">
        <f t="shared" si="398"/>
        <v>Устройство а/б покрытия тротуара</v>
      </c>
      <c r="H686" s="2"/>
      <c r="I686" s="2"/>
      <c r="J686" s="2"/>
      <c r="K686" s="2"/>
      <c r="L686" s="2"/>
      <c r="M686" s="2"/>
      <c r="N686" s="2"/>
      <c r="O686" s="2">
        <f t="shared" ref="O686:AT686" si="399">O692</f>
        <v>0</v>
      </c>
      <c r="P686" s="2">
        <f t="shared" si="399"/>
        <v>0</v>
      </c>
      <c r="Q686" s="2">
        <f t="shared" si="399"/>
        <v>0</v>
      </c>
      <c r="R686" s="2">
        <f t="shared" si="399"/>
        <v>0</v>
      </c>
      <c r="S686" s="2">
        <f t="shared" si="399"/>
        <v>0</v>
      </c>
      <c r="T686" s="2">
        <f t="shared" si="399"/>
        <v>0</v>
      </c>
      <c r="U686" s="2">
        <f t="shared" si="399"/>
        <v>0</v>
      </c>
      <c r="V686" s="2">
        <f t="shared" si="399"/>
        <v>0</v>
      </c>
      <c r="W686" s="2">
        <f t="shared" si="399"/>
        <v>0</v>
      </c>
      <c r="X686" s="2">
        <f t="shared" si="399"/>
        <v>0</v>
      </c>
      <c r="Y686" s="2">
        <f t="shared" si="399"/>
        <v>0</v>
      </c>
      <c r="Z686" s="2">
        <f t="shared" si="399"/>
        <v>0</v>
      </c>
      <c r="AA686" s="2">
        <f t="shared" si="399"/>
        <v>0</v>
      </c>
      <c r="AB686" s="2">
        <f t="shared" si="399"/>
        <v>0</v>
      </c>
      <c r="AC686" s="2">
        <f t="shared" si="399"/>
        <v>0</v>
      </c>
      <c r="AD686" s="2">
        <f t="shared" si="399"/>
        <v>0</v>
      </c>
      <c r="AE686" s="2">
        <f t="shared" si="399"/>
        <v>0</v>
      </c>
      <c r="AF686" s="2">
        <f t="shared" si="399"/>
        <v>0</v>
      </c>
      <c r="AG686" s="2">
        <f t="shared" si="399"/>
        <v>0</v>
      </c>
      <c r="AH686" s="2">
        <f t="shared" si="399"/>
        <v>0</v>
      </c>
      <c r="AI686" s="2">
        <f t="shared" si="399"/>
        <v>0</v>
      </c>
      <c r="AJ686" s="2">
        <f t="shared" si="399"/>
        <v>0</v>
      </c>
      <c r="AK686" s="2">
        <f t="shared" si="399"/>
        <v>0</v>
      </c>
      <c r="AL686" s="2">
        <f t="shared" si="399"/>
        <v>0</v>
      </c>
      <c r="AM686" s="2">
        <f t="shared" si="399"/>
        <v>0</v>
      </c>
      <c r="AN686" s="2">
        <f t="shared" si="399"/>
        <v>0</v>
      </c>
      <c r="AO686" s="2">
        <f t="shared" si="399"/>
        <v>0</v>
      </c>
      <c r="AP686" s="2">
        <f t="shared" si="399"/>
        <v>0</v>
      </c>
      <c r="AQ686" s="2">
        <f t="shared" si="399"/>
        <v>0</v>
      </c>
      <c r="AR686" s="2">
        <f t="shared" si="399"/>
        <v>0</v>
      </c>
      <c r="AS686" s="2">
        <f t="shared" si="399"/>
        <v>0</v>
      </c>
      <c r="AT686" s="2">
        <f t="shared" si="399"/>
        <v>0</v>
      </c>
      <c r="AU686" s="2">
        <f t="shared" ref="AU686:BZ686" si="400">AU692</f>
        <v>0</v>
      </c>
      <c r="AV686" s="2">
        <f t="shared" si="400"/>
        <v>0</v>
      </c>
      <c r="AW686" s="2">
        <f t="shared" si="400"/>
        <v>0</v>
      </c>
      <c r="AX686" s="2">
        <f t="shared" si="400"/>
        <v>0</v>
      </c>
      <c r="AY686" s="2">
        <f t="shared" si="400"/>
        <v>0</v>
      </c>
      <c r="AZ686" s="2">
        <f t="shared" si="400"/>
        <v>0</v>
      </c>
      <c r="BA686" s="2">
        <f t="shared" si="400"/>
        <v>0</v>
      </c>
      <c r="BB686" s="2">
        <f t="shared" si="400"/>
        <v>0</v>
      </c>
      <c r="BC686" s="2">
        <f t="shared" si="400"/>
        <v>0</v>
      </c>
      <c r="BD686" s="2">
        <f t="shared" si="400"/>
        <v>0</v>
      </c>
      <c r="BE686" s="2">
        <f t="shared" si="400"/>
        <v>0</v>
      </c>
      <c r="BF686" s="2">
        <f t="shared" si="400"/>
        <v>0</v>
      </c>
      <c r="BG686" s="2">
        <f t="shared" si="400"/>
        <v>0</v>
      </c>
      <c r="BH686" s="2">
        <f t="shared" si="400"/>
        <v>0</v>
      </c>
      <c r="BI686" s="2">
        <f t="shared" si="400"/>
        <v>0</v>
      </c>
      <c r="BJ686" s="2">
        <f t="shared" si="400"/>
        <v>0</v>
      </c>
      <c r="BK686" s="2">
        <f t="shared" si="400"/>
        <v>0</v>
      </c>
      <c r="BL686" s="2">
        <f t="shared" si="400"/>
        <v>0</v>
      </c>
      <c r="BM686" s="2">
        <f t="shared" si="400"/>
        <v>0</v>
      </c>
      <c r="BN686" s="2">
        <f t="shared" si="400"/>
        <v>0</v>
      </c>
      <c r="BO686" s="2">
        <f t="shared" si="400"/>
        <v>0</v>
      </c>
      <c r="BP686" s="2">
        <f t="shared" si="400"/>
        <v>0</v>
      </c>
      <c r="BQ686" s="2">
        <f t="shared" si="400"/>
        <v>0</v>
      </c>
      <c r="BR686" s="2">
        <f t="shared" si="400"/>
        <v>0</v>
      </c>
      <c r="BS686" s="2">
        <f t="shared" si="400"/>
        <v>0</v>
      </c>
      <c r="BT686" s="2">
        <f t="shared" si="400"/>
        <v>0</v>
      </c>
      <c r="BU686" s="2">
        <f t="shared" si="400"/>
        <v>0</v>
      </c>
      <c r="BV686" s="2">
        <f t="shared" si="400"/>
        <v>0</v>
      </c>
      <c r="BW686" s="2">
        <f t="shared" si="400"/>
        <v>0</v>
      </c>
      <c r="BX686" s="2">
        <f t="shared" si="400"/>
        <v>0</v>
      </c>
      <c r="BY686" s="2">
        <f t="shared" si="400"/>
        <v>0</v>
      </c>
      <c r="BZ686" s="2">
        <f t="shared" si="400"/>
        <v>0</v>
      </c>
      <c r="CA686" s="2">
        <f t="shared" ref="CA686:DF686" si="401">CA692</f>
        <v>0</v>
      </c>
      <c r="CB686" s="2">
        <f t="shared" si="401"/>
        <v>0</v>
      </c>
      <c r="CC686" s="2">
        <f t="shared" si="401"/>
        <v>0</v>
      </c>
      <c r="CD686" s="2">
        <f t="shared" si="401"/>
        <v>0</v>
      </c>
      <c r="CE686" s="2">
        <f t="shared" si="401"/>
        <v>0</v>
      </c>
      <c r="CF686" s="2">
        <f t="shared" si="401"/>
        <v>0</v>
      </c>
      <c r="CG686" s="2">
        <f t="shared" si="401"/>
        <v>0</v>
      </c>
      <c r="CH686" s="2">
        <f t="shared" si="401"/>
        <v>0</v>
      </c>
      <c r="CI686" s="2">
        <f t="shared" si="401"/>
        <v>0</v>
      </c>
      <c r="CJ686" s="2">
        <f t="shared" si="401"/>
        <v>0</v>
      </c>
      <c r="CK686" s="2">
        <f t="shared" si="401"/>
        <v>0</v>
      </c>
      <c r="CL686" s="2">
        <f t="shared" si="401"/>
        <v>0</v>
      </c>
      <c r="CM686" s="2">
        <f t="shared" si="401"/>
        <v>0</v>
      </c>
      <c r="CN686" s="2">
        <f t="shared" si="401"/>
        <v>0</v>
      </c>
      <c r="CO686" s="2">
        <f t="shared" si="401"/>
        <v>0</v>
      </c>
      <c r="CP686" s="2">
        <f t="shared" si="401"/>
        <v>0</v>
      </c>
      <c r="CQ686" s="2">
        <f t="shared" si="401"/>
        <v>0</v>
      </c>
      <c r="CR686" s="2">
        <f t="shared" si="401"/>
        <v>0</v>
      </c>
      <c r="CS686" s="2">
        <f t="shared" si="401"/>
        <v>0</v>
      </c>
      <c r="CT686" s="2">
        <f t="shared" si="401"/>
        <v>0</v>
      </c>
      <c r="CU686" s="2">
        <f t="shared" si="401"/>
        <v>0</v>
      </c>
      <c r="CV686" s="2">
        <f t="shared" si="401"/>
        <v>0</v>
      </c>
      <c r="CW686" s="2">
        <f t="shared" si="401"/>
        <v>0</v>
      </c>
      <c r="CX686" s="2">
        <f t="shared" si="401"/>
        <v>0</v>
      </c>
      <c r="CY686" s="2">
        <f t="shared" si="401"/>
        <v>0</v>
      </c>
      <c r="CZ686" s="2">
        <f t="shared" si="401"/>
        <v>0</v>
      </c>
      <c r="DA686" s="2">
        <f t="shared" si="401"/>
        <v>0</v>
      </c>
      <c r="DB686" s="2">
        <f t="shared" si="401"/>
        <v>0</v>
      </c>
      <c r="DC686" s="2">
        <f t="shared" si="401"/>
        <v>0</v>
      </c>
      <c r="DD686" s="2">
        <f t="shared" si="401"/>
        <v>0</v>
      </c>
      <c r="DE686" s="2">
        <f t="shared" si="401"/>
        <v>0</v>
      </c>
      <c r="DF686" s="2">
        <f t="shared" si="401"/>
        <v>0</v>
      </c>
      <c r="DG686" s="3">
        <f t="shared" ref="DG686:EL686" si="402">DG692</f>
        <v>0</v>
      </c>
      <c r="DH686" s="3">
        <f t="shared" si="402"/>
        <v>0</v>
      </c>
      <c r="DI686" s="3">
        <f t="shared" si="402"/>
        <v>0</v>
      </c>
      <c r="DJ686" s="3">
        <f t="shared" si="402"/>
        <v>0</v>
      </c>
      <c r="DK686" s="3">
        <f t="shared" si="402"/>
        <v>0</v>
      </c>
      <c r="DL686" s="3">
        <f t="shared" si="402"/>
        <v>0</v>
      </c>
      <c r="DM686" s="3">
        <f t="shared" si="402"/>
        <v>0</v>
      </c>
      <c r="DN686" s="3">
        <f t="shared" si="402"/>
        <v>0</v>
      </c>
      <c r="DO686" s="3">
        <f t="shared" si="402"/>
        <v>0</v>
      </c>
      <c r="DP686" s="3">
        <f t="shared" si="402"/>
        <v>0</v>
      </c>
      <c r="DQ686" s="3">
        <f t="shared" si="402"/>
        <v>0</v>
      </c>
      <c r="DR686" s="3">
        <f t="shared" si="402"/>
        <v>0</v>
      </c>
      <c r="DS686" s="3">
        <f t="shared" si="402"/>
        <v>0</v>
      </c>
      <c r="DT686" s="3">
        <f t="shared" si="402"/>
        <v>0</v>
      </c>
      <c r="DU686" s="3">
        <f t="shared" si="402"/>
        <v>0</v>
      </c>
      <c r="DV686" s="3">
        <f t="shared" si="402"/>
        <v>0</v>
      </c>
      <c r="DW686" s="3">
        <f t="shared" si="402"/>
        <v>0</v>
      </c>
      <c r="DX686" s="3">
        <f t="shared" si="402"/>
        <v>0</v>
      </c>
      <c r="DY686" s="3">
        <f t="shared" si="402"/>
        <v>0</v>
      </c>
      <c r="DZ686" s="3">
        <f t="shared" si="402"/>
        <v>0</v>
      </c>
      <c r="EA686" s="3">
        <f t="shared" si="402"/>
        <v>0</v>
      </c>
      <c r="EB686" s="3">
        <f t="shared" si="402"/>
        <v>0</v>
      </c>
      <c r="EC686" s="3">
        <f t="shared" si="402"/>
        <v>0</v>
      </c>
      <c r="ED686" s="3">
        <f t="shared" si="402"/>
        <v>0</v>
      </c>
      <c r="EE686" s="3">
        <f t="shared" si="402"/>
        <v>0</v>
      </c>
      <c r="EF686" s="3">
        <f t="shared" si="402"/>
        <v>0</v>
      </c>
      <c r="EG686" s="3">
        <f t="shared" si="402"/>
        <v>0</v>
      </c>
      <c r="EH686" s="3">
        <f t="shared" si="402"/>
        <v>0</v>
      </c>
      <c r="EI686" s="3">
        <f t="shared" si="402"/>
        <v>0</v>
      </c>
      <c r="EJ686" s="3">
        <f t="shared" si="402"/>
        <v>0</v>
      </c>
      <c r="EK686" s="3">
        <f t="shared" si="402"/>
        <v>0</v>
      </c>
      <c r="EL686" s="3">
        <f t="shared" si="402"/>
        <v>0</v>
      </c>
      <c r="EM686" s="3">
        <f t="shared" ref="EM686:FR686" si="403">EM692</f>
        <v>0</v>
      </c>
      <c r="EN686" s="3">
        <f t="shared" si="403"/>
        <v>0</v>
      </c>
      <c r="EO686" s="3">
        <f t="shared" si="403"/>
        <v>0</v>
      </c>
      <c r="EP686" s="3">
        <f t="shared" si="403"/>
        <v>0</v>
      </c>
      <c r="EQ686" s="3">
        <f t="shared" si="403"/>
        <v>0</v>
      </c>
      <c r="ER686" s="3">
        <f t="shared" si="403"/>
        <v>0</v>
      </c>
      <c r="ES686" s="3">
        <f t="shared" si="403"/>
        <v>0</v>
      </c>
      <c r="ET686" s="3">
        <f t="shared" si="403"/>
        <v>0</v>
      </c>
      <c r="EU686" s="3">
        <f t="shared" si="403"/>
        <v>0</v>
      </c>
      <c r="EV686" s="3">
        <f t="shared" si="403"/>
        <v>0</v>
      </c>
      <c r="EW686" s="3">
        <f t="shared" si="403"/>
        <v>0</v>
      </c>
      <c r="EX686" s="3">
        <f t="shared" si="403"/>
        <v>0</v>
      </c>
      <c r="EY686" s="3">
        <f t="shared" si="403"/>
        <v>0</v>
      </c>
      <c r="EZ686" s="3">
        <f t="shared" si="403"/>
        <v>0</v>
      </c>
      <c r="FA686" s="3">
        <f t="shared" si="403"/>
        <v>0</v>
      </c>
      <c r="FB686" s="3">
        <f t="shared" si="403"/>
        <v>0</v>
      </c>
      <c r="FC686" s="3">
        <f t="shared" si="403"/>
        <v>0</v>
      </c>
      <c r="FD686" s="3">
        <f t="shared" si="403"/>
        <v>0</v>
      </c>
      <c r="FE686" s="3">
        <f t="shared" si="403"/>
        <v>0</v>
      </c>
      <c r="FF686" s="3">
        <f t="shared" si="403"/>
        <v>0</v>
      </c>
      <c r="FG686" s="3">
        <f t="shared" si="403"/>
        <v>0</v>
      </c>
      <c r="FH686" s="3">
        <f t="shared" si="403"/>
        <v>0</v>
      </c>
      <c r="FI686" s="3">
        <f t="shared" si="403"/>
        <v>0</v>
      </c>
      <c r="FJ686" s="3">
        <f t="shared" si="403"/>
        <v>0</v>
      </c>
      <c r="FK686" s="3">
        <f t="shared" si="403"/>
        <v>0</v>
      </c>
      <c r="FL686" s="3">
        <f t="shared" si="403"/>
        <v>0</v>
      </c>
      <c r="FM686" s="3">
        <f t="shared" si="403"/>
        <v>0</v>
      </c>
      <c r="FN686" s="3">
        <f t="shared" si="403"/>
        <v>0</v>
      </c>
      <c r="FO686" s="3">
        <f t="shared" si="403"/>
        <v>0</v>
      </c>
      <c r="FP686" s="3">
        <f t="shared" si="403"/>
        <v>0</v>
      </c>
      <c r="FQ686" s="3">
        <f t="shared" si="403"/>
        <v>0</v>
      </c>
      <c r="FR686" s="3">
        <f t="shared" si="403"/>
        <v>0</v>
      </c>
      <c r="FS686" s="3">
        <f t="shared" ref="FS686:GX686" si="404">FS692</f>
        <v>0</v>
      </c>
      <c r="FT686" s="3">
        <f t="shared" si="404"/>
        <v>0</v>
      </c>
      <c r="FU686" s="3">
        <f t="shared" si="404"/>
        <v>0</v>
      </c>
      <c r="FV686" s="3">
        <f t="shared" si="404"/>
        <v>0</v>
      </c>
      <c r="FW686" s="3">
        <f t="shared" si="404"/>
        <v>0</v>
      </c>
      <c r="FX686" s="3">
        <f t="shared" si="404"/>
        <v>0</v>
      </c>
      <c r="FY686" s="3">
        <f t="shared" si="404"/>
        <v>0</v>
      </c>
      <c r="FZ686" s="3">
        <f t="shared" si="404"/>
        <v>0</v>
      </c>
      <c r="GA686" s="3">
        <f t="shared" si="404"/>
        <v>0</v>
      </c>
      <c r="GB686" s="3">
        <f t="shared" si="404"/>
        <v>0</v>
      </c>
      <c r="GC686" s="3">
        <f t="shared" si="404"/>
        <v>0</v>
      </c>
      <c r="GD686" s="3">
        <f t="shared" si="404"/>
        <v>0</v>
      </c>
      <c r="GE686" s="3">
        <f t="shared" si="404"/>
        <v>0</v>
      </c>
      <c r="GF686" s="3">
        <f t="shared" si="404"/>
        <v>0</v>
      </c>
      <c r="GG686" s="3">
        <f t="shared" si="404"/>
        <v>0</v>
      </c>
      <c r="GH686" s="3">
        <f t="shared" si="404"/>
        <v>0</v>
      </c>
      <c r="GI686" s="3">
        <f t="shared" si="404"/>
        <v>0</v>
      </c>
      <c r="GJ686" s="3">
        <f t="shared" si="404"/>
        <v>0</v>
      </c>
      <c r="GK686" s="3">
        <f t="shared" si="404"/>
        <v>0</v>
      </c>
      <c r="GL686" s="3">
        <f t="shared" si="404"/>
        <v>0</v>
      </c>
      <c r="GM686" s="3">
        <f t="shared" si="404"/>
        <v>0</v>
      </c>
      <c r="GN686" s="3">
        <f t="shared" si="404"/>
        <v>0</v>
      </c>
      <c r="GO686" s="3">
        <f t="shared" si="404"/>
        <v>0</v>
      </c>
      <c r="GP686" s="3">
        <f t="shared" si="404"/>
        <v>0</v>
      </c>
      <c r="GQ686" s="3">
        <f t="shared" si="404"/>
        <v>0</v>
      </c>
      <c r="GR686" s="3">
        <f t="shared" si="404"/>
        <v>0</v>
      </c>
      <c r="GS686" s="3">
        <f t="shared" si="404"/>
        <v>0</v>
      </c>
      <c r="GT686" s="3">
        <f t="shared" si="404"/>
        <v>0</v>
      </c>
      <c r="GU686" s="3">
        <f t="shared" si="404"/>
        <v>0</v>
      </c>
      <c r="GV686" s="3">
        <f t="shared" si="404"/>
        <v>0</v>
      </c>
      <c r="GW686" s="3">
        <f t="shared" si="404"/>
        <v>0</v>
      </c>
      <c r="GX686" s="3">
        <f t="shared" si="404"/>
        <v>0</v>
      </c>
    </row>
    <row r="688" spans="1:245" x14ac:dyDescent="0.2">
      <c r="A688">
        <v>17</v>
      </c>
      <c r="B688">
        <v>1</v>
      </c>
      <c r="C688">
        <f>ROW(SmtRes!A103)</f>
        <v>103</v>
      </c>
      <c r="D688">
        <f>ROW(EtalonRes!A179)</f>
        <v>179</v>
      </c>
      <c r="E688" t="s">
        <v>256</v>
      </c>
      <c r="F688" t="s">
        <v>129</v>
      </c>
      <c r="G688" t="s">
        <v>130</v>
      </c>
      <c r="H688" t="s">
        <v>21</v>
      </c>
      <c r="I688">
        <v>0</v>
      </c>
      <c r="J688">
        <v>0</v>
      </c>
      <c r="O688">
        <f>ROUND(CP688,2)</f>
        <v>0</v>
      </c>
      <c r="P688">
        <f>ROUND(CQ688*I688,2)</f>
        <v>0</v>
      </c>
      <c r="Q688">
        <f>ROUND(CR688*I688,2)</f>
        <v>0</v>
      </c>
      <c r="R688">
        <f>ROUND(CS688*I688,2)</f>
        <v>0</v>
      </c>
      <c r="S688">
        <f>ROUND(CT688*I688,2)</f>
        <v>0</v>
      </c>
      <c r="T688">
        <f>ROUND(CU688*I688,2)</f>
        <v>0</v>
      </c>
      <c r="U688">
        <f>CV688*I688</f>
        <v>0</v>
      </c>
      <c r="V688">
        <f>CW688*I688</f>
        <v>0</v>
      </c>
      <c r="W688">
        <f>ROUND(CX688*I688,2)</f>
        <v>0</v>
      </c>
      <c r="X688">
        <f t="shared" ref="X688:Y690" si="405">ROUND(CY688,2)</f>
        <v>0</v>
      </c>
      <c r="Y688">
        <f t="shared" si="405"/>
        <v>0</v>
      </c>
      <c r="AA688">
        <v>40597198</v>
      </c>
      <c r="AB688">
        <f>ROUND((AC688+AD688+AF688),6)</f>
        <v>23878.959999999999</v>
      </c>
      <c r="AC688">
        <f>ROUND((ES688),6)</f>
        <v>20561.080000000002</v>
      </c>
      <c r="AD688">
        <f>ROUND((((ET688)-(EU688))+AE688),6)</f>
        <v>1074.95</v>
      </c>
      <c r="AE688">
        <f t="shared" ref="AE688:AF690" si="406">ROUND((EU688),6)</f>
        <v>448.92</v>
      </c>
      <c r="AF688">
        <f t="shared" si="406"/>
        <v>2242.9299999999998</v>
      </c>
      <c r="AG688">
        <f>ROUND((AP688),6)</f>
        <v>0</v>
      </c>
      <c r="AH688">
        <f t="shared" ref="AH688:AI690" si="407">(EW688)</f>
        <v>10.3</v>
      </c>
      <c r="AI688">
        <f t="shared" si="407"/>
        <v>0</v>
      </c>
      <c r="AJ688">
        <f>(AS688)</f>
        <v>0</v>
      </c>
      <c r="AK688">
        <v>23878.959999999999</v>
      </c>
      <c r="AL688">
        <v>20561.080000000002</v>
      </c>
      <c r="AM688">
        <v>1074.95</v>
      </c>
      <c r="AN688">
        <v>448.92</v>
      </c>
      <c r="AO688">
        <v>2242.9299999999998</v>
      </c>
      <c r="AP688">
        <v>0</v>
      </c>
      <c r="AQ688">
        <v>10.3</v>
      </c>
      <c r="AR688">
        <v>0</v>
      </c>
      <c r="AS688">
        <v>0</v>
      </c>
      <c r="AT688">
        <v>70</v>
      </c>
      <c r="AU688">
        <v>10</v>
      </c>
      <c r="AV688">
        <v>1</v>
      </c>
      <c r="AW688">
        <v>1</v>
      </c>
      <c r="AZ688">
        <v>1</v>
      </c>
      <c r="BA688">
        <v>1</v>
      </c>
      <c r="BB688">
        <v>1</v>
      </c>
      <c r="BC688">
        <v>1</v>
      </c>
      <c r="BD688" t="s">
        <v>3</v>
      </c>
      <c r="BE688" t="s">
        <v>3</v>
      </c>
      <c r="BF688" t="s">
        <v>3</v>
      </c>
      <c r="BG688" t="s">
        <v>3</v>
      </c>
      <c r="BH688">
        <v>0</v>
      </c>
      <c r="BI688">
        <v>4</v>
      </c>
      <c r="BJ688" t="s">
        <v>131</v>
      </c>
      <c r="BM688">
        <v>0</v>
      </c>
      <c r="BN688">
        <v>0</v>
      </c>
      <c r="BO688" t="s">
        <v>3</v>
      </c>
      <c r="BP688">
        <v>0</v>
      </c>
      <c r="BQ688">
        <v>1</v>
      </c>
      <c r="BR688">
        <v>0</v>
      </c>
      <c r="BS688">
        <v>1</v>
      </c>
      <c r="BT688">
        <v>1</v>
      </c>
      <c r="BU688">
        <v>1</v>
      </c>
      <c r="BV688">
        <v>1</v>
      </c>
      <c r="BW688">
        <v>1</v>
      </c>
      <c r="BX688">
        <v>1</v>
      </c>
      <c r="BY688" t="s">
        <v>3</v>
      </c>
      <c r="BZ688">
        <v>70</v>
      </c>
      <c r="CA688">
        <v>10</v>
      </c>
      <c r="CE688">
        <v>0</v>
      </c>
      <c r="CF688">
        <v>0</v>
      </c>
      <c r="CG688">
        <v>0</v>
      </c>
      <c r="CM688">
        <v>0</v>
      </c>
      <c r="CN688" t="s">
        <v>3</v>
      </c>
      <c r="CO688">
        <v>0</v>
      </c>
      <c r="CP688">
        <f>(P688+Q688+S688)</f>
        <v>0</v>
      </c>
      <c r="CQ688">
        <f>(AC688*BC688*AW688)</f>
        <v>20561.080000000002</v>
      </c>
      <c r="CR688">
        <f>((((ET688)*BB688-(EU688)*BS688)+AE688*BS688)*AV688)</f>
        <v>1074.95</v>
      </c>
      <c r="CS688">
        <f>(AE688*BS688*AV688)</f>
        <v>448.92</v>
      </c>
      <c r="CT688">
        <f>(AF688*BA688*AV688)</f>
        <v>2242.9299999999998</v>
      </c>
      <c r="CU688">
        <f>AG688</f>
        <v>0</v>
      </c>
      <c r="CV688">
        <f>(AH688*AV688)</f>
        <v>10.3</v>
      </c>
      <c r="CW688">
        <f t="shared" ref="CW688:CX690" si="408">AI688</f>
        <v>0</v>
      </c>
      <c r="CX688">
        <f t="shared" si="408"/>
        <v>0</v>
      </c>
      <c r="CY688">
        <f>((S688*BZ688)/100)</f>
        <v>0</v>
      </c>
      <c r="CZ688">
        <f>((S688*CA688)/100)</f>
        <v>0</v>
      </c>
      <c r="DC688" t="s">
        <v>3</v>
      </c>
      <c r="DD688" t="s">
        <v>3</v>
      </c>
      <c r="DE688" t="s">
        <v>3</v>
      </c>
      <c r="DF688" t="s">
        <v>3</v>
      </c>
      <c r="DG688" t="s">
        <v>3</v>
      </c>
      <c r="DH688" t="s">
        <v>3</v>
      </c>
      <c r="DI688" t="s">
        <v>3</v>
      </c>
      <c r="DJ688" t="s">
        <v>3</v>
      </c>
      <c r="DK688" t="s">
        <v>3</v>
      </c>
      <c r="DL688" t="s">
        <v>3</v>
      </c>
      <c r="DM688" t="s">
        <v>3</v>
      </c>
      <c r="DN688">
        <v>0</v>
      </c>
      <c r="DO688">
        <v>0</v>
      </c>
      <c r="DP688">
        <v>1</v>
      </c>
      <c r="DQ688">
        <v>1</v>
      </c>
      <c r="DU688">
        <v>1005</v>
      </c>
      <c r="DV688" t="s">
        <v>21</v>
      </c>
      <c r="DW688" t="s">
        <v>21</v>
      </c>
      <c r="DX688">
        <v>100</v>
      </c>
      <c r="EE688">
        <v>38986828</v>
      </c>
      <c r="EF688">
        <v>1</v>
      </c>
      <c r="EG688" t="s">
        <v>23</v>
      </c>
      <c r="EH688">
        <v>0</v>
      </c>
      <c r="EI688" t="s">
        <v>3</v>
      </c>
      <c r="EJ688">
        <v>4</v>
      </c>
      <c r="EK688">
        <v>0</v>
      </c>
      <c r="EL688" t="s">
        <v>24</v>
      </c>
      <c r="EM688" t="s">
        <v>25</v>
      </c>
      <c r="EO688" t="s">
        <v>3</v>
      </c>
      <c r="EQ688">
        <v>131072</v>
      </c>
      <c r="ER688">
        <v>23878.959999999999</v>
      </c>
      <c r="ES688">
        <v>20561.080000000002</v>
      </c>
      <c r="ET688">
        <v>1074.95</v>
      </c>
      <c r="EU688">
        <v>448.92</v>
      </c>
      <c r="EV688">
        <v>2242.9299999999998</v>
      </c>
      <c r="EW688">
        <v>10.3</v>
      </c>
      <c r="EX688">
        <v>0</v>
      </c>
      <c r="EY688">
        <v>0</v>
      </c>
      <c r="FQ688">
        <v>0</v>
      </c>
      <c r="FR688">
        <f>ROUND(IF(AND(BH688=3,BI688=3),P688,0),2)</f>
        <v>0</v>
      </c>
      <c r="FS688">
        <v>0</v>
      </c>
      <c r="FX688">
        <v>70</v>
      </c>
      <c r="FY688">
        <v>10</v>
      </c>
      <c r="GA688" t="s">
        <v>3</v>
      </c>
      <c r="GD688">
        <v>0</v>
      </c>
      <c r="GF688">
        <v>675854802</v>
      </c>
      <c r="GG688">
        <v>2</v>
      </c>
      <c r="GH688">
        <v>1</v>
      </c>
      <c r="GI688">
        <v>-2</v>
      </c>
      <c r="GJ688">
        <v>0</v>
      </c>
      <c r="GK688">
        <f>ROUND(R688*(R12)/100,2)</f>
        <v>0</v>
      </c>
      <c r="GL688">
        <f>ROUND(IF(AND(BH688=3,BI688=3,FS688&lt;&gt;0),P688,0),2)</f>
        <v>0</v>
      </c>
      <c r="GM688">
        <f>ROUND(O688+X688+Y688+GK688,2)+GX688</f>
        <v>0</v>
      </c>
      <c r="GN688">
        <f>IF(OR(BI688=0,BI688=1),ROUND(O688+X688+Y688+GK688,2),0)</f>
        <v>0</v>
      </c>
      <c r="GO688">
        <f>IF(BI688=2,ROUND(O688+X688+Y688+GK688,2),0)</f>
        <v>0</v>
      </c>
      <c r="GP688">
        <f>IF(BI688=4,ROUND(O688+X688+Y688+GK688,2)+GX688,0)</f>
        <v>0</v>
      </c>
      <c r="GR688">
        <v>0</v>
      </c>
      <c r="GS688">
        <v>3</v>
      </c>
      <c r="GT688">
        <v>0</v>
      </c>
      <c r="GU688" t="s">
        <v>3</v>
      </c>
      <c r="GV688">
        <f>ROUND((GT688),6)</f>
        <v>0</v>
      </c>
      <c r="GW688">
        <v>1</v>
      </c>
      <c r="GX688">
        <f>ROUND(HC688*I688,2)</f>
        <v>0</v>
      </c>
      <c r="HA688">
        <v>0</v>
      </c>
      <c r="HB688">
        <v>0</v>
      </c>
      <c r="HC688">
        <f>GV688*GW688</f>
        <v>0</v>
      </c>
      <c r="IK688">
        <v>0</v>
      </c>
    </row>
    <row r="689" spans="1:245" x14ac:dyDescent="0.2">
      <c r="A689">
        <v>18</v>
      </c>
      <c r="B689">
        <v>1</v>
      </c>
      <c r="C689">
        <v>102</v>
      </c>
      <c r="E689" t="s">
        <v>257</v>
      </c>
      <c r="F689" t="s">
        <v>133</v>
      </c>
      <c r="G689" t="s">
        <v>134</v>
      </c>
      <c r="H689" t="s">
        <v>42</v>
      </c>
      <c r="I689">
        <f>I688*J689</f>
        <v>0</v>
      </c>
      <c r="J689">
        <v>-7.1399999999999988</v>
      </c>
      <c r="O689">
        <f>ROUND(CP689,2)</f>
        <v>0</v>
      </c>
      <c r="P689">
        <f>ROUND(CQ689*I689,2)</f>
        <v>0</v>
      </c>
      <c r="Q689">
        <f>ROUND(CR689*I689,2)</f>
        <v>0</v>
      </c>
      <c r="R689">
        <f>ROUND(CS689*I689,2)</f>
        <v>0</v>
      </c>
      <c r="S689">
        <f>ROUND(CT689*I689,2)</f>
        <v>0</v>
      </c>
      <c r="T689">
        <f>ROUND(CU689*I689,2)</f>
        <v>0</v>
      </c>
      <c r="U689">
        <f>CV689*I689</f>
        <v>0</v>
      </c>
      <c r="V689">
        <f>CW689*I689</f>
        <v>0</v>
      </c>
      <c r="W689">
        <f>ROUND(CX689*I689,2)</f>
        <v>0</v>
      </c>
      <c r="X689">
        <f t="shared" si="405"/>
        <v>0</v>
      </c>
      <c r="Y689">
        <f t="shared" si="405"/>
        <v>0</v>
      </c>
      <c r="AA689">
        <v>40597198</v>
      </c>
      <c r="AB689">
        <f>ROUND((AC689+AD689+AF689),6)</f>
        <v>2628.2</v>
      </c>
      <c r="AC689">
        <f>ROUND((ES689),6)</f>
        <v>2628.2</v>
      </c>
      <c r="AD689">
        <f>ROUND((((ET689)-(EU689))+AE689),6)</f>
        <v>0</v>
      </c>
      <c r="AE689">
        <f t="shared" si="406"/>
        <v>0</v>
      </c>
      <c r="AF689">
        <f t="shared" si="406"/>
        <v>0</v>
      </c>
      <c r="AG689">
        <f>ROUND((AP689),6)</f>
        <v>0</v>
      </c>
      <c r="AH689">
        <f t="shared" si="407"/>
        <v>0</v>
      </c>
      <c r="AI689">
        <f t="shared" si="407"/>
        <v>0</v>
      </c>
      <c r="AJ689">
        <f>(AS689)</f>
        <v>0</v>
      </c>
      <c r="AK689">
        <v>2628.2</v>
      </c>
      <c r="AL689">
        <v>2628.2</v>
      </c>
      <c r="AM689">
        <v>0</v>
      </c>
      <c r="AN689">
        <v>0</v>
      </c>
      <c r="AO689">
        <v>0</v>
      </c>
      <c r="AP689">
        <v>0</v>
      </c>
      <c r="AQ689">
        <v>0</v>
      </c>
      <c r="AR689">
        <v>0</v>
      </c>
      <c r="AS689">
        <v>0</v>
      </c>
      <c r="AT689">
        <v>70</v>
      </c>
      <c r="AU689">
        <v>10</v>
      </c>
      <c r="AV689">
        <v>1</v>
      </c>
      <c r="AW689">
        <v>1</v>
      </c>
      <c r="AZ689">
        <v>1</v>
      </c>
      <c r="BA689">
        <v>1</v>
      </c>
      <c r="BB689">
        <v>1</v>
      </c>
      <c r="BC689">
        <v>1</v>
      </c>
      <c r="BD689" t="s">
        <v>3</v>
      </c>
      <c r="BE689" t="s">
        <v>3</v>
      </c>
      <c r="BF689" t="s">
        <v>3</v>
      </c>
      <c r="BG689" t="s">
        <v>3</v>
      </c>
      <c r="BH689">
        <v>3</v>
      </c>
      <c r="BI689">
        <v>4</v>
      </c>
      <c r="BJ689" t="s">
        <v>135</v>
      </c>
      <c r="BM689">
        <v>0</v>
      </c>
      <c r="BN689">
        <v>0</v>
      </c>
      <c r="BO689" t="s">
        <v>3</v>
      </c>
      <c r="BP689">
        <v>0</v>
      </c>
      <c r="BQ689">
        <v>1</v>
      </c>
      <c r="BR689">
        <v>1</v>
      </c>
      <c r="BS689">
        <v>1</v>
      </c>
      <c r="BT689">
        <v>1</v>
      </c>
      <c r="BU689">
        <v>1</v>
      </c>
      <c r="BV689">
        <v>1</v>
      </c>
      <c r="BW689">
        <v>1</v>
      </c>
      <c r="BX689">
        <v>1</v>
      </c>
      <c r="BY689" t="s">
        <v>3</v>
      </c>
      <c r="BZ689">
        <v>70</v>
      </c>
      <c r="CA689">
        <v>10</v>
      </c>
      <c r="CE689">
        <v>0</v>
      </c>
      <c r="CF689">
        <v>0</v>
      </c>
      <c r="CG689">
        <v>0</v>
      </c>
      <c r="CM689">
        <v>0</v>
      </c>
      <c r="CN689" t="s">
        <v>3</v>
      </c>
      <c r="CO689">
        <v>0</v>
      </c>
      <c r="CP689">
        <f>(P689+Q689+S689)</f>
        <v>0</v>
      </c>
      <c r="CQ689">
        <f>(AC689*BC689*AW689)</f>
        <v>2628.2</v>
      </c>
      <c r="CR689">
        <f>((((ET689)*BB689-(EU689)*BS689)+AE689*BS689)*AV689)</f>
        <v>0</v>
      </c>
      <c r="CS689">
        <f>(AE689*BS689*AV689)</f>
        <v>0</v>
      </c>
      <c r="CT689">
        <f>(AF689*BA689*AV689)</f>
        <v>0</v>
      </c>
      <c r="CU689">
        <f>AG689</f>
        <v>0</v>
      </c>
      <c r="CV689">
        <f>(AH689*AV689)</f>
        <v>0</v>
      </c>
      <c r="CW689">
        <f t="shared" si="408"/>
        <v>0</v>
      </c>
      <c r="CX689">
        <f t="shared" si="408"/>
        <v>0</v>
      </c>
      <c r="CY689">
        <f>((S689*BZ689)/100)</f>
        <v>0</v>
      </c>
      <c r="CZ689">
        <f>((S689*CA689)/100)</f>
        <v>0</v>
      </c>
      <c r="DC689" t="s">
        <v>3</v>
      </c>
      <c r="DD689" t="s">
        <v>3</v>
      </c>
      <c r="DE689" t="s">
        <v>3</v>
      </c>
      <c r="DF689" t="s">
        <v>3</v>
      </c>
      <c r="DG689" t="s">
        <v>3</v>
      </c>
      <c r="DH689" t="s">
        <v>3</v>
      </c>
      <c r="DI689" t="s">
        <v>3</v>
      </c>
      <c r="DJ689" t="s">
        <v>3</v>
      </c>
      <c r="DK689" t="s">
        <v>3</v>
      </c>
      <c r="DL689" t="s">
        <v>3</v>
      </c>
      <c r="DM689" t="s">
        <v>3</v>
      </c>
      <c r="DN689">
        <v>0</v>
      </c>
      <c r="DO689">
        <v>0</v>
      </c>
      <c r="DP689">
        <v>1</v>
      </c>
      <c r="DQ689">
        <v>1</v>
      </c>
      <c r="DU689">
        <v>1009</v>
      </c>
      <c r="DV689" t="s">
        <v>42</v>
      </c>
      <c r="DW689" t="s">
        <v>42</v>
      </c>
      <c r="DX689">
        <v>1000</v>
      </c>
      <c r="EE689">
        <v>38986828</v>
      </c>
      <c r="EF689">
        <v>1</v>
      </c>
      <c r="EG689" t="s">
        <v>23</v>
      </c>
      <c r="EH689">
        <v>0</v>
      </c>
      <c r="EI689" t="s">
        <v>3</v>
      </c>
      <c r="EJ689">
        <v>4</v>
      </c>
      <c r="EK689">
        <v>0</v>
      </c>
      <c r="EL689" t="s">
        <v>24</v>
      </c>
      <c r="EM689" t="s">
        <v>25</v>
      </c>
      <c r="EO689" t="s">
        <v>3</v>
      </c>
      <c r="EQ689">
        <v>32768</v>
      </c>
      <c r="ER689">
        <v>2628.2</v>
      </c>
      <c r="ES689">
        <v>2628.2</v>
      </c>
      <c r="ET689">
        <v>0</v>
      </c>
      <c r="EU689">
        <v>0</v>
      </c>
      <c r="EV689">
        <v>0</v>
      </c>
      <c r="EW689">
        <v>0</v>
      </c>
      <c r="EX689">
        <v>0</v>
      </c>
      <c r="FQ689">
        <v>0</v>
      </c>
      <c r="FR689">
        <f>ROUND(IF(AND(BH689=3,BI689=3),P689,0),2)</f>
        <v>0</v>
      </c>
      <c r="FS689">
        <v>0</v>
      </c>
      <c r="FX689">
        <v>70</v>
      </c>
      <c r="FY689">
        <v>10</v>
      </c>
      <c r="GA689" t="s">
        <v>3</v>
      </c>
      <c r="GD689">
        <v>0</v>
      </c>
      <c r="GF689">
        <v>1680765387</v>
      </c>
      <c r="GG689">
        <v>2</v>
      </c>
      <c r="GH689">
        <v>1</v>
      </c>
      <c r="GI689">
        <v>-2</v>
      </c>
      <c r="GJ689">
        <v>0</v>
      </c>
      <c r="GK689">
        <f>ROUND(R689*(R12)/100,2)</f>
        <v>0</v>
      </c>
      <c r="GL689">
        <f>ROUND(IF(AND(BH689=3,BI689=3,FS689&lt;&gt;0),P689,0),2)</f>
        <v>0</v>
      </c>
      <c r="GM689">
        <f>ROUND(O689+X689+Y689+GK689,2)+GX689</f>
        <v>0</v>
      </c>
      <c r="GN689">
        <f>IF(OR(BI689=0,BI689=1),ROUND(O689+X689+Y689+GK689,2),0)</f>
        <v>0</v>
      </c>
      <c r="GO689">
        <f>IF(BI689=2,ROUND(O689+X689+Y689+GK689,2),0)</f>
        <v>0</v>
      </c>
      <c r="GP689">
        <f>IF(BI689=4,ROUND(O689+X689+Y689+GK689,2)+GX689,0)</f>
        <v>0</v>
      </c>
      <c r="GR689">
        <v>0</v>
      </c>
      <c r="GS689">
        <v>3</v>
      </c>
      <c r="GT689">
        <v>0</v>
      </c>
      <c r="GU689" t="s">
        <v>3</v>
      </c>
      <c r="GV689">
        <f>ROUND((GT689),6)</f>
        <v>0</v>
      </c>
      <c r="GW689">
        <v>1</v>
      </c>
      <c r="GX689">
        <f>ROUND(HC689*I689,2)</f>
        <v>0</v>
      </c>
      <c r="HA689">
        <v>0</v>
      </c>
      <c r="HB689">
        <v>0</v>
      </c>
      <c r="HC689">
        <f>GV689*GW689</f>
        <v>0</v>
      </c>
      <c r="IK689">
        <v>0</v>
      </c>
    </row>
    <row r="690" spans="1:245" x14ac:dyDescent="0.2">
      <c r="A690">
        <v>18</v>
      </c>
      <c r="B690">
        <v>1</v>
      </c>
      <c r="C690">
        <v>103</v>
      </c>
      <c r="E690" t="s">
        <v>258</v>
      </c>
      <c r="F690" t="s">
        <v>133</v>
      </c>
      <c r="G690" t="s">
        <v>134</v>
      </c>
      <c r="H690" t="s">
        <v>42</v>
      </c>
      <c r="I690">
        <f>I688*J690</f>
        <v>0</v>
      </c>
      <c r="J690">
        <v>11.899999999999999</v>
      </c>
      <c r="O690">
        <f>ROUND(CP690,2)</f>
        <v>0</v>
      </c>
      <c r="P690">
        <f>ROUND(CQ690*I690,2)</f>
        <v>0</v>
      </c>
      <c r="Q690">
        <f>ROUND(CR690*I690,2)</f>
        <v>0</v>
      </c>
      <c r="R690">
        <f>ROUND(CS690*I690,2)</f>
        <v>0</v>
      </c>
      <c r="S690">
        <f>ROUND(CT690*I690,2)</f>
        <v>0</v>
      </c>
      <c r="T690">
        <f>ROUND(CU690*I690,2)</f>
        <v>0</v>
      </c>
      <c r="U690">
        <f>CV690*I690</f>
        <v>0</v>
      </c>
      <c r="V690">
        <f>CW690*I690</f>
        <v>0</v>
      </c>
      <c r="W690">
        <f>ROUND(CX690*I690,2)</f>
        <v>0</v>
      </c>
      <c r="X690">
        <f t="shared" si="405"/>
        <v>0</v>
      </c>
      <c r="Y690">
        <f t="shared" si="405"/>
        <v>0</v>
      </c>
      <c r="AA690">
        <v>40597198</v>
      </c>
      <c r="AB690">
        <f>ROUND((AC690+AD690+AF690),6)</f>
        <v>2628.2</v>
      </c>
      <c r="AC690">
        <f>ROUND((ES690),6)</f>
        <v>2628.2</v>
      </c>
      <c r="AD690">
        <f>ROUND((((ET690)-(EU690))+AE690),6)</f>
        <v>0</v>
      </c>
      <c r="AE690">
        <f t="shared" si="406"/>
        <v>0</v>
      </c>
      <c r="AF690">
        <f t="shared" si="406"/>
        <v>0</v>
      </c>
      <c r="AG690">
        <f>ROUND((AP690),6)</f>
        <v>0</v>
      </c>
      <c r="AH690">
        <f t="shared" si="407"/>
        <v>0</v>
      </c>
      <c r="AI690">
        <f t="shared" si="407"/>
        <v>0</v>
      </c>
      <c r="AJ690">
        <f>(AS690)</f>
        <v>0</v>
      </c>
      <c r="AK690">
        <v>2628.2</v>
      </c>
      <c r="AL690">
        <v>2628.2</v>
      </c>
      <c r="AM690">
        <v>0</v>
      </c>
      <c r="AN690">
        <v>0</v>
      </c>
      <c r="AO690">
        <v>0</v>
      </c>
      <c r="AP690">
        <v>0</v>
      </c>
      <c r="AQ690">
        <v>0</v>
      </c>
      <c r="AR690">
        <v>0</v>
      </c>
      <c r="AS690">
        <v>0</v>
      </c>
      <c r="AT690">
        <v>70</v>
      </c>
      <c r="AU690">
        <v>10</v>
      </c>
      <c r="AV690">
        <v>1</v>
      </c>
      <c r="AW690">
        <v>1</v>
      </c>
      <c r="AZ690">
        <v>1</v>
      </c>
      <c r="BA690">
        <v>1</v>
      </c>
      <c r="BB690">
        <v>1</v>
      </c>
      <c r="BC690">
        <v>1</v>
      </c>
      <c r="BD690" t="s">
        <v>3</v>
      </c>
      <c r="BE690" t="s">
        <v>3</v>
      </c>
      <c r="BF690" t="s">
        <v>3</v>
      </c>
      <c r="BG690" t="s">
        <v>3</v>
      </c>
      <c r="BH690">
        <v>3</v>
      </c>
      <c r="BI690">
        <v>4</v>
      </c>
      <c r="BJ690" t="s">
        <v>135</v>
      </c>
      <c r="BM690">
        <v>0</v>
      </c>
      <c r="BN690">
        <v>0</v>
      </c>
      <c r="BO690" t="s">
        <v>3</v>
      </c>
      <c r="BP690">
        <v>0</v>
      </c>
      <c r="BQ690">
        <v>1</v>
      </c>
      <c r="BR690">
        <v>0</v>
      </c>
      <c r="BS690">
        <v>1</v>
      </c>
      <c r="BT690">
        <v>1</v>
      </c>
      <c r="BU690">
        <v>1</v>
      </c>
      <c r="BV690">
        <v>1</v>
      </c>
      <c r="BW690">
        <v>1</v>
      </c>
      <c r="BX690">
        <v>1</v>
      </c>
      <c r="BY690" t="s">
        <v>3</v>
      </c>
      <c r="BZ690">
        <v>70</v>
      </c>
      <c r="CA690">
        <v>10</v>
      </c>
      <c r="CE690">
        <v>0</v>
      </c>
      <c r="CF690">
        <v>0</v>
      </c>
      <c r="CG690">
        <v>0</v>
      </c>
      <c r="CM690">
        <v>0</v>
      </c>
      <c r="CN690" t="s">
        <v>3</v>
      </c>
      <c r="CO690">
        <v>0</v>
      </c>
      <c r="CP690">
        <f>(P690+Q690+S690)</f>
        <v>0</v>
      </c>
      <c r="CQ690">
        <f>(AC690*BC690*AW690)</f>
        <v>2628.2</v>
      </c>
      <c r="CR690">
        <f>((((ET690)*BB690-(EU690)*BS690)+AE690*BS690)*AV690)</f>
        <v>0</v>
      </c>
      <c r="CS690">
        <f>(AE690*BS690*AV690)</f>
        <v>0</v>
      </c>
      <c r="CT690">
        <f>(AF690*BA690*AV690)</f>
        <v>0</v>
      </c>
      <c r="CU690">
        <f>AG690</f>
        <v>0</v>
      </c>
      <c r="CV690">
        <f>(AH690*AV690)</f>
        <v>0</v>
      </c>
      <c r="CW690">
        <f t="shared" si="408"/>
        <v>0</v>
      </c>
      <c r="CX690">
        <f t="shared" si="408"/>
        <v>0</v>
      </c>
      <c r="CY690">
        <f>((S690*BZ690)/100)</f>
        <v>0</v>
      </c>
      <c r="CZ690">
        <f>((S690*CA690)/100)</f>
        <v>0</v>
      </c>
      <c r="DC690" t="s">
        <v>3</v>
      </c>
      <c r="DD690" t="s">
        <v>3</v>
      </c>
      <c r="DE690" t="s">
        <v>3</v>
      </c>
      <c r="DF690" t="s">
        <v>3</v>
      </c>
      <c r="DG690" t="s">
        <v>3</v>
      </c>
      <c r="DH690" t="s">
        <v>3</v>
      </c>
      <c r="DI690" t="s">
        <v>3</v>
      </c>
      <c r="DJ690" t="s">
        <v>3</v>
      </c>
      <c r="DK690" t="s">
        <v>3</v>
      </c>
      <c r="DL690" t="s">
        <v>3</v>
      </c>
      <c r="DM690" t="s">
        <v>3</v>
      </c>
      <c r="DN690">
        <v>0</v>
      </c>
      <c r="DO690">
        <v>0</v>
      </c>
      <c r="DP690">
        <v>1</v>
      </c>
      <c r="DQ690">
        <v>1</v>
      </c>
      <c r="DU690">
        <v>1009</v>
      </c>
      <c r="DV690" t="s">
        <v>42</v>
      </c>
      <c r="DW690" t="s">
        <v>42</v>
      </c>
      <c r="DX690">
        <v>1000</v>
      </c>
      <c r="EE690">
        <v>38986828</v>
      </c>
      <c r="EF690">
        <v>1</v>
      </c>
      <c r="EG690" t="s">
        <v>23</v>
      </c>
      <c r="EH690">
        <v>0</v>
      </c>
      <c r="EI690" t="s">
        <v>3</v>
      </c>
      <c r="EJ690">
        <v>4</v>
      </c>
      <c r="EK690">
        <v>0</v>
      </c>
      <c r="EL690" t="s">
        <v>24</v>
      </c>
      <c r="EM690" t="s">
        <v>25</v>
      </c>
      <c r="EO690" t="s">
        <v>3</v>
      </c>
      <c r="EQ690">
        <v>0</v>
      </c>
      <c r="ER690">
        <v>2628.2</v>
      </c>
      <c r="ES690">
        <v>2628.2</v>
      </c>
      <c r="ET690">
        <v>0</v>
      </c>
      <c r="EU690">
        <v>0</v>
      </c>
      <c r="EV690">
        <v>0</v>
      </c>
      <c r="EW690">
        <v>0</v>
      </c>
      <c r="EX690">
        <v>0</v>
      </c>
      <c r="FQ690">
        <v>0</v>
      </c>
      <c r="FR690">
        <f>ROUND(IF(AND(BH690=3,BI690=3),P690,0),2)</f>
        <v>0</v>
      </c>
      <c r="FS690">
        <v>0</v>
      </c>
      <c r="FX690">
        <v>70</v>
      </c>
      <c r="FY690">
        <v>10</v>
      </c>
      <c r="GA690" t="s">
        <v>3</v>
      </c>
      <c r="GD690">
        <v>0</v>
      </c>
      <c r="GF690">
        <v>1680765387</v>
      </c>
      <c r="GG690">
        <v>2</v>
      </c>
      <c r="GH690">
        <v>1</v>
      </c>
      <c r="GI690">
        <v>-2</v>
      </c>
      <c r="GJ690">
        <v>0</v>
      </c>
      <c r="GK690">
        <f>ROUND(R690*(R12)/100,2)</f>
        <v>0</v>
      </c>
      <c r="GL690">
        <f>ROUND(IF(AND(BH690=3,BI690=3,FS690&lt;&gt;0),P690,0),2)</f>
        <v>0</v>
      </c>
      <c r="GM690">
        <f>ROUND(O690+X690+Y690+GK690,2)+GX690</f>
        <v>0</v>
      </c>
      <c r="GN690">
        <f>IF(OR(BI690=0,BI690=1),ROUND(O690+X690+Y690+GK690,2),0)</f>
        <v>0</v>
      </c>
      <c r="GO690">
        <f>IF(BI690=2,ROUND(O690+X690+Y690+GK690,2),0)</f>
        <v>0</v>
      </c>
      <c r="GP690">
        <f>IF(BI690=4,ROUND(O690+X690+Y690+GK690,2)+GX690,0)</f>
        <v>0</v>
      </c>
      <c r="GR690">
        <v>0</v>
      </c>
      <c r="GS690">
        <v>3</v>
      </c>
      <c r="GT690">
        <v>0</v>
      </c>
      <c r="GU690" t="s">
        <v>3</v>
      </c>
      <c r="GV690">
        <f>ROUND((GT690),6)</f>
        <v>0</v>
      </c>
      <c r="GW690">
        <v>1</v>
      </c>
      <c r="GX690">
        <f>ROUND(HC690*I690,2)</f>
        <v>0</v>
      </c>
      <c r="HA690">
        <v>0</v>
      </c>
      <c r="HB690">
        <v>0</v>
      </c>
      <c r="HC690">
        <f>GV690*GW690</f>
        <v>0</v>
      </c>
      <c r="IK690">
        <v>0</v>
      </c>
    </row>
    <row r="692" spans="1:245" x14ac:dyDescent="0.2">
      <c r="A692" s="2">
        <v>51</v>
      </c>
      <c r="B692" s="2">
        <f>B684</f>
        <v>1</v>
      </c>
      <c r="C692" s="2">
        <f>A684</f>
        <v>5</v>
      </c>
      <c r="D692" s="2">
        <f>ROW(A684)</f>
        <v>684</v>
      </c>
      <c r="E692" s="2"/>
      <c r="F692" s="2" t="str">
        <f>IF(F684&lt;&gt;"",F684,"")</f>
        <v>Новый подраздел</v>
      </c>
      <c r="G692" s="2" t="str">
        <f>IF(G684&lt;&gt;"",G684,"")</f>
        <v>Устройство а/б покрытия тротуара</v>
      </c>
      <c r="H692" s="2">
        <v>0</v>
      </c>
      <c r="I692" s="2"/>
      <c r="J692" s="2"/>
      <c r="K692" s="2"/>
      <c r="L692" s="2"/>
      <c r="M692" s="2"/>
      <c r="N692" s="2"/>
      <c r="O692" s="2">
        <f t="shared" ref="O692:T692" si="409">ROUND(AB692,2)</f>
        <v>0</v>
      </c>
      <c r="P692" s="2">
        <f t="shared" si="409"/>
        <v>0</v>
      </c>
      <c r="Q692" s="2">
        <f t="shared" si="409"/>
        <v>0</v>
      </c>
      <c r="R692" s="2">
        <f t="shared" si="409"/>
        <v>0</v>
      </c>
      <c r="S692" s="2">
        <f t="shared" si="409"/>
        <v>0</v>
      </c>
      <c r="T692" s="2">
        <f t="shared" si="409"/>
        <v>0</v>
      </c>
      <c r="U692" s="2">
        <f>AH692</f>
        <v>0</v>
      </c>
      <c r="V692" s="2">
        <f>AI692</f>
        <v>0</v>
      </c>
      <c r="W692" s="2">
        <f>ROUND(AJ692,2)</f>
        <v>0</v>
      </c>
      <c r="X692" s="2">
        <f>ROUND(AK692,2)</f>
        <v>0</v>
      </c>
      <c r="Y692" s="2">
        <f>ROUND(AL692,2)</f>
        <v>0</v>
      </c>
      <c r="Z692" s="2"/>
      <c r="AA692" s="2"/>
      <c r="AB692" s="2">
        <f>ROUND(SUMIF(AA688:AA690,"=40597198",O688:O690),2)</f>
        <v>0</v>
      </c>
      <c r="AC692" s="2">
        <f>ROUND(SUMIF(AA688:AA690,"=40597198",P688:P690),2)</f>
        <v>0</v>
      </c>
      <c r="AD692" s="2">
        <f>ROUND(SUMIF(AA688:AA690,"=40597198",Q688:Q690),2)</f>
        <v>0</v>
      </c>
      <c r="AE692" s="2">
        <f>ROUND(SUMIF(AA688:AA690,"=40597198",R688:R690),2)</f>
        <v>0</v>
      </c>
      <c r="AF692" s="2">
        <f>ROUND(SUMIF(AA688:AA690,"=40597198",S688:S690),2)</f>
        <v>0</v>
      </c>
      <c r="AG692" s="2">
        <f>ROUND(SUMIF(AA688:AA690,"=40597198",T688:T690),2)</f>
        <v>0</v>
      </c>
      <c r="AH692" s="2">
        <f>SUMIF(AA688:AA690,"=40597198",U688:U690)</f>
        <v>0</v>
      </c>
      <c r="AI692" s="2">
        <f>SUMIF(AA688:AA690,"=40597198",V688:V690)</f>
        <v>0</v>
      </c>
      <c r="AJ692" s="2">
        <f>ROUND(SUMIF(AA688:AA690,"=40597198",W688:W690),2)</f>
        <v>0</v>
      </c>
      <c r="AK692" s="2">
        <f>ROUND(SUMIF(AA688:AA690,"=40597198",X688:X690),2)</f>
        <v>0</v>
      </c>
      <c r="AL692" s="2">
        <f>ROUND(SUMIF(AA688:AA690,"=40597198",Y688:Y690),2)</f>
        <v>0</v>
      </c>
      <c r="AM692" s="2"/>
      <c r="AN692" s="2"/>
      <c r="AO692" s="2">
        <f t="shared" ref="AO692:BC692" si="410">ROUND(BX692,2)</f>
        <v>0</v>
      </c>
      <c r="AP692" s="2">
        <f t="shared" si="410"/>
        <v>0</v>
      </c>
      <c r="AQ692" s="2">
        <f t="shared" si="410"/>
        <v>0</v>
      </c>
      <c r="AR692" s="2">
        <f t="shared" si="410"/>
        <v>0</v>
      </c>
      <c r="AS692" s="2">
        <f t="shared" si="410"/>
        <v>0</v>
      </c>
      <c r="AT692" s="2">
        <f t="shared" si="410"/>
        <v>0</v>
      </c>
      <c r="AU692" s="2">
        <f t="shared" si="410"/>
        <v>0</v>
      </c>
      <c r="AV692" s="2">
        <f t="shared" si="410"/>
        <v>0</v>
      </c>
      <c r="AW692" s="2">
        <f t="shared" si="410"/>
        <v>0</v>
      </c>
      <c r="AX692" s="2">
        <f t="shared" si="410"/>
        <v>0</v>
      </c>
      <c r="AY692" s="2">
        <f t="shared" si="410"/>
        <v>0</v>
      </c>
      <c r="AZ692" s="2">
        <f t="shared" si="410"/>
        <v>0</v>
      </c>
      <c r="BA692" s="2">
        <f t="shared" si="410"/>
        <v>0</v>
      </c>
      <c r="BB692" s="2">
        <f t="shared" si="410"/>
        <v>0</v>
      </c>
      <c r="BC692" s="2">
        <f t="shared" si="410"/>
        <v>0</v>
      </c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>
        <f>ROUND(SUMIF(AA688:AA690,"=40597198",FQ688:FQ690),2)</f>
        <v>0</v>
      </c>
      <c r="BY692" s="2">
        <f>ROUND(SUMIF(AA688:AA690,"=40597198",FR688:FR690),2)</f>
        <v>0</v>
      </c>
      <c r="BZ692" s="2">
        <f>ROUND(SUMIF(AA688:AA690,"=40597198",GL688:GL690),2)</f>
        <v>0</v>
      </c>
      <c r="CA692" s="2">
        <f>ROUND(SUMIF(AA688:AA690,"=40597198",GM688:GM690),2)</f>
        <v>0</v>
      </c>
      <c r="CB692" s="2">
        <f>ROUND(SUMIF(AA688:AA690,"=40597198",GN688:GN690),2)</f>
        <v>0</v>
      </c>
      <c r="CC692" s="2">
        <f>ROUND(SUMIF(AA688:AA690,"=40597198",GO688:GO690),2)</f>
        <v>0</v>
      </c>
      <c r="CD692" s="2">
        <f>ROUND(SUMIF(AA688:AA690,"=40597198",GP688:GP690),2)</f>
        <v>0</v>
      </c>
      <c r="CE692" s="2">
        <f>AC692-BX692</f>
        <v>0</v>
      </c>
      <c r="CF692" s="2">
        <f>AC692-BY692</f>
        <v>0</v>
      </c>
      <c r="CG692" s="2">
        <f>BX692-BZ692</f>
        <v>0</v>
      </c>
      <c r="CH692" s="2">
        <f>AC692-BX692-BY692+BZ692</f>
        <v>0</v>
      </c>
      <c r="CI692" s="2">
        <f>BY692-BZ692</f>
        <v>0</v>
      </c>
      <c r="CJ692" s="2">
        <f>ROUND(SUMIF(AA688:AA690,"=40597198",GX688:GX690),2)</f>
        <v>0</v>
      </c>
      <c r="CK692" s="2">
        <f>ROUND(SUMIF(AA688:AA690,"=40597198",GY688:GY690),2)</f>
        <v>0</v>
      </c>
      <c r="CL692" s="2">
        <f>ROUND(SUMIF(AA688:AA690,"=40597198",GZ688:GZ690),2)</f>
        <v>0</v>
      </c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3"/>
      <c r="DH692" s="3"/>
      <c r="DI692" s="3"/>
      <c r="DJ692" s="3"/>
      <c r="DK692" s="3"/>
      <c r="DL692" s="3"/>
      <c r="DM692" s="3"/>
      <c r="DN692" s="3"/>
      <c r="DO692" s="3"/>
      <c r="DP692" s="3"/>
      <c r="DQ692" s="3"/>
      <c r="DR692" s="3"/>
      <c r="DS692" s="3"/>
      <c r="DT692" s="3"/>
      <c r="DU692" s="3"/>
      <c r="DV692" s="3"/>
      <c r="DW692" s="3"/>
      <c r="DX692" s="3"/>
      <c r="DY692" s="3"/>
      <c r="DZ692" s="3"/>
      <c r="EA692" s="3"/>
      <c r="EB692" s="3"/>
      <c r="EC692" s="3"/>
      <c r="ED692" s="3"/>
      <c r="EE692" s="3"/>
      <c r="EF692" s="3"/>
      <c r="EG692" s="3"/>
      <c r="EH692" s="3"/>
      <c r="EI692" s="3"/>
      <c r="EJ692" s="3"/>
      <c r="EK692" s="3"/>
      <c r="EL692" s="3"/>
      <c r="EM692" s="3"/>
      <c r="EN692" s="3"/>
      <c r="EO692" s="3"/>
      <c r="EP692" s="3"/>
      <c r="EQ692" s="3"/>
      <c r="ER692" s="3"/>
      <c r="ES692" s="3"/>
      <c r="ET692" s="3"/>
      <c r="EU692" s="3"/>
      <c r="EV692" s="3"/>
      <c r="EW692" s="3"/>
      <c r="EX692" s="3"/>
      <c r="EY692" s="3"/>
      <c r="EZ692" s="3"/>
      <c r="FA692" s="3"/>
      <c r="FB692" s="3"/>
      <c r="FC692" s="3"/>
      <c r="FD692" s="3"/>
      <c r="FE692" s="3"/>
      <c r="FF692" s="3"/>
      <c r="FG692" s="3"/>
      <c r="FH692" s="3"/>
      <c r="FI692" s="3"/>
      <c r="FJ692" s="3"/>
      <c r="FK692" s="3"/>
      <c r="FL692" s="3"/>
      <c r="FM692" s="3"/>
      <c r="FN692" s="3"/>
      <c r="FO692" s="3"/>
      <c r="FP692" s="3"/>
      <c r="FQ692" s="3"/>
      <c r="FR692" s="3"/>
      <c r="FS692" s="3"/>
      <c r="FT692" s="3"/>
      <c r="FU692" s="3"/>
      <c r="FV692" s="3"/>
      <c r="FW692" s="3"/>
      <c r="FX692" s="3"/>
      <c r="FY692" s="3"/>
      <c r="FZ692" s="3"/>
      <c r="GA692" s="3"/>
      <c r="GB692" s="3"/>
      <c r="GC692" s="3"/>
      <c r="GD692" s="3"/>
      <c r="GE692" s="3"/>
      <c r="GF692" s="3"/>
      <c r="GG692" s="3"/>
      <c r="GH692" s="3"/>
      <c r="GI692" s="3"/>
      <c r="GJ692" s="3"/>
      <c r="GK692" s="3"/>
      <c r="GL692" s="3"/>
      <c r="GM692" s="3"/>
      <c r="GN692" s="3"/>
      <c r="GO692" s="3"/>
      <c r="GP692" s="3"/>
      <c r="GQ692" s="3"/>
      <c r="GR692" s="3"/>
      <c r="GS692" s="3"/>
      <c r="GT692" s="3"/>
      <c r="GU692" s="3"/>
      <c r="GV692" s="3"/>
      <c r="GW692" s="3"/>
      <c r="GX692" s="3">
        <v>0</v>
      </c>
    </row>
    <row r="694" spans="1:245" x14ac:dyDescent="0.2">
      <c r="A694" s="4">
        <v>50</v>
      </c>
      <c r="B694" s="4">
        <v>0</v>
      </c>
      <c r="C694" s="4">
        <v>0</v>
      </c>
      <c r="D694" s="4">
        <v>1</v>
      </c>
      <c r="E694" s="4">
        <v>201</v>
      </c>
      <c r="F694" s="4">
        <f>ROUND(Source!O692,O694)</f>
        <v>0</v>
      </c>
      <c r="G694" s="4" t="s">
        <v>66</v>
      </c>
      <c r="H694" s="4" t="s">
        <v>67</v>
      </c>
      <c r="I694" s="4"/>
      <c r="J694" s="4"/>
      <c r="K694" s="4">
        <v>201</v>
      </c>
      <c r="L694" s="4">
        <v>1</v>
      </c>
      <c r="M694" s="4">
        <v>3</v>
      </c>
      <c r="N694" s="4" t="s">
        <v>3</v>
      </c>
      <c r="O694" s="4">
        <v>2</v>
      </c>
      <c r="P694" s="4"/>
      <c r="Q694" s="4"/>
      <c r="R694" s="4"/>
      <c r="S694" s="4"/>
      <c r="T694" s="4"/>
      <c r="U694" s="4"/>
      <c r="V694" s="4"/>
      <c r="W694" s="4"/>
    </row>
    <row r="695" spans="1:245" x14ac:dyDescent="0.2">
      <c r="A695" s="4">
        <v>50</v>
      </c>
      <c r="B695" s="4">
        <v>0</v>
      </c>
      <c r="C695" s="4">
        <v>0</v>
      </c>
      <c r="D695" s="4">
        <v>1</v>
      </c>
      <c r="E695" s="4">
        <v>202</v>
      </c>
      <c r="F695" s="4">
        <f>ROUND(Source!P692,O695)</f>
        <v>0</v>
      </c>
      <c r="G695" s="4" t="s">
        <v>68</v>
      </c>
      <c r="H695" s="4" t="s">
        <v>69</v>
      </c>
      <c r="I695" s="4"/>
      <c r="J695" s="4"/>
      <c r="K695" s="4">
        <v>202</v>
      </c>
      <c r="L695" s="4">
        <v>2</v>
      </c>
      <c r="M695" s="4">
        <v>3</v>
      </c>
      <c r="N695" s="4" t="s">
        <v>3</v>
      </c>
      <c r="O695" s="4">
        <v>2</v>
      </c>
      <c r="P695" s="4"/>
      <c r="Q695" s="4"/>
      <c r="R695" s="4"/>
      <c r="S695" s="4"/>
      <c r="T695" s="4"/>
      <c r="U695" s="4"/>
      <c r="V695" s="4"/>
      <c r="W695" s="4"/>
    </row>
    <row r="696" spans="1:245" x14ac:dyDescent="0.2">
      <c r="A696" s="4">
        <v>50</v>
      </c>
      <c r="B696" s="4">
        <v>0</v>
      </c>
      <c r="C696" s="4">
        <v>0</v>
      </c>
      <c r="D696" s="4">
        <v>1</v>
      </c>
      <c r="E696" s="4">
        <v>222</v>
      </c>
      <c r="F696" s="4">
        <f>ROUND(Source!AO692,O696)</f>
        <v>0</v>
      </c>
      <c r="G696" s="4" t="s">
        <v>70</v>
      </c>
      <c r="H696" s="4" t="s">
        <v>71</v>
      </c>
      <c r="I696" s="4"/>
      <c r="J696" s="4"/>
      <c r="K696" s="4">
        <v>222</v>
      </c>
      <c r="L696" s="4">
        <v>3</v>
      </c>
      <c r="M696" s="4">
        <v>3</v>
      </c>
      <c r="N696" s="4" t="s">
        <v>3</v>
      </c>
      <c r="O696" s="4">
        <v>2</v>
      </c>
      <c r="P696" s="4"/>
      <c r="Q696" s="4"/>
      <c r="R696" s="4"/>
      <c r="S696" s="4"/>
      <c r="T696" s="4"/>
      <c r="U696" s="4"/>
      <c r="V696" s="4"/>
      <c r="W696" s="4"/>
    </row>
    <row r="697" spans="1:245" x14ac:dyDescent="0.2">
      <c r="A697" s="4">
        <v>50</v>
      </c>
      <c r="B697" s="4">
        <v>0</v>
      </c>
      <c r="C697" s="4">
        <v>0</v>
      </c>
      <c r="D697" s="4">
        <v>1</v>
      </c>
      <c r="E697" s="4">
        <v>225</v>
      </c>
      <c r="F697" s="4">
        <f>ROUND(Source!AV692,O697)</f>
        <v>0</v>
      </c>
      <c r="G697" s="4" t="s">
        <v>72</v>
      </c>
      <c r="H697" s="4" t="s">
        <v>73</v>
      </c>
      <c r="I697" s="4"/>
      <c r="J697" s="4"/>
      <c r="K697" s="4">
        <v>225</v>
      </c>
      <c r="L697" s="4">
        <v>4</v>
      </c>
      <c r="M697" s="4">
        <v>3</v>
      </c>
      <c r="N697" s="4" t="s">
        <v>3</v>
      </c>
      <c r="O697" s="4">
        <v>2</v>
      </c>
      <c r="P697" s="4"/>
      <c r="Q697" s="4"/>
      <c r="R697" s="4"/>
      <c r="S697" s="4"/>
      <c r="T697" s="4"/>
      <c r="U697" s="4"/>
      <c r="V697" s="4"/>
      <c r="W697" s="4"/>
    </row>
    <row r="698" spans="1:245" x14ac:dyDescent="0.2">
      <c r="A698" s="4">
        <v>50</v>
      </c>
      <c r="B698" s="4">
        <v>0</v>
      </c>
      <c r="C698" s="4">
        <v>0</v>
      </c>
      <c r="D698" s="4">
        <v>1</v>
      </c>
      <c r="E698" s="4">
        <v>226</v>
      </c>
      <c r="F698" s="4">
        <f>ROUND(Source!AW692,O698)</f>
        <v>0</v>
      </c>
      <c r="G698" s="4" t="s">
        <v>74</v>
      </c>
      <c r="H698" s="4" t="s">
        <v>75</v>
      </c>
      <c r="I698" s="4"/>
      <c r="J698" s="4"/>
      <c r="K698" s="4">
        <v>226</v>
      </c>
      <c r="L698" s="4">
        <v>5</v>
      </c>
      <c r="M698" s="4">
        <v>3</v>
      </c>
      <c r="N698" s="4" t="s">
        <v>3</v>
      </c>
      <c r="O698" s="4">
        <v>2</v>
      </c>
      <c r="P698" s="4"/>
      <c r="Q698" s="4"/>
      <c r="R698" s="4"/>
      <c r="S698" s="4"/>
      <c r="T698" s="4"/>
      <c r="U698" s="4"/>
      <c r="V698" s="4"/>
      <c r="W698" s="4"/>
    </row>
    <row r="699" spans="1:245" x14ac:dyDescent="0.2">
      <c r="A699" s="4">
        <v>50</v>
      </c>
      <c r="B699" s="4">
        <v>0</v>
      </c>
      <c r="C699" s="4">
        <v>0</v>
      </c>
      <c r="D699" s="4">
        <v>1</v>
      </c>
      <c r="E699" s="4">
        <v>227</v>
      </c>
      <c r="F699" s="4">
        <f>ROUND(Source!AX692,O699)</f>
        <v>0</v>
      </c>
      <c r="G699" s="4" t="s">
        <v>76</v>
      </c>
      <c r="H699" s="4" t="s">
        <v>77</v>
      </c>
      <c r="I699" s="4"/>
      <c r="J699" s="4"/>
      <c r="K699" s="4">
        <v>227</v>
      </c>
      <c r="L699" s="4">
        <v>6</v>
      </c>
      <c r="M699" s="4">
        <v>3</v>
      </c>
      <c r="N699" s="4" t="s">
        <v>3</v>
      </c>
      <c r="O699" s="4">
        <v>2</v>
      </c>
      <c r="P699" s="4"/>
      <c r="Q699" s="4"/>
      <c r="R699" s="4"/>
      <c r="S699" s="4"/>
      <c r="T699" s="4"/>
      <c r="U699" s="4"/>
      <c r="V699" s="4"/>
      <c r="W699" s="4"/>
    </row>
    <row r="700" spans="1:245" x14ac:dyDescent="0.2">
      <c r="A700" s="4">
        <v>50</v>
      </c>
      <c r="B700" s="4">
        <v>0</v>
      </c>
      <c r="C700" s="4">
        <v>0</v>
      </c>
      <c r="D700" s="4">
        <v>1</v>
      </c>
      <c r="E700" s="4">
        <v>228</v>
      </c>
      <c r="F700" s="4">
        <f>ROUND(Source!AY692,O700)</f>
        <v>0</v>
      </c>
      <c r="G700" s="4" t="s">
        <v>78</v>
      </c>
      <c r="H700" s="4" t="s">
        <v>79</v>
      </c>
      <c r="I700" s="4"/>
      <c r="J700" s="4"/>
      <c r="K700" s="4">
        <v>228</v>
      </c>
      <c r="L700" s="4">
        <v>7</v>
      </c>
      <c r="M700" s="4">
        <v>3</v>
      </c>
      <c r="N700" s="4" t="s">
        <v>3</v>
      </c>
      <c r="O700" s="4">
        <v>2</v>
      </c>
      <c r="P700" s="4"/>
      <c r="Q700" s="4"/>
      <c r="R700" s="4"/>
      <c r="S700" s="4"/>
      <c r="T700" s="4"/>
      <c r="U700" s="4"/>
      <c r="V700" s="4"/>
      <c r="W700" s="4"/>
    </row>
    <row r="701" spans="1:245" x14ac:dyDescent="0.2">
      <c r="A701" s="4">
        <v>50</v>
      </c>
      <c r="B701" s="4">
        <v>0</v>
      </c>
      <c r="C701" s="4">
        <v>0</v>
      </c>
      <c r="D701" s="4">
        <v>1</v>
      </c>
      <c r="E701" s="4">
        <v>216</v>
      </c>
      <c r="F701" s="4">
        <f>ROUND(Source!AP692,O701)</f>
        <v>0</v>
      </c>
      <c r="G701" s="4" t="s">
        <v>80</v>
      </c>
      <c r="H701" s="4" t="s">
        <v>81</v>
      </c>
      <c r="I701" s="4"/>
      <c r="J701" s="4"/>
      <c r="K701" s="4">
        <v>216</v>
      </c>
      <c r="L701" s="4">
        <v>8</v>
      </c>
      <c r="M701" s="4">
        <v>3</v>
      </c>
      <c r="N701" s="4" t="s">
        <v>3</v>
      </c>
      <c r="O701" s="4">
        <v>2</v>
      </c>
      <c r="P701" s="4"/>
      <c r="Q701" s="4"/>
      <c r="R701" s="4"/>
      <c r="S701" s="4"/>
      <c r="T701" s="4"/>
      <c r="U701" s="4"/>
      <c r="V701" s="4"/>
      <c r="W701" s="4"/>
    </row>
    <row r="702" spans="1:245" x14ac:dyDescent="0.2">
      <c r="A702" s="4">
        <v>50</v>
      </c>
      <c r="B702" s="4">
        <v>0</v>
      </c>
      <c r="C702" s="4">
        <v>0</v>
      </c>
      <c r="D702" s="4">
        <v>1</v>
      </c>
      <c r="E702" s="4">
        <v>223</v>
      </c>
      <c r="F702" s="4">
        <f>ROUND(Source!AQ692,O702)</f>
        <v>0</v>
      </c>
      <c r="G702" s="4" t="s">
        <v>82</v>
      </c>
      <c r="H702" s="4" t="s">
        <v>83</v>
      </c>
      <c r="I702" s="4"/>
      <c r="J702" s="4"/>
      <c r="K702" s="4">
        <v>223</v>
      </c>
      <c r="L702" s="4">
        <v>9</v>
      </c>
      <c r="M702" s="4">
        <v>3</v>
      </c>
      <c r="N702" s="4" t="s">
        <v>3</v>
      </c>
      <c r="O702" s="4">
        <v>2</v>
      </c>
      <c r="P702" s="4"/>
      <c r="Q702" s="4"/>
      <c r="R702" s="4"/>
      <c r="S702" s="4"/>
      <c r="T702" s="4"/>
      <c r="U702" s="4"/>
      <c r="V702" s="4"/>
      <c r="W702" s="4"/>
    </row>
    <row r="703" spans="1:245" x14ac:dyDescent="0.2">
      <c r="A703" s="4">
        <v>50</v>
      </c>
      <c r="B703" s="4">
        <v>0</v>
      </c>
      <c r="C703" s="4">
        <v>0</v>
      </c>
      <c r="D703" s="4">
        <v>1</v>
      </c>
      <c r="E703" s="4">
        <v>229</v>
      </c>
      <c r="F703" s="4">
        <f>ROUND(Source!AZ692,O703)</f>
        <v>0</v>
      </c>
      <c r="G703" s="4" t="s">
        <v>84</v>
      </c>
      <c r="H703" s="4" t="s">
        <v>85</v>
      </c>
      <c r="I703" s="4"/>
      <c r="J703" s="4"/>
      <c r="K703" s="4">
        <v>229</v>
      </c>
      <c r="L703" s="4">
        <v>10</v>
      </c>
      <c r="M703" s="4">
        <v>3</v>
      </c>
      <c r="N703" s="4" t="s">
        <v>3</v>
      </c>
      <c r="O703" s="4">
        <v>2</v>
      </c>
      <c r="P703" s="4"/>
      <c r="Q703" s="4"/>
      <c r="R703" s="4"/>
      <c r="S703" s="4"/>
      <c r="T703" s="4"/>
      <c r="U703" s="4"/>
      <c r="V703" s="4"/>
      <c r="W703" s="4"/>
    </row>
    <row r="704" spans="1:245" x14ac:dyDescent="0.2">
      <c r="A704" s="4">
        <v>50</v>
      </c>
      <c r="B704" s="4">
        <v>0</v>
      </c>
      <c r="C704" s="4">
        <v>0</v>
      </c>
      <c r="D704" s="4">
        <v>1</v>
      </c>
      <c r="E704" s="4">
        <v>203</v>
      </c>
      <c r="F704" s="4">
        <f>ROUND(Source!Q692,O704)</f>
        <v>0</v>
      </c>
      <c r="G704" s="4" t="s">
        <v>86</v>
      </c>
      <c r="H704" s="4" t="s">
        <v>87</v>
      </c>
      <c r="I704" s="4"/>
      <c r="J704" s="4"/>
      <c r="K704" s="4">
        <v>203</v>
      </c>
      <c r="L704" s="4">
        <v>11</v>
      </c>
      <c r="M704" s="4">
        <v>3</v>
      </c>
      <c r="N704" s="4" t="s">
        <v>3</v>
      </c>
      <c r="O704" s="4">
        <v>2</v>
      </c>
      <c r="P704" s="4"/>
      <c r="Q704" s="4"/>
      <c r="R704" s="4"/>
      <c r="S704" s="4"/>
      <c r="T704" s="4"/>
      <c r="U704" s="4"/>
      <c r="V704" s="4"/>
      <c r="W704" s="4"/>
    </row>
    <row r="705" spans="1:23" x14ac:dyDescent="0.2">
      <c r="A705" s="4">
        <v>50</v>
      </c>
      <c r="B705" s="4">
        <v>0</v>
      </c>
      <c r="C705" s="4">
        <v>0</v>
      </c>
      <c r="D705" s="4">
        <v>1</v>
      </c>
      <c r="E705" s="4">
        <v>231</v>
      </c>
      <c r="F705" s="4">
        <f>ROUND(Source!BB692,O705)</f>
        <v>0</v>
      </c>
      <c r="G705" s="4" t="s">
        <v>88</v>
      </c>
      <c r="H705" s="4" t="s">
        <v>89</v>
      </c>
      <c r="I705" s="4"/>
      <c r="J705" s="4"/>
      <c r="K705" s="4">
        <v>231</v>
      </c>
      <c r="L705" s="4">
        <v>12</v>
      </c>
      <c r="M705" s="4">
        <v>3</v>
      </c>
      <c r="N705" s="4" t="s">
        <v>3</v>
      </c>
      <c r="O705" s="4">
        <v>2</v>
      </c>
      <c r="P705" s="4"/>
      <c r="Q705" s="4"/>
      <c r="R705" s="4"/>
      <c r="S705" s="4"/>
      <c r="T705" s="4"/>
      <c r="U705" s="4"/>
      <c r="V705" s="4"/>
      <c r="W705" s="4"/>
    </row>
    <row r="706" spans="1:23" x14ac:dyDescent="0.2">
      <c r="A706" s="4">
        <v>50</v>
      </c>
      <c r="B706" s="4">
        <v>0</v>
      </c>
      <c r="C706" s="4">
        <v>0</v>
      </c>
      <c r="D706" s="4">
        <v>1</v>
      </c>
      <c r="E706" s="4">
        <v>204</v>
      </c>
      <c r="F706" s="4">
        <f>ROUND(Source!R692,O706)</f>
        <v>0</v>
      </c>
      <c r="G706" s="4" t="s">
        <v>90</v>
      </c>
      <c r="H706" s="4" t="s">
        <v>91</v>
      </c>
      <c r="I706" s="4"/>
      <c r="J706" s="4"/>
      <c r="K706" s="4">
        <v>204</v>
      </c>
      <c r="L706" s="4">
        <v>13</v>
      </c>
      <c r="M706" s="4">
        <v>3</v>
      </c>
      <c r="N706" s="4" t="s">
        <v>3</v>
      </c>
      <c r="O706" s="4">
        <v>2</v>
      </c>
      <c r="P706" s="4"/>
      <c r="Q706" s="4"/>
      <c r="R706" s="4"/>
      <c r="S706" s="4"/>
      <c r="T706" s="4"/>
      <c r="U706" s="4"/>
      <c r="V706" s="4"/>
      <c r="W706" s="4"/>
    </row>
    <row r="707" spans="1:23" x14ac:dyDescent="0.2">
      <c r="A707" s="4">
        <v>50</v>
      </c>
      <c r="B707" s="4">
        <v>0</v>
      </c>
      <c r="C707" s="4">
        <v>0</v>
      </c>
      <c r="D707" s="4">
        <v>1</v>
      </c>
      <c r="E707" s="4">
        <v>205</v>
      </c>
      <c r="F707" s="4">
        <f>ROUND(Source!S692,O707)</f>
        <v>0</v>
      </c>
      <c r="G707" s="4" t="s">
        <v>92</v>
      </c>
      <c r="H707" s="4" t="s">
        <v>93</v>
      </c>
      <c r="I707" s="4"/>
      <c r="J707" s="4"/>
      <c r="K707" s="4">
        <v>205</v>
      </c>
      <c r="L707" s="4">
        <v>14</v>
      </c>
      <c r="M707" s="4">
        <v>3</v>
      </c>
      <c r="N707" s="4" t="s">
        <v>3</v>
      </c>
      <c r="O707" s="4">
        <v>2</v>
      </c>
      <c r="P707" s="4"/>
      <c r="Q707" s="4"/>
      <c r="R707" s="4"/>
      <c r="S707" s="4"/>
      <c r="T707" s="4"/>
      <c r="U707" s="4"/>
      <c r="V707" s="4"/>
      <c r="W707" s="4"/>
    </row>
    <row r="708" spans="1:23" x14ac:dyDescent="0.2">
      <c r="A708" s="4">
        <v>50</v>
      </c>
      <c r="B708" s="4">
        <v>0</v>
      </c>
      <c r="C708" s="4">
        <v>0</v>
      </c>
      <c r="D708" s="4">
        <v>1</v>
      </c>
      <c r="E708" s="4">
        <v>232</v>
      </c>
      <c r="F708" s="4">
        <f>ROUND(Source!BC692,O708)</f>
        <v>0</v>
      </c>
      <c r="G708" s="4" t="s">
        <v>94</v>
      </c>
      <c r="H708" s="4" t="s">
        <v>95</v>
      </c>
      <c r="I708" s="4"/>
      <c r="J708" s="4"/>
      <c r="K708" s="4">
        <v>232</v>
      </c>
      <c r="L708" s="4">
        <v>15</v>
      </c>
      <c r="M708" s="4">
        <v>3</v>
      </c>
      <c r="N708" s="4" t="s">
        <v>3</v>
      </c>
      <c r="O708" s="4">
        <v>2</v>
      </c>
      <c r="P708" s="4"/>
      <c r="Q708" s="4"/>
      <c r="R708" s="4"/>
      <c r="S708" s="4"/>
      <c r="T708" s="4"/>
      <c r="U708" s="4"/>
      <c r="V708" s="4"/>
      <c r="W708" s="4"/>
    </row>
    <row r="709" spans="1:23" x14ac:dyDescent="0.2">
      <c r="A709" s="4">
        <v>50</v>
      </c>
      <c r="B709" s="4">
        <v>0</v>
      </c>
      <c r="C709" s="4">
        <v>0</v>
      </c>
      <c r="D709" s="4">
        <v>1</v>
      </c>
      <c r="E709" s="4">
        <v>214</v>
      </c>
      <c r="F709" s="4">
        <f>ROUND(Source!AS692,O709)</f>
        <v>0</v>
      </c>
      <c r="G709" s="4" t="s">
        <v>96</v>
      </c>
      <c r="H709" s="4" t="s">
        <v>97</v>
      </c>
      <c r="I709" s="4"/>
      <c r="J709" s="4"/>
      <c r="K709" s="4">
        <v>214</v>
      </c>
      <c r="L709" s="4">
        <v>16</v>
      </c>
      <c r="M709" s="4">
        <v>3</v>
      </c>
      <c r="N709" s="4" t="s">
        <v>3</v>
      </c>
      <c r="O709" s="4">
        <v>2</v>
      </c>
      <c r="P709" s="4"/>
      <c r="Q709" s="4"/>
      <c r="R709" s="4"/>
      <c r="S709" s="4"/>
      <c r="T709" s="4"/>
      <c r="U709" s="4"/>
      <c r="V709" s="4"/>
      <c r="W709" s="4"/>
    </row>
    <row r="710" spans="1:23" x14ac:dyDescent="0.2">
      <c r="A710" s="4">
        <v>50</v>
      </c>
      <c r="B710" s="4">
        <v>0</v>
      </c>
      <c r="C710" s="4">
        <v>0</v>
      </c>
      <c r="D710" s="4">
        <v>1</v>
      </c>
      <c r="E710" s="4">
        <v>215</v>
      </c>
      <c r="F710" s="4">
        <f>ROUND(Source!AT692,O710)</f>
        <v>0</v>
      </c>
      <c r="G710" s="4" t="s">
        <v>98</v>
      </c>
      <c r="H710" s="4" t="s">
        <v>99</v>
      </c>
      <c r="I710" s="4"/>
      <c r="J710" s="4"/>
      <c r="K710" s="4">
        <v>215</v>
      </c>
      <c r="L710" s="4">
        <v>17</v>
      </c>
      <c r="M710" s="4">
        <v>3</v>
      </c>
      <c r="N710" s="4" t="s">
        <v>3</v>
      </c>
      <c r="O710" s="4">
        <v>2</v>
      </c>
      <c r="P710" s="4"/>
      <c r="Q710" s="4"/>
      <c r="R710" s="4"/>
      <c r="S710" s="4"/>
      <c r="T710" s="4"/>
      <c r="U710" s="4"/>
      <c r="V710" s="4"/>
      <c r="W710" s="4"/>
    </row>
    <row r="711" spans="1:23" x14ac:dyDescent="0.2">
      <c r="A711" s="4">
        <v>50</v>
      </c>
      <c r="B711" s="4">
        <v>0</v>
      </c>
      <c r="C711" s="4">
        <v>0</v>
      </c>
      <c r="D711" s="4">
        <v>1</v>
      </c>
      <c r="E711" s="4">
        <v>217</v>
      </c>
      <c r="F711" s="4">
        <f>ROUND(Source!AU692,O711)</f>
        <v>0</v>
      </c>
      <c r="G711" s="4" t="s">
        <v>100</v>
      </c>
      <c r="H711" s="4" t="s">
        <v>101</v>
      </c>
      <c r="I711" s="4"/>
      <c r="J711" s="4"/>
      <c r="K711" s="4">
        <v>217</v>
      </c>
      <c r="L711" s="4">
        <v>18</v>
      </c>
      <c r="M711" s="4">
        <v>3</v>
      </c>
      <c r="N711" s="4" t="s">
        <v>3</v>
      </c>
      <c r="O711" s="4">
        <v>2</v>
      </c>
      <c r="P711" s="4"/>
      <c r="Q711" s="4"/>
      <c r="R711" s="4"/>
      <c r="S711" s="4"/>
      <c r="T711" s="4"/>
      <c r="U711" s="4"/>
      <c r="V711" s="4"/>
      <c r="W711" s="4"/>
    </row>
    <row r="712" spans="1:23" x14ac:dyDescent="0.2">
      <c r="A712" s="4">
        <v>50</v>
      </c>
      <c r="B712" s="4">
        <v>0</v>
      </c>
      <c r="C712" s="4">
        <v>0</v>
      </c>
      <c r="D712" s="4">
        <v>1</v>
      </c>
      <c r="E712" s="4">
        <v>230</v>
      </c>
      <c r="F712" s="4">
        <f>ROUND(Source!BA692,O712)</f>
        <v>0</v>
      </c>
      <c r="G712" s="4" t="s">
        <v>102</v>
      </c>
      <c r="H712" s="4" t="s">
        <v>103</v>
      </c>
      <c r="I712" s="4"/>
      <c r="J712" s="4"/>
      <c r="K712" s="4">
        <v>230</v>
      </c>
      <c r="L712" s="4">
        <v>19</v>
      </c>
      <c r="M712" s="4">
        <v>3</v>
      </c>
      <c r="N712" s="4" t="s">
        <v>3</v>
      </c>
      <c r="O712" s="4">
        <v>2</v>
      </c>
      <c r="P712" s="4"/>
      <c r="Q712" s="4"/>
      <c r="R712" s="4"/>
      <c r="S712" s="4"/>
      <c r="T712" s="4"/>
      <c r="U712" s="4"/>
      <c r="V712" s="4"/>
      <c r="W712" s="4"/>
    </row>
    <row r="713" spans="1:23" x14ac:dyDescent="0.2">
      <c r="A713" s="4">
        <v>50</v>
      </c>
      <c r="B713" s="4">
        <v>0</v>
      </c>
      <c r="C713" s="4">
        <v>0</v>
      </c>
      <c r="D713" s="4">
        <v>1</v>
      </c>
      <c r="E713" s="4">
        <v>206</v>
      </c>
      <c r="F713" s="4">
        <f>ROUND(Source!T692,O713)</f>
        <v>0</v>
      </c>
      <c r="G713" s="4" t="s">
        <v>104</v>
      </c>
      <c r="H713" s="4" t="s">
        <v>105</v>
      </c>
      <c r="I713" s="4"/>
      <c r="J713" s="4"/>
      <c r="K713" s="4">
        <v>206</v>
      </c>
      <c r="L713" s="4">
        <v>20</v>
      </c>
      <c r="M713" s="4">
        <v>3</v>
      </c>
      <c r="N713" s="4" t="s">
        <v>3</v>
      </c>
      <c r="O713" s="4">
        <v>2</v>
      </c>
      <c r="P713" s="4"/>
      <c r="Q713" s="4"/>
      <c r="R713" s="4"/>
      <c r="S713" s="4"/>
      <c r="T713" s="4"/>
      <c r="U713" s="4"/>
      <c r="V713" s="4"/>
      <c r="W713" s="4"/>
    </row>
    <row r="714" spans="1:23" x14ac:dyDescent="0.2">
      <c r="A714" s="4">
        <v>50</v>
      </c>
      <c r="B714" s="4">
        <v>0</v>
      </c>
      <c r="C714" s="4">
        <v>0</v>
      </c>
      <c r="D714" s="4">
        <v>1</v>
      </c>
      <c r="E714" s="4">
        <v>207</v>
      </c>
      <c r="F714" s="4">
        <f>Source!U692</f>
        <v>0</v>
      </c>
      <c r="G714" s="4" t="s">
        <v>106</v>
      </c>
      <c r="H714" s="4" t="s">
        <v>107</v>
      </c>
      <c r="I714" s="4"/>
      <c r="J714" s="4"/>
      <c r="K714" s="4">
        <v>207</v>
      </c>
      <c r="L714" s="4">
        <v>21</v>
      </c>
      <c r="M714" s="4">
        <v>3</v>
      </c>
      <c r="N714" s="4" t="s">
        <v>3</v>
      </c>
      <c r="O714" s="4">
        <v>-1</v>
      </c>
      <c r="P714" s="4"/>
      <c r="Q714" s="4"/>
      <c r="R714" s="4"/>
      <c r="S714" s="4"/>
      <c r="T714" s="4"/>
      <c r="U714" s="4"/>
      <c r="V714" s="4"/>
      <c r="W714" s="4"/>
    </row>
    <row r="715" spans="1:23" x14ac:dyDescent="0.2">
      <c r="A715" s="4">
        <v>50</v>
      </c>
      <c r="B715" s="4">
        <v>0</v>
      </c>
      <c r="C715" s="4">
        <v>0</v>
      </c>
      <c r="D715" s="4">
        <v>1</v>
      </c>
      <c r="E715" s="4">
        <v>208</v>
      </c>
      <c r="F715" s="4">
        <f>Source!V692</f>
        <v>0</v>
      </c>
      <c r="G715" s="4" t="s">
        <v>108</v>
      </c>
      <c r="H715" s="4" t="s">
        <v>109</v>
      </c>
      <c r="I715" s="4"/>
      <c r="J715" s="4"/>
      <c r="K715" s="4">
        <v>208</v>
      </c>
      <c r="L715" s="4">
        <v>22</v>
      </c>
      <c r="M715" s="4">
        <v>3</v>
      </c>
      <c r="N715" s="4" t="s">
        <v>3</v>
      </c>
      <c r="O715" s="4">
        <v>-1</v>
      </c>
      <c r="P715" s="4"/>
      <c r="Q715" s="4"/>
      <c r="R715" s="4"/>
      <c r="S715" s="4"/>
      <c r="T715" s="4"/>
      <c r="U715" s="4"/>
      <c r="V715" s="4"/>
      <c r="W715" s="4"/>
    </row>
    <row r="716" spans="1:23" x14ac:dyDescent="0.2">
      <c r="A716" s="4">
        <v>50</v>
      </c>
      <c r="B716" s="4">
        <v>0</v>
      </c>
      <c r="C716" s="4">
        <v>0</v>
      </c>
      <c r="D716" s="4">
        <v>1</v>
      </c>
      <c r="E716" s="4">
        <v>209</v>
      </c>
      <c r="F716" s="4">
        <f>ROUND(Source!W692,O716)</f>
        <v>0</v>
      </c>
      <c r="G716" s="4" t="s">
        <v>110</v>
      </c>
      <c r="H716" s="4" t="s">
        <v>111</v>
      </c>
      <c r="I716" s="4"/>
      <c r="J716" s="4"/>
      <c r="K716" s="4">
        <v>209</v>
      </c>
      <c r="L716" s="4">
        <v>23</v>
      </c>
      <c r="M716" s="4">
        <v>3</v>
      </c>
      <c r="N716" s="4" t="s">
        <v>3</v>
      </c>
      <c r="O716" s="4">
        <v>2</v>
      </c>
      <c r="P716" s="4"/>
      <c r="Q716" s="4"/>
      <c r="R716" s="4"/>
      <c r="S716" s="4"/>
      <c r="T716" s="4"/>
      <c r="U716" s="4"/>
      <c r="V716" s="4"/>
      <c r="W716" s="4"/>
    </row>
    <row r="717" spans="1:23" x14ac:dyDescent="0.2">
      <c r="A717" s="4">
        <v>50</v>
      </c>
      <c r="B717" s="4">
        <v>0</v>
      </c>
      <c r="C717" s="4">
        <v>0</v>
      </c>
      <c r="D717" s="4">
        <v>1</v>
      </c>
      <c r="E717" s="4">
        <v>210</v>
      </c>
      <c r="F717" s="4">
        <f>ROUND(Source!X692,O717)</f>
        <v>0</v>
      </c>
      <c r="G717" s="4" t="s">
        <v>112</v>
      </c>
      <c r="H717" s="4" t="s">
        <v>113</v>
      </c>
      <c r="I717" s="4"/>
      <c r="J717" s="4"/>
      <c r="K717" s="4">
        <v>210</v>
      </c>
      <c r="L717" s="4">
        <v>24</v>
      </c>
      <c r="M717" s="4">
        <v>3</v>
      </c>
      <c r="N717" s="4" t="s">
        <v>3</v>
      </c>
      <c r="O717" s="4">
        <v>2</v>
      </c>
      <c r="P717" s="4"/>
      <c r="Q717" s="4"/>
      <c r="R717" s="4"/>
      <c r="S717" s="4"/>
      <c r="T717" s="4"/>
      <c r="U717" s="4"/>
      <c r="V717" s="4"/>
      <c r="W717" s="4"/>
    </row>
    <row r="718" spans="1:23" x14ac:dyDescent="0.2">
      <c r="A718" s="4">
        <v>50</v>
      </c>
      <c r="B718" s="4">
        <v>0</v>
      </c>
      <c r="C718" s="4">
        <v>0</v>
      </c>
      <c r="D718" s="4">
        <v>1</v>
      </c>
      <c r="E718" s="4">
        <v>211</v>
      </c>
      <c r="F718" s="4">
        <f>ROUND(Source!Y692,O718)</f>
        <v>0</v>
      </c>
      <c r="G718" s="4" t="s">
        <v>114</v>
      </c>
      <c r="H718" s="4" t="s">
        <v>115</v>
      </c>
      <c r="I718" s="4"/>
      <c r="J718" s="4"/>
      <c r="K718" s="4">
        <v>211</v>
      </c>
      <c r="L718" s="4">
        <v>25</v>
      </c>
      <c r="M718" s="4">
        <v>3</v>
      </c>
      <c r="N718" s="4" t="s">
        <v>3</v>
      </c>
      <c r="O718" s="4">
        <v>2</v>
      </c>
      <c r="P718" s="4"/>
      <c r="Q718" s="4"/>
      <c r="R718" s="4"/>
      <c r="S718" s="4"/>
      <c r="T718" s="4"/>
      <c r="U718" s="4"/>
      <c r="V718" s="4"/>
      <c r="W718" s="4"/>
    </row>
    <row r="719" spans="1:23" x14ac:dyDescent="0.2">
      <c r="A719" s="4">
        <v>50</v>
      </c>
      <c r="B719" s="4">
        <v>0</v>
      </c>
      <c r="C719" s="4">
        <v>0</v>
      </c>
      <c r="D719" s="4">
        <v>1</v>
      </c>
      <c r="E719" s="4">
        <v>224</v>
      </c>
      <c r="F719" s="4">
        <f>ROUND(Source!AR692,O719)</f>
        <v>0</v>
      </c>
      <c r="G719" s="4" t="s">
        <v>116</v>
      </c>
      <c r="H719" s="4" t="s">
        <v>117</v>
      </c>
      <c r="I719" s="4"/>
      <c r="J719" s="4"/>
      <c r="K719" s="4">
        <v>224</v>
      </c>
      <c r="L719" s="4">
        <v>26</v>
      </c>
      <c r="M719" s="4">
        <v>3</v>
      </c>
      <c r="N719" s="4" t="s">
        <v>3</v>
      </c>
      <c r="O719" s="4">
        <v>2</v>
      </c>
      <c r="P719" s="4"/>
      <c r="Q719" s="4"/>
      <c r="R719" s="4"/>
      <c r="S719" s="4"/>
      <c r="T719" s="4"/>
      <c r="U719" s="4"/>
      <c r="V719" s="4"/>
      <c r="W719" s="4"/>
    </row>
    <row r="721" spans="1:245" x14ac:dyDescent="0.2">
      <c r="A721" s="1">
        <v>5</v>
      </c>
      <c r="B721" s="1">
        <v>1</v>
      </c>
      <c r="C721" s="1"/>
      <c r="D721" s="1">
        <f>ROW(A730)</f>
        <v>730</v>
      </c>
      <c r="E721" s="1"/>
      <c r="F721" s="1" t="s">
        <v>118</v>
      </c>
      <c r="G721" s="1" t="s">
        <v>259</v>
      </c>
      <c r="H721" s="1" t="s">
        <v>3</v>
      </c>
      <c r="I721" s="1">
        <v>0</v>
      </c>
      <c r="J721" s="1"/>
      <c r="K721" s="1">
        <v>0</v>
      </c>
      <c r="L721" s="1"/>
      <c r="M721" s="1"/>
      <c r="N721" s="1"/>
      <c r="O721" s="1"/>
      <c r="P721" s="1"/>
      <c r="Q721" s="1"/>
      <c r="R721" s="1"/>
      <c r="S721" s="1"/>
      <c r="T721" s="1"/>
      <c r="U721" s="1" t="s">
        <v>3</v>
      </c>
      <c r="V721" s="1">
        <v>0</v>
      </c>
      <c r="W721" s="1"/>
      <c r="X721" s="1"/>
      <c r="Y721" s="1"/>
      <c r="Z721" s="1"/>
      <c r="AA721" s="1"/>
      <c r="AB721" s="1" t="s">
        <v>3</v>
      </c>
      <c r="AC721" s="1" t="s">
        <v>3</v>
      </c>
      <c r="AD721" s="1" t="s">
        <v>3</v>
      </c>
      <c r="AE721" s="1" t="s">
        <v>3</v>
      </c>
      <c r="AF721" s="1" t="s">
        <v>3</v>
      </c>
      <c r="AG721" s="1" t="s">
        <v>3</v>
      </c>
      <c r="AH721" s="1"/>
      <c r="AI721" s="1"/>
      <c r="AJ721" s="1"/>
      <c r="AK721" s="1"/>
      <c r="AL721" s="1"/>
      <c r="AM721" s="1"/>
      <c r="AN721" s="1"/>
      <c r="AO721" s="1"/>
      <c r="AP721" s="1" t="s">
        <v>3</v>
      </c>
      <c r="AQ721" s="1" t="s">
        <v>3</v>
      </c>
      <c r="AR721" s="1" t="s">
        <v>3</v>
      </c>
      <c r="AS721" s="1"/>
      <c r="AT721" s="1"/>
      <c r="AU721" s="1"/>
      <c r="AV721" s="1"/>
      <c r="AW721" s="1"/>
      <c r="AX721" s="1"/>
      <c r="AY721" s="1"/>
      <c r="AZ721" s="1" t="s">
        <v>3</v>
      </c>
      <c r="BA721" s="1"/>
      <c r="BB721" s="1" t="s">
        <v>3</v>
      </c>
      <c r="BC721" s="1" t="s">
        <v>3</v>
      </c>
      <c r="BD721" s="1" t="s">
        <v>3</v>
      </c>
      <c r="BE721" s="1" t="s">
        <v>3</v>
      </c>
      <c r="BF721" s="1" t="s">
        <v>3</v>
      </c>
      <c r="BG721" s="1" t="s">
        <v>3</v>
      </c>
      <c r="BH721" s="1" t="s">
        <v>3</v>
      </c>
      <c r="BI721" s="1" t="s">
        <v>3</v>
      </c>
      <c r="BJ721" s="1" t="s">
        <v>3</v>
      </c>
      <c r="BK721" s="1" t="s">
        <v>3</v>
      </c>
      <c r="BL721" s="1" t="s">
        <v>3</v>
      </c>
      <c r="BM721" s="1" t="s">
        <v>3</v>
      </c>
      <c r="BN721" s="1" t="s">
        <v>3</v>
      </c>
      <c r="BO721" s="1" t="s">
        <v>3</v>
      </c>
      <c r="BP721" s="1" t="s">
        <v>3</v>
      </c>
      <c r="BQ721" s="1"/>
      <c r="BR721" s="1"/>
      <c r="BS721" s="1"/>
      <c r="BT721" s="1"/>
      <c r="BU721" s="1"/>
      <c r="BV721" s="1"/>
      <c r="BW721" s="1"/>
      <c r="BX721" s="1">
        <v>0</v>
      </c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>
        <v>0</v>
      </c>
    </row>
    <row r="723" spans="1:245" x14ac:dyDescent="0.2">
      <c r="A723" s="2">
        <v>52</v>
      </c>
      <c r="B723" s="2">
        <f t="shared" ref="B723:G723" si="411">B730</f>
        <v>1</v>
      </c>
      <c r="C723" s="2">
        <f t="shared" si="411"/>
        <v>5</v>
      </c>
      <c r="D723" s="2">
        <f t="shared" si="411"/>
        <v>721</v>
      </c>
      <c r="E723" s="2">
        <f t="shared" si="411"/>
        <v>0</v>
      </c>
      <c r="F723" s="2" t="str">
        <f t="shared" si="411"/>
        <v>Новый подраздел</v>
      </c>
      <c r="G723" s="2" t="str">
        <f t="shared" si="411"/>
        <v>Колодец на тротуаре</v>
      </c>
      <c r="H723" s="2"/>
      <c r="I723" s="2"/>
      <c r="J723" s="2"/>
      <c r="K723" s="2"/>
      <c r="L723" s="2"/>
      <c r="M723" s="2"/>
      <c r="N723" s="2"/>
      <c r="O723" s="2">
        <f t="shared" ref="O723:AT723" si="412">O730</f>
        <v>0</v>
      </c>
      <c r="P723" s="2">
        <f t="shared" si="412"/>
        <v>0</v>
      </c>
      <c r="Q723" s="2">
        <f t="shared" si="412"/>
        <v>0</v>
      </c>
      <c r="R723" s="2">
        <f t="shared" si="412"/>
        <v>0</v>
      </c>
      <c r="S723" s="2">
        <f t="shared" si="412"/>
        <v>0</v>
      </c>
      <c r="T723" s="2">
        <f t="shared" si="412"/>
        <v>0</v>
      </c>
      <c r="U723" s="2">
        <f t="shared" si="412"/>
        <v>0</v>
      </c>
      <c r="V723" s="2">
        <f t="shared" si="412"/>
        <v>0</v>
      </c>
      <c r="W723" s="2">
        <f t="shared" si="412"/>
        <v>0</v>
      </c>
      <c r="X723" s="2">
        <f t="shared" si="412"/>
        <v>0</v>
      </c>
      <c r="Y723" s="2">
        <f t="shared" si="412"/>
        <v>0</v>
      </c>
      <c r="Z723" s="2">
        <f t="shared" si="412"/>
        <v>0</v>
      </c>
      <c r="AA723" s="2">
        <f t="shared" si="412"/>
        <v>0</v>
      </c>
      <c r="AB723" s="2">
        <f t="shared" si="412"/>
        <v>0</v>
      </c>
      <c r="AC723" s="2">
        <f t="shared" si="412"/>
        <v>0</v>
      </c>
      <c r="AD723" s="2">
        <f t="shared" si="412"/>
        <v>0</v>
      </c>
      <c r="AE723" s="2">
        <f t="shared" si="412"/>
        <v>0</v>
      </c>
      <c r="AF723" s="2">
        <f t="shared" si="412"/>
        <v>0</v>
      </c>
      <c r="AG723" s="2">
        <f t="shared" si="412"/>
        <v>0</v>
      </c>
      <c r="AH723" s="2">
        <f t="shared" si="412"/>
        <v>0</v>
      </c>
      <c r="AI723" s="2">
        <f t="shared" si="412"/>
        <v>0</v>
      </c>
      <c r="AJ723" s="2">
        <f t="shared" si="412"/>
        <v>0</v>
      </c>
      <c r="AK723" s="2">
        <f t="shared" si="412"/>
        <v>0</v>
      </c>
      <c r="AL723" s="2">
        <f t="shared" si="412"/>
        <v>0</v>
      </c>
      <c r="AM723" s="2">
        <f t="shared" si="412"/>
        <v>0</v>
      </c>
      <c r="AN723" s="2">
        <f t="shared" si="412"/>
        <v>0</v>
      </c>
      <c r="AO723" s="2">
        <f t="shared" si="412"/>
        <v>0</v>
      </c>
      <c r="AP723" s="2">
        <f t="shared" si="412"/>
        <v>0</v>
      </c>
      <c r="AQ723" s="2">
        <f t="shared" si="412"/>
        <v>0</v>
      </c>
      <c r="AR723" s="2">
        <f t="shared" si="412"/>
        <v>0</v>
      </c>
      <c r="AS723" s="2">
        <f t="shared" si="412"/>
        <v>0</v>
      </c>
      <c r="AT723" s="2">
        <f t="shared" si="412"/>
        <v>0</v>
      </c>
      <c r="AU723" s="2">
        <f t="shared" ref="AU723:BZ723" si="413">AU730</f>
        <v>0</v>
      </c>
      <c r="AV723" s="2">
        <f t="shared" si="413"/>
        <v>0</v>
      </c>
      <c r="AW723" s="2">
        <f t="shared" si="413"/>
        <v>0</v>
      </c>
      <c r="AX723" s="2">
        <f t="shared" si="413"/>
        <v>0</v>
      </c>
      <c r="AY723" s="2">
        <f t="shared" si="413"/>
        <v>0</v>
      </c>
      <c r="AZ723" s="2">
        <f t="shared" si="413"/>
        <v>0</v>
      </c>
      <c r="BA723" s="2">
        <f t="shared" si="413"/>
        <v>0</v>
      </c>
      <c r="BB723" s="2">
        <f t="shared" si="413"/>
        <v>0</v>
      </c>
      <c r="BC723" s="2">
        <f t="shared" si="413"/>
        <v>0</v>
      </c>
      <c r="BD723" s="2">
        <f t="shared" si="413"/>
        <v>0</v>
      </c>
      <c r="BE723" s="2">
        <f t="shared" si="413"/>
        <v>0</v>
      </c>
      <c r="BF723" s="2">
        <f t="shared" si="413"/>
        <v>0</v>
      </c>
      <c r="BG723" s="2">
        <f t="shared" si="413"/>
        <v>0</v>
      </c>
      <c r="BH723" s="2">
        <f t="shared" si="413"/>
        <v>0</v>
      </c>
      <c r="BI723" s="2">
        <f t="shared" si="413"/>
        <v>0</v>
      </c>
      <c r="BJ723" s="2">
        <f t="shared" si="413"/>
        <v>0</v>
      </c>
      <c r="BK723" s="2">
        <f t="shared" si="413"/>
        <v>0</v>
      </c>
      <c r="BL723" s="2">
        <f t="shared" si="413"/>
        <v>0</v>
      </c>
      <c r="BM723" s="2">
        <f t="shared" si="413"/>
        <v>0</v>
      </c>
      <c r="BN723" s="2">
        <f t="shared" si="413"/>
        <v>0</v>
      </c>
      <c r="BO723" s="2">
        <f t="shared" si="413"/>
        <v>0</v>
      </c>
      <c r="BP723" s="2">
        <f t="shared" si="413"/>
        <v>0</v>
      </c>
      <c r="BQ723" s="2">
        <f t="shared" si="413"/>
        <v>0</v>
      </c>
      <c r="BR723" s="2">
        <f t="shared" si="413"/>
        <v>0</v>
      </c>
      <c r="BS723" s="2">
        <f t="shared" si="413"/>
        <v>0</v>
      </c>
      <c r="BT723" s="2">
        <f t="shared" si="413"/>
        <v>0</v>
      </c>
      <c r="BU723" s="2">
        <f t="shared" si="413"/>
        <v>0</v>
      </c>
      <c r="BV723" s="2">
        <f t="shared" si="413"/>
        <v>0</v>
      </c>
      <c r="BW723" s="2">
        <f t="shared" si="413"/>
        <v>0</v>
      </c>
      <c r="BX723" s="2">
        <f t="shared" si="413"/>
        <v>0</v>
      </c>
      <c r="BY723" s="2">
        <f t="shared" si="413"/>
        <v>0</v>
      </c>
      <c r="BZ723" s="2">
        <f t="shared" si="413"/>
        <v>0</v>
      </c>
      <c r="CA723" s="2">
        <f t="shared" ref="CA723:DF723" si="414">CA730</f>
        <v>0</v>
      </c>
      <c r="CB723" s="2">
        <f t="shared" si="414"/>
        <v>0</v>
      </c>
      <c r="CC723" s="2">
        <f t="shared" si="414"/>
        <v>0</v>
      </c>
      <c r="CD723" s="2">
        <f t="shared" si="414"/>
        <v>0</v>
      </c>
      <c r="CE723" s="2">
        <f t="shared" si="414"/>
        <v>0</v>
      </c>
      <c r="CF723" s="2">
        <f t="shared" si="414"/>
        <v>0</v>
      </c>
      <c r="CG723" s="2">
        <f t="shared" si="414"/>
        <v>0</v>
      </c>
      <c r="CH723" s="2">
        <f t="shared" si="414"/>
        <v>0</v>
      </c>
      <c r="CI723" s="2">
        <f t="shared" si="414"/>
        <v>0</v>
      </c>
      <c r="CJ723" s="2">
        <f t="shared" si="414"/>
        <v>0</v>
      </c>
      <c r="CK723" s="2">
        <f t="shared" si="414"/>
        <v>0</v>
      </c>
      <c r="CL723" s="2">
        <f t="shared" si="414"/>
        <v>0</v>
      </c>
      <c r="CM723" s="2">
        <f t="shared" si="414"/>
        <v>0</v>
      </c>
      <c r="CN723" s="2">
        <f t="shared" si="414"/>
        <v>0</v>
      </c>
      <c r="CO723" s="2">
        <f t="shared" si="414"/>
        <v>0</v>
      </c>
      <c r="CP723" s="2">
        <f t="shared" si="414"/>
        <v>0</v>
      </c>
      <c r="CQ723" s="2">
        <f t="shared" si="414"/>
        <v>0</v>
      </c>
      <c r="CR723" s="2">
        <f t="shared" si="414"/>
        <v>0</v>
      </c>
      <c r="CS723" s="2">
        <f t="shared" si="414"/>
        <v>0</v>
      </c>
      <c r="CT723" s="2">
        <f t="shared" si="414"/>
        <v>0</v>
      </c>
      <c r="CU723" s="2">
        <f t="shared" si="414"/>
        <v>0</v>
      </c>
      <c r="CV723" s="2">
        <f t="shared" si="414"/>
        <v>0</v>
      </c>
      <c r="CW723" s="2">
        <f t="shared" si="414"/>
        <v>0</v>
      </c>
      <c r="CX723" s="2">
        <f t="shared" si="414"/>
        <v>0</v>
      </c>
      <c r="CY723" s="2">
        <f t="shared" si="414"/>
        <v>0</v>
      </c>
      <c r="CZ723" s="2">
        <f t="shared" si="414"/>
        <v>0</v>
      </c>
      <c r="DA723" s="2">
        <f t="shared" si="414"/>
        <v>0</v>
      </c>
      <c r="DB723" s="2">
        <f t="shared" si="414"/>
        <v>0</v>
      </c>
      <c r="DC723" s="2">
        <f t="shared" si="414"/>
        <v>0</v>
      </c>
      <c r="DD723" s="2">
        <f t="shared" si="414"/>
        <v>0</v>
      </c>
      <c r="DE723" s="2">
        <f t="shared" si="414"/>
        <v>0</v>
      </c>
      <c r="DF723" s="2">
        <f t="shared" si="414"/>
        <v>0</v>
      </c>
      <c r="DG723" s="3">
        <f t="shared" ref="DG723:EL723" si="415">DG730</f>
        <v>0</v>
      </c>
      <c r="DH723" s="3">
        <f t="shared" si="415"/>
        <v>0</v>
      </c>
      <c r="DI723" s="3">
        <f t="shared" si="415"/>
        <v>0</v>
      </c>
      <c r="DJ723" s="3">
        <f t="shared" si="415"/>
        <v>0</v>
      </c>
      <c r="DK723" s="3">
        <f t="shared" si="415"/>
        <v>0</v>
      </c>
      <c r="DL723" s="3">
        <f t="shared" si="415"/>
        <v>0</v>
      </c>
      <c r="DM723" s="3">
        <f t="shared" si="415"/>
        <v>0</v>
      </c>
      <c r="DN723" s="3">
        <f t="shared" si="415"/>
        <v>0</v>
      </c>
      <c r="DO723" s="3">
        <f t="shared" si="415"/>
        <v>0</v>
      </c>
      <c r="DP723" s="3">
        <f t="shared" si="415"/>
        <v>0</v>
      </c>
      <c r="DQ723" s="3">
        <f t="shared" si="415"/>
        <v>0</v>
      </c>
      <c r="DR723" s="3">
        <f t="shared" si="415"/>
        <v>0</v>
      </c>
      <c r="DS723" s="3">
        <f t="shared" si="415"/>
        <v>0</v>
      </c>
      <c r="DT723" s="3">
        <f t="shared" si="415"/>
        <v>0</v>
      </c>
      <c r="DU723" s="3">
        <f t="shared" si="415"/>
        <v>0</v>
      </c>
      <c r="DV723" s="3">
        <f t="shared" si="415"/>
        <v>0</v>
      </c>
      <c r="DW723" s="3">
        <f t="shared" si="415"/>
        <v>0</v>
      </c>
      <c r="DX723" s="3">
        <f t="shared" si="415"/>
        <v>0</v>
      </c>
      <c r="DY723" s="3">
        <f t="shared" si="415"/>
        <v>0</v>
      </c>
      <c r="DZ723" s="3">
        <f t="shared" si="415"/>
        <v>0</v>
      </c>
      <c r="EA723" s="3">
        <f t="shared" si="415"/>
        <v>0</v>
      </c>
      <c r="EB723" s="3">
        <f t="shared" si="415"/>
        <v>0</v>
      </c>
      <c r="EC723" s="3">
        <f t="shared" si="415"/>
        <v>0</v>
      </c>
      <c r="ED723" s="3">
        <f t="shared" si="415"/>
        <v>0</v>
      </c>
      <c r="EE723" s="3">
        <f t="shared" si="415"/>
        <v>0</v>
      </c>
      <c r="EF723" s="3">
        <f t="shared" si="415"/>
        <v>0</v>
      </c>
      <c r="EG723" s="3">
        <f t="shared" si="415"/>
        <v>0</v>
      </c>
      <c r="EH723" s="3">
        <f t="shared" si="415"/>
        <v>0</v>
      </c>
      <c r="EI723" s="3">
        <f t="shared" si="415"/>
        <v>0</v>
      </c>
      <c r="EJ723" s="3">
        <f t="shared" si="415"/>
        <v>0</v>
      </c>
      <c r="EK723" s="3">
        <f t="shared" si="415"/>
        <v>0</v>
      </c>
      <c r="EL723" s="3">
        <f t="shared" si="415"/>
        <v>0</v>
      </c>
      <c r="EM723" s="3">
        <f t="shared" ref="EM723:FR723" si="416">EM730</f>
        <v>0</v>
      </c>
      <c r="EN723" s="3">
        <f t="shared" si="416"/>
        <v>0</v>
      </c>
      <c r="EO723" s="3">
        <f t="shared" si="416"/>
        <v>0</v>
      </c>
      <c r="EP723" s="3">
        <f t="shared" si="416"/>
        <v>0</v>
      </c>
      <c r="EQ723" s="3">
        <f t="shared" si="416"/>
        <v>0</v>
      </c>
      <c r="ER723" s="3">
        <f t="shared" si="416"/>
        <v>0</v>
      </c>
      <c r="ES723" s="3">
        <f t="shared" si="416"/>
        <v>0</v>
      </c>
      <c r="ET723" s="3">
        <f t="shared" si="416"/>
        <v>0</v>
      </c>
      <c r="EU723" s="3">
        <f t="shared" si="416"/>
        <v>0</v>
      </c>
      <c r="EV723" s="3">
        <f t="shared" si="416"/>
        <v>0</v>
      </c>
      <c r="EW723" s="3">
        <f t="shared" si="416"/>
        <v>0</v>
      </c>
      <c r="EX723" s="3">
        <f t="shared" si="416"/>
        <v>0</v>
      </c>
      <c r="EY723" s="3">
        <f t="shared" si="416"/>
        <v>0</v>
      </c>
      <c r="EZ723" s="3">
        <f t="shared" si="416"/>
        <v>0</v>
      </c>
      <c r="FA723" s="3">
        <f t="shared" si="416"/>
        <v>0</v>
      </c>
      <c r="FB723" s="3">
        <f t="shared" si="416"/>
        <v>0</v>
      </c>
      <c r="FC723" s="3">
        <f t="shared" si="416"/>
        <v>0</v>
      </c>
      <c r="FD723" s="3">
        <f t="shared" si="416"/>
        <v>0</v>
      </c>
      <c r="FE723" s="3">
        <f t="shared" si="416"/>
        <v>0</v>
      </c>
      <c r="FF723" s="3">
        <f t="shared" si="416"/>
        <v>0</v>
      </c>
      <c r="FG723" s="3">
        <f t="shared" si="416"/>
        <v>0</v>
      </c>
      <c r="FH723" s="3">
        <f t="shared" si="416"/>
        <v>0</v>
      </c>
      <c r="FI723" s="3">
        <f t="shared" si="416"/>
        <v>0</v>
      </c>
      <c r="FJ723" s="3">
        <f t="shared" si="416"/>
        <v>0</v>
      </c>
      <c r="FK723" s="3">
        <f t="shared" si="416"/>
        <v>0</v>
      </c>
      <c r="FL723" s="3">
        <f t="shared" si="416"/>
        <v>0</v>
      </c>
      <c r="FM723" s="3">
        <f t="shared" si="416"/>
        <v>0</v>
      </c>
      <c r="FN723" s="3">
        <f t="shared" si="416"/>
        <v>0</v>
      </c>
      <c r="FO723" s="3">
        <f t="shared" si="416"/>
        <v>0</v>
      </c>
      <c r="FP723" s="3">
        <f t="shared" si="416"/>
        <v>0</v>
      </c>
      <c r="FQ723" s="3">
        <f t="shared" si="416"/>
        <v>0</v>
      </c>
      <c r="FR723" s="3">
        <f t="shared" si="416"/>
        <v>0</v>
      </c>
      <c r="FS723" s="3">
        <f t="shared" ref="FS723:GX723" si="417">FS730</f>
        <v>0</v>
      </c>
      <c r="FT723" s="3">
        <f t="shared" si="417"/>
        <v>0</v>
      </c>
      <c r="FU723" s="3">
        <f t="shared" si="417"/>
        <v>0</v>
      </c>
      <c r="FV723" s="3">
        <f t="shared" si="417"/>
        <v>0</v>
      </c>
      <c r="FW723" s="3">
        <f t="shared" si="417"/>
        <v>0</v>
      </c>
      <c r="FX723" s="3">
        <f t="shared" si="417"/>
        <v>0</v>
      </c>
      <c r="FY723" s="3">
        <f t="shared" si="417"/>
        <v>0</v>
      </c>
      <c r="FZ723" s="3">
        <f t="shared" si="417"/>
        <v>0</v>
      </c>
      <c r="GA723" s="3">
        <f t="shared" si="417"/>
        <v>0</v>
      </c>
      <c r="GB723" s="3">
        <f t="shared" si="417"/>
        <v>0</v>
      </c>
      <c r="GC723" s="3">
        <f t="shared" si="417"/>
        <v>0</v>
      </c>
      <c r="GD723" s="3">
        <f t="shared" si="417"/>
        <v>0</v>
      </c>
      <c r="GE723" s="3">
        <f t="shared" si="417"/>
        <v>0</v>
      </c>
      <c r="GF723" s="3">
        <f t="shared" si="417"/>
        <v>0</v>
      </c>
      <c r="GG723" s="3">
        <f t="shared" si="417"/>
        <v>0</v>
      </c>
      <c r="GH723" s="3">
        <f t="shared" si="417"/>
        <v>0</v>
      </c>
      <c r="GI723" s="3">
        <f t="shared" si="417"/>
        <v>0</v>
      </c>
      <c r="GJ723" s="3">
        <f t="shared" si="417"/>
        <v>0</v>
      </c>
      <c r="GK723" s="3">
        <f t="shared" si="417"/>
        <v>0</v>
      </c>
      <c r="GL723" s="3">
        <f t="shared" si="417"/>
        <v>0</v>
      </c>
      <c r="GM723" s="3">
        <f t="shared" si="417"/>
        <v>0</v>
      </c>
      <c r="GN723" s="3">
        <f t="shared" si="417"/>
        <v>0</v>
      </c>
      <c r="GO723" s="3">
        <f t="shared" si="417"/>
        <v>0</v>
      </c>
      <c r="GP723" s="3">
        <f t="shared" si="417"/>
        <v>0</v>
      </c>
      <c r="GQ723" s="3">
        <f t="shared" si="417"/>
        <v>0</v>
      </c>
      <c r="GR723" s="3">
        <f t="shared" si="417"/>
        <v>0</v>
      </c>
      <c r="GS723" s="3">
        <f t="shared" si="417"/>
        <v>0</v>
      </c>
      <c r="GT723" s="3">
        <f t="shared" si="417"/>
        <v>0</v>
      </c>
      <c r="GU723" s="3">
        <f t="shared" si="417"/>
        <v>0</v>
      </c>
      <c r="GV723" s="3">
        <f t="shared" si="417"/>
        <v>0</v>
      </c>
      <c r="GW723" s="3">
        <f t="shared" si="417"/>
        <v>0</v>
      </c>
      <c r="GX723" s="3">
        <f t="shared" si="417"/>
        <v>0</v>
      </c>
    </row>
    <row r="725" spans="1:245" x14ac:dyDescent="0.2">
      <c r="A725">
        <v>17</v>
      </c>
      <c r="B725">
        <v>1</v>
      </c>
      <c r="C725">
        <f>ROW(SmtRes!A114)</f>
        <v>114</v>
      </c>
      <c r="D725">
        <f>ROW(EtalonRes!A190)</f>
        <v>190</v>
      </c>
      <c r="E725" t="s">
        <v>260</v>
      </c>
      <c r="F725" t="s">
        <v>261</v>
      </c>
      <c r="G725" t="s">
        <v>262</v>
      </c>
      <c r="H725" t="s">
        <v>263</v>
      </c>
      <c r="I725">
        <v>0</v>
      </c>
      <c r="J725">
        <v>0</v>
      </c>
      <c r="O725">
        <f>ROUND(CP725,2)</f>
        <v>0</v>
      </c>
      <c r="P725">
        <f>ROUND(CQ725*I725,2)</f>
        <v>0</v>
      </c>
      <c r="Q725">
        <f>ROUND(CR725*I725,2)</f>
        <v>0</v>
      </c>
      <c r="R725">
        <f>ROUND(CS725*I725,2)</f>
        <v>0</v>
      </c>
      <c r="S725">
        <f>ROUND(CT725*I725,2)</f>
        <v>0</v>
      </c>
      <c r="T725">
        <f>ROUND(CU725*I725,2)</f>
        <v>0</v>
      </c>
      <c r="U725">
        <f>CV725*I725</f>
        <v>0</v>
      </c>
      <c r="V725">
        <f>CW725*I725</f>
        <v>0</v>
      </c>
      <c r="W725">
        <f>ROUND(CX725*I725,2)</f>
        <v>0</v>
      </c>
      <c r="X725">
        <f t="shared" ref="X725:Y728" si="418">ROUND(CY725,2)</f>
        <v>0</v>
      </c>
      <c r="Y725">
        <f t="shared" si="418"/>
        <v>0</v>
      </c>
      <c r="AA725">
        <v>40597198</v>
      </c>
      <c r="AB725">
        <f>ROUND((AC725+AD725+AF725),6)</f>
        <v>20513.98</v>
      </c>
      <c r="AC725">
        <f>ROUND((ES725),6)</f>
        <v>2.46</v>
      </c>
      <c r="AD725">
        <f>ROUND((((ET725)-(EU725))+AE725),6)</f>
        <v>11503.01</v>
      </c>
      <c r="AE725">
        <f t="shared" ref="AE725:AF728" si="419">ROUND((EU725),6)</f>
        <v>4899.51</v>
      </c>
      <c r="AF725">
        <f t="shared" si="419"/>
        <v>9008.51</v>
      </c>
      <c r="AG725">
        <f>ROUND((AP725),6)</f>
        <v>0</v>
      </c>
      <c r="AH725">
        <f t="shared" ref="AH725:AI728" si="420">(EW725)</f>
        <v>43.1</v>
      </c>
      <c r="AI725">
        <f t="shared" si="420"/>
        <v>0</v>
      </c>
      <c r="AJ725">
        <f>(AS725)</f>
        <v>0</v>
      </c>
      <c r="AK725">
        <v>20513.98</v>
      </c>
      <c r="AL725">
        <v>2.46</v>
      </c>
      <c r="AM725">
        <v>11503.01</v>
      </c>
      <c r="AN725">
        <v>4899.51</v>
      </c>
      <c r="AO725">
        <v>9008.51</v>
      </c>
      <c r="AP725">
        <v>0</v>
      </c>
      <c r="AQ725">
        <v>43.1</v>
      </c>
      <c r="AR725">
        <v>0</v>
      </c>
      <c r="AS725">
        <v>0</v>
      </c>
      <c r="AT725">
        <v>70</v>
      </c>
      <c r="AU725">
        <v>10</v>
      </c>
      <c r="AV725">
        <v>1</v>
      </c>
      <c r="AW725">
        <v>1</v>
      </c>
      <c r="AZ725">
        <v>1</v>
      </c>
      <c r="BA725">
        <v>1</v>
      </c>
      <c r="BB725">
        <v>1</v>
      </c>
      <c r="BC725">
        <v>1</v>
      </c>
      <c r="BD725" t="s">
        <v>3</v>
      </c>
      <c r="BE725" t="s">
        <v>3</v>
      </c>
      <c r="BF725" t="s">
        <v>3</v>
      </c>
      <c r="BG725" t="s">
        <v>3</v>
      </c>
      <c r="BH725">
        <v>0</v>
      </c>
      <c r="BI725">
        <v>4</v>
      </c>
      <c r="BJ725" t="s">
        <v>264</v>
      </c>
      <c r="BM725">
        <v>0</v>
      </c>
      <c r="BN725">
        <v>0</v>
      </c>
      <c r="BO725" t="s">
        <v>3</v>
      </c>
      <c r="BP725">
        <v>0</v>
      </c>
      <c r="BQ725">
        <v>1</v>
      </c>
      <c r="BR725">
        <v>0</v>
      </c>
      <c r="BS725">
        <v>1</v>
      </c>
      <c r="BT725">
        <v>1</v>
      </c>
      <c r="BU725">
        <v>1</v>
      </c>
      <c r="BV725">
        <v>1</v>
      </c>
      <c r="BW725">
        <v>1</v>
      </c>
      <c r="BX725">
        <v>1</v>
      </c>
      <c r="BY725" t="s">
        <v>3</v>
      </c>
      <c r="BZ725">
        <v>70</v>
      </c>
      <c r="CA725">
        <v>10</v>
      </c>
      <c r="CE725">
        <v>0</v>
      </c>
      <c r="CF725">
        <v>0</v>
      </c>
      <c r="CG725">
        <v>0</v>
      </c>
      <c r="CM725">
        <v>0</v>
      </c>
      <c r="CN725" t="s">
        <v>3</v>
      </c>
      <c r="CO725">
        <v>0</v>
      </c>
      <c r="CP725">
        <f>(P725+Q725+S725)</f>
        <v>0</v>
      </c>
      <c r="CQ725">
        <f>(AC725*BC725*AW725)</f>
        <v>2.46</v>
      </c>
      <c r="CR725">
        <f>((((ET725)*BB725-(EU725)*BS725)+AE725*BS725)*AV725)</f>
        <v>11503.01</v>
      </c>
      <c r="CS725">
        <f>(AE725*BS725*AV725)</f>
        <v>4899.51</v>
      </c>
      <c r="CT725">
        <f>(AF725*BA725*AV725)</f>
        <v>9008.51</v>
      </c>
      <c r="CU725">
        <f>AG725</f>
        <v>0</v>
      </c>
      <c r="CV725">
        <f>(AH725*AV725)</f>
        <v>43.1</v>
      </c>
      <c r="CW725">
        <f t="shared" ref="CW725:CX728" si="421">AI725</f>
        <v>0</v>
      </c>
      <c r="CX725">
        <f t="shared" si="421"/>
        <v>0</v>
      </c>
      <c r="CY725">
        <f>((S725*BZ725)/100)</f>
        <v>0</v>
      </c>
      <c r="CZ725">
        <f>((S725*CA725)/100)</f>
        <v>0</v>
      </c>
      <c r="DC725" t="s">
        <v>3</v>
      </c>
      <c r="DD725" t="s">
        <v>3</v>
      </c>
      <c r="DE725" t="s">
        <v>3</v>
      </c>
      <c r="DF725" t="s">
        <v>3</v>
      </c>
      <c r="DG725" t="s">
        <v>3</v>
      </c>
      <c r="DH725" t="s">
        <v>3</v>
      </c>
      <c r="DI725" t="s">
        <v>3</v>
      </c>
      <c r="DJ725" t="s">
        <v>3</v>
      </c>
      <c r="DK725" t="s">
        <v>3</v>
      </c>
      <c r="DL725" t="s">
        <v>3</v>
      </c>
      <c r="DM725" t="s">
        <v>3</v>
      </c>
      <c r="DN725">
        <v>0</v>
      </c>
      <c r="DO725">
        <v>0</v>
      </c>
      <c r="DP725">
        <v>1</v>
      </c>
      <c r="DQ725">
        <v>1</v>
      </c>
      <c r="DU725">
        <v>1007</v>
      </c>
      <c r="DV725" t="s">
        <v>263</v>
      </c>
      <c r="DW725" t="s">
        <v>263</v>
      </c>
      <c r="DX725">
        <v>1</v>
      </c>
      <c r="EE725">
        <v>38986828</v>
      </c>
      <c r="EF725">
        <v>1</v>
      </c>
      <c r="EG725" t="s">
        <v>23</v>
      </c>
      <c r="EH725">
        <v>0</v>
      </c>
      <c r="EI725" t="s">
        <v>3</v>
      </c>
      <c r="EJ725">
        <v>4</v>
      </c>
      <c r="EK725">
        <v>0</v>
      </c>
      <c r="EL725" t="s">
        <v>24</v>
      </c>
      <c r="EM725" t="s">
        <v>25</v>
      </c>
      <c r="EO725" t="s">
        <v>3</v>
      </c>
      <c r="EQ725">
        <v>131072</v>
      </c>
      <c r="ER725">
        <v>20513.98</v>
      </c>
      <c r="ES725">
        <v>2.46</v>
      </c>
      <c r="ET725">
        <v>11503.01</v>
      </c>
      <c r="EU725">
        <v>4899.51</v>
      </c>
      <c r="EV725">
        <v>9008.51</v>
      </c>
      <c r="EW725">
        <v>43.1</v>
      </c>
      <c r="EX725">
        <v>0</v>
      </c>
      <c r="EY725">
        <v>0</v>
      </c>
      <c r="FQ725">
        <v>0</v>
      </c>
      <c r="FR725">
        <f>ROUND(IF(AND(BH725=3,BI725=3),P725,0),2)</f>
        <v>0</v>
      </c>
      <c r="FS725">
        <v>0</v>
      </c>
      <c r="FX725">
        <v>70</v>
      </c>
      <c r="FY725">
        <v>10</v>
      </c>
      <c r="GA725" t="s">
        <v>3</v>
      </c>
      <c r="GD725">
        <v>0</v>
      </c>
      <c r="GF725">
        <v>1836110417</v>
      </c>
      <c r="GG725">
        <v>2</v>
      </c>
      <c r="GH725">
        <v>1</v>
      </c>
      <c r="GI725">
        <v>-2</v>
      </c>
      <c r="GJ725">
        <v>0</v>
      </c>
      <c r="GK725">
        <f>ROUND(R725*(R12)/100,2)</f>
        <v>0</v>
      </c>
      <c r="GL725">
        <f>ROUND(IF(AND(BH725=3,BI725=3,FS725&lt;&gt;0),P725,0),2)</f>
        <v>0</v>
      </c>
      <c r="GM725">
        <f>ROUND(O725+X725+Y725+GK725,2)+GX725</f>
        <v>0</v>
      </c>
      <c r="GN725">
        <f>IF(OR(BI725=0,BI725=1),ROUND(O725+X725+Y725+GK725,2),0)</f>
        <v>0</v>
      </c>
      <c r="GO725">
        <f>IF(BI725=2,ROUND(O725+X725+Y725+GK725,2),0)</f>
        <v>0</v>
      </c>
      <c r="GP725">
        <f>IF(BI725=4,ROUND(O725+X725+Y725+GK725,2)+GX725,0)</f>
        <v>0</v>
      </c>
      <c r="GR725">
        <v>0</v>
      </c>
      <c r="GS725">
        <v>3</v>
      </c>
      <c r="GT725">
        <v>0</v>
      </c>
      <c r="GU725" t="s">
        <v>3</v>
      </c>
      <c r="GV725">
        <f>ROUND((GT725),6)</f>
        <v>0</v>
      </c>
      <c r="GW725">
        <v>1</v>
      </c>
      <c r="GX725">
        <f>ROUND(HC725*I725,2)</f>
        <v>0</v>
      </c>
      <c r="HA725">
        <v>0</v>
      </c>
      <c r="HB725">
        <v>0</v>
      </c>
      <c r="HC725">
        <f>GV725*GW725</f>
        <v>0</v>
      </c>
      <c r="IK725">
        <v>0</v>
      </c>
    </row>
    <row r="726" spans="1:245" x14ac:dyDescent="0.2">
      <c r="A726">
        <v>18</v>
      </c>
      <c r="B726">
        <v>1</v>
      </c>
      <c r="C726">
        <v>113</v>
      </c>
      <c r="E726" t="s">
        <v>265</v>
      </c>
      <c r="F726" t="s">
        <v>266</v>
      </c>
      <c r="G726" t="s">
        <v>267</v>
      </c>
      <c r="H726" t="s">
        <v>42</v>
      </c>
      <c r="I726">
        <f>I725*J726</f>
        <v>0</v>
      </c>
      <c r="J726">
        <v>0.35300812510207419</v>
      </c>
      <c r="O726">
        <f>ROUND(CP726,2)</f>
        <v>0</v>
      </c>
      <c r="P726">
        <f>ROUND(CQ726*I726,2)</f>
        <v>0</v>
      </c>
      <c r="Q726">
        <f>ROUND(CR726*I726,2)</f>
        <v>0</v>
      </c>
      <c r="R726">
        <f>ROUND(CS726*I726,2)</f>
        <v>0</v>
      </c>
      <c r="S726">
        <f>ROUND(CT726*I726,2)</f>
        <v>0</v>
      </c>
      <c r="T726">
        <f>ROUND(CU726*I726,2)</f>
        <v>0</v>
      </c>
      <c r="U726">
        <f>CV726*I726</f>
        <v>0</v>
      </c>
      <c r="V726">
        <f>CW726*I726</f>
        <v>0</v>
      </c>
      <c r="W726">
        <f>ROUND(CX726*I726,2)</f>
        <v>0</v>
      </c>
      <c r="X726">
        <f t="shared" si="418"/>
        <v>0</v>
      </c>
      <c r="Y726">
        <f t="shared" si="418"/>
        <v>0</v>
      </c>
      <c r="AA726">
        <v>40597198</v>
      </c>
      <c r="AB726">
        <f>ROUND((AC726+AD726+AF726),6)</f>
        <v>5637.2</v>
      </c>
      <c r="AC726">
        <f>ROUND((ES726),6)</f>
        <v>5637.2</v>
      </c>
      <c r="AD726">
        <f>ROUND((((ET726)-(EU726))+AE726),6)</f>
        <v>0</v>
      </c>
      <c r="AE726">
        <f t="shared" si="419"/>
        <v>0</v>
      </c>
      <c r="AF726">
        <f t="shared" si="419"/>
        <v>0</v>
      </c>
      <c r="AG726">
        <f>ROUND((AP726),6)</f>
        <v>0</v>
      </c>
      <c r="AH726">
        <f t="shared" si="420"/>
        <v>0</v>
      </c>
      <c r="AI726">
        <f t="shared" si="420"/>
        <v>0</v>
      </c>
      <c r="AJ726">
        <f>(AS726)</f>
        <v>0</v>
      </c>
      <c r="AK726">
        <v>5637.2</v>
      </c>
      <c r="AL726">
        <v>5637.2</v>
      </c>
      <c r="AM726">
        <v>0</v>
      </c>
      <c r="AN726">
        <v>0</v>
      </c>
      <c r="AO726">
        <v>0</v>
      </c>
      <c r="AP726">
        <v>0</v>
      </c>
      <c r="AQ726">
        <v>0</v>
      </c>
      <c r="AR726">
        <v>0</v>
      </c>
      <c r="AS726">
        <v>0</v>
      </c>
      <c r="AT726">
        <v>70</v>
      </c>
      <c r="AU726">
        <v>10</v>
      </c>
      <c r="AV726">
        <v>1</v>
      </c>
      <c r="AW726">
        <v>1</v>
      </c>
      <c r="AZ726">
        <v>1</v>
      </c>
      <c r="BA726">
        <v>1</v>
      </c>
      <c r="BB726">
        <v>1</v>
      </c>
      <c r="BC726">
        <v>1</v>
      </c>
      <c r="BD726" t="s">
        <v>3</v>
      </c>
      <c r="BE726" t="s">
        <v>3</v>
      </c>
      <c r="BF726" t="s">
        <v>3</v>
      </c>
      <c r="BG726" t="s">
        <v>3</v>
      </c>
      <c r="BH726">
        <v>3</v>
      </c>
      <c r="BI726">
        <v>4</v>
      </c>
      <c r="BJ726" t="s">
        <v>268</v>
      </c>
      <c r="BM726">
        <v>0</v>
      </c>
      <c r="BN726">
        <v>0</v>
      </c>
      <c r="BO726" t="s">
        <v>3</v>
      </c>
      <c r="BP726">
        <v>0</v>
      </c>
      <c r="BQ726">
        <v>1</v>
      </c>
      <c r="BR726">
        <v>0</v>
      </c>
      <c r="BS726">
        <v>1</v>
      </c>
      <c r="BT726">
        <v>1</v>
      </c>
      <c r="BU726">
        <v>1</v>
      </c>
      <c r="BV726">
        <v>1</v>
      </c>
      <c r="BW726">
        <v>1</v>
      </c>
      <c r="BX726">
        <v>1</v>
      </c>
      <c r="BY726" t="s">
        <v>3</v>
      </c>
      <c r="BZ726">
        <v>70</v>
      </c>
      <c r="CA726">
        <v>10</v>
      </c>
      <c r="CE726">
        <v>0</v>
      </c>
      <c r="CF726">
        <v>0</v>
      </c>
      <c r="CG726">
        <v>0</v>
      </c>
      <c r="CM726">
        <v>0</v>
      </c>
      <c r="CN726" t="s">
        <v>3</v>
      </c>
      <c r="CO726">
        <v>0</v>
      </c>
      <c r="CP726">
        <f>(P726+Q726+S726)</f>
        <v>0</v>
      </c>
      <c r="CQ726">
        <f>(AC726*BC726*AW726)</f>
        <v>5637.2</v>
      </c>
      <c r="CR726">
        <f>((((ET726)*BB726-(EU726)*BS726)+AE726*BS726)*AV726)</f>
        <v>0</v>
      </c>
      <c r="CS726">
        <f>(AE726*BS726*AV726)</f>
        <v>0</v>
      </c>
      <c r="CT726">
        <f>(AF726*BA726*AV726)</f>
        <v>0</v>
      </c>
      <c r="CU726">
        <f>AG726</f>
        <v>0</v>
      </c>
      <c r="CV726">
        <f>(AH726*AV726)</f>
        <v>0</v>
      </c>
      <c r="CW726">
        <f t="shared" si="421"/>
        <v>0</v>
      </c>
      <c r="CX726">
        <f t="shared" si="421"/>
        <v>0</v>
      </c>
      <c r="CY726">
        <f>((S726*BZ726)/100)</f>
        <v>0</v>
      </c>
      <c r="CZ726">
        <f>((S726*CA726)/100)</f>
        <v>0</v>
      </c>
      <c r="DC726" t="s">
        <v>3</v>
      </c>
      <c r="DD726" t="s">
        <v>3</v>
      </c>
      <c r="DE726" t="s">
        <v>3</v>
      </c>
      <c r="DF726" t="s">
        <v>3</v>
      </c>
      <c r="DG726" t="s">
        <v>3</v>
      </c>
      <c r="DH726" t="s">
        <v>3</v>
      </c>
      <c r="DI726" t="s">
        <v>3</v>
      </c>
      <c r="DJ726" t="s">
        <v>3</v>
      </c>
      <c r="DK726" t="s">
        <v>3</v>
      </c>
      <c r="DL726" t="s">
        <v>3</v>
      </c>
      <c r="DM726" t="s">
        <v>3</v>
      </c>
      <c r="DN726">
        <v>0</v>
      </c>
      <c r="DO726">
        <v>0</v>
      </c>
      <c r="DP726">
        <v>1</v>
      </c>
      <c r="DQ726">
        <v>1</v>
      </c>
      <c r="DU726">
        <v>1009</v>
      </c>
      <c r="DV726" t="s">
        <v>42</v>
      </c>
      <c r="DW726" t="s">
        <v>42</v>
      </c>
      <c r="DX726">
        <v>1000</v>
      </c>
      <c r="EE726">
        <v>38986828</v>
      </c>
      <c r="EF726">
        <v>1</v>
      </c>
      <c r="EG726" t="s">
        <v>23</v>
      </c>
      <c r="EH726">
        <v>0</v>
      </c>
      <c r="EI726" t="s">
        <v>3</v>
      </c>
      <c r="EJ726">
        <v>4</v>
      </c>
      <c r="EK726">
        <v>0</v>
      </c>
      <c r="EL726" t="s">
        <v>24</v>
      </c>
      <c r="EM726" t="s">
        <v>25</v>
      </c>
      <c r="EO726" t="s">
        <v>3</v>
      </c>
      <c r="EQ726">
        <v>0</v>
      </c>
      <c r="ER726">
        <v>5637.2</v>
      </c>
      <c r="ES726">
        <v>5637.2</v>
      </c>
      <c r="ET726">
        <v>0</v>
      </c>
      <c r="EU726">
        <v>0</v>
      </c>
      <c r="EV726">
        <v>0</v>
      </c>
      <c r="EW726">
        <v>0</v>
      </c>
      <c r="EX726">
        <v>0</v>
      </c>
      <c r="FQ726">
        <v>0</v>
      </c>
      <c r="FR726">
        <f>ROUND(IF(AND(BH726=3,BI726=3),P726,0),2)</f>
        <v>0</v>
      </c>
      <c r="FS726">
        <v>0</v>
      </c>
      <c r="FX726">
        <v>70</v>
      </c>
      <c r="FY726">
        <v>10</v>
      </c>
      <c r="GA726" t="s">
        <v>3</v>
      </c>
      <c r="GD726">
        <v>0</v>
      </c>
      <c r="GF726">
        <v>112129774</v>
      </c>
      <c r="GG726">
        <v>2</v>
      </c>
      <c r="GH726">
        <v>1</v>
      </c>
      <c r="GI726">
        <v>-2</v>
      </c>
      <c r="GJ726">
        <v>0</v>
      </c>
      <c r="GK726">
        <f>ROUND(R726*(R12)/100,2)</f>
        <v>0</v>
      </c>
      <c r="GL726">
        <f>ROUND(IF(AND(BH726=3,BI726=3,FS726&lt;&gt;0),P726,0),2)</f>
        <v>0</v>
      </c>
      <c r="GM726">
        <f>ROUND(O726+X726+Y726+GK726,2)+GX726</f>
        <v>0</v>
      </c>
      <c r="GN726">
        <f>IF(OR(BI726=0,BI726=1),ROUND(O726+X726+Y726+GK726,2),0)</f>
        <v>0</v>
      </c>
      <c r="GO726">
        <f>IF(BI726=2,ROUND(O726+X726+Y726+GK726,2),0)</f>
        <v>0</v>
      </c>
      <c r="GP726">
        <f>IF(BI726=4,ROUND(O726+X726+Y726+GK726,2)+GX726,0)</f>
        <v>0</v>
      </c>
      <c r="GR726">
        <v>0</v>
      </c>
      <c r="GS726">
        <v>3</v>
      </c>
      <c r="GT726">
        <v>0</v>
      </c>
      <c r="GU726" t="s">
        <v>3</v>
      </c>
      <c r="GV726">
        <f>ROUND((GT726),6)</f>
        <v>0</v>
      </c>
      <c r="GW726">
        <v>1</v>
      </c>
      <c r="GX726">
        <f>ROUND(HC726*I726,2)</f>
        <v>0</v>
      </c>
      <c r="HA726">
        <v>0</v>
      </c>
      <c r="HB726">
        <v>0</v>
      </c>
      <c r="HC726">
        <f>GV726*GW726</f>
        <v>0</v>
      </c>
      <c r="IK726">
        <v>0</v>
      </c>
    </row>
    <row r="727" spans="1:245" x14ac:dyDescent="0.2">
      <c r="A727">
        <v>18</v>
      </c>
      <c r="B727">
        <v>1</v>
      </c>
      <c r="C727">
        <v>112</v>
      </c>
      <c r="E727" t="s">
        <v>269</v>
      </c>
      <c r="F727" t="s">
        <v>270</v>
      </c>
      <c r="G727" t="s">
        <v>271</v>
      </c>
      <c r="H727" t="s">
        <v>272</v>
      </c>
      <c r="I727">
        <f>I725*J727</f>
        <v>0</v>
      </c>
      <c r="J727">
        <v>88.498285154336116</v>
      </c>
      <c r="O727">
        <f>ROUND(CP727,2)</f>
        <v>0</v>
      </c>
      <c r="P727">
        <f>ROUND(CQ727*I727,2)</f>
        <v>0</v>
      </c>
      <c r="Q727">
        <f>ROUND(CR727*I727,2)</f>
        <v>0</v>
      </c>
      <c r="R727">
        <f>ROUND(CS727*I727,2)</f>
        <v>0</v>
      </c>
      <c r="S727">
        <f>ROUND(CT727*I727,2)</f>
        <v>0</v>
      </c>
      <c r="T727">
        <f>ROUND(CU727*I727,2)</f>
        <v>0</v>
      </c>
      <c r="U727">
        <f>CV727*I727</f>
        <v>0</v>
      </c>
      <c r="V727">
        <f>CW727*I727</f>
        <v>0</v>
      </c>
      <c r="W727">
        <f>ROUND(CX727*I727,2)</f>
        <v>0</v>
      </c>
      <c r="X727">
        <f t="shared" si="418"/>
        <v>0</v>
      </c>
      <c r="Y727">
        <f t="shared" si="418"/>
        <v>0</v>
      </c>
      <c r="AA727">
        <v>40597198</v>
      </c>
      <c r="AB727">
        <f>ROUND((AC727+AD727+AF727),6)</f>
        <v>45.09</v>
      </c>
      <c r="AC727">
        <f>ROUND((ES727),6)</f>
        <v>45.09</v>
      </c>
      <c r="AD727">
        <f>ROUND((((ET727)-(EU727))+AE727),6)</f>
        <v>0</v>
      </c>
      <c r="AE727">
        <f t="shared" si="419"/>
        <v>0</v>
      </c>
      <c r="AF727">
        <f t="shared" si="419"/>
        <v>0</v>
      </c>
      <c r="AG727">
        <f>ROUND((AP727),6)</f>
        <v>0</v>
      </c>
      <c r="AH727">
        <f t="shared" si="420"/>
        <v>0</v>
      </c>
      <c r="AI727">
        <f t="shared" si="420"/>
        <v>0</v>
      </c>
      <c r="AJ727">
        <f>(AS727)</f>
        <v>0</v>
      </c>
      <c r="AK727">
        <v>45.09</v>
      </c>
      <c r="AL727">
        <v>45.09</v>
      </c>
      <c r="AM727">
        <v>0</v>
      </c>
      <c r="AN727">
        <v>0</v>
      </c>
      <c r="AO727">
        <v>0</v>
      </c>
      <c r="AP727">
        <v>0</v>
      </c>
      <c r="AQ727">
        <v>0</v>
      </c>
      <c r="AR727">
        <v>0</v>
      </c>
      <c r="AS727">
        <v>0</v>
      </c>
      <c r="AT727">
        <v>70</v>
      </c>
      <c r="AU727">
        <v>10</v>
      </c>
      <c r="AV727">
        <v>1</v>
      </c>
      <c r="AW727">
        <v>1</v>
      </c>
      <c r="AZ727">
        <v>1</v>
      </c>
      <c r="BA727">
        <v>1</v>
      </c>
      <c r="BB727">
        <v>1</v>
      </c>
      <c r="BC727">
        <v>1</v>
      </c>
      <c r="BD727" t="s">
        <v>3</v>
      </c>
      <c r="BE727" t="s">
        <v>3</v>
      </c>
      <c r="BF727" t="s">
        <v>3</v>
      </c>
      <c r="BG727" t="s">
        <v>3</v>
      </c>
      <c r="BH727">
        <v>3</v>
      </c>
      <c r="BI727">
        <v>4</v>
      </c>
      <c r="BJ727" t="s">
        <v>273</v>
      </c>
      <c r="BM727">
        <v>0</v>
      </c>
      <c r="BN727">
        <v>0</v>
      </c>
      <c r="BO727" t="s">
        <v>3</v>
      </c>
      <c r="BP727">
        <v>0</v>
      </c>
      <c r="BQ727">
        <v>1</v>
      </c>
      <c r="BR727">
        <v>0</v>
      </c>
      <c r="BS727">
        <v>1</v>
      </c>
      <c r="BT727">
        <v>1</v>
      </c>
      <c r="BU727">
        <v>1</v>
      </c>
      <c r="BV727">
        <v>1</v>
      </c>
      <c r="BW727">
        <v>1</v>
      </c>
      <c r="BX727">
        <v>1</v>
      </c>
      <c r="BY727" t="s">
        <v>3</v>
      </c>
      <c r="BZ727">
        <v>70</v>
      </c>
      <c r="CA727">
        <v>10</v>
      </c>
      <c r="CE727">
        <v>0</v>
      </c>
      <c r="CF727">
        <v>0</v>
      </c>
      <c r="CG727">
        <v>0</v>
      </c>
      <c r="CM727">
        <v>0</v>
      </c>
      <c r="CN727" t="s">
        <v>3</v>
      </c>
      <c r="CO727">
        <v>0</v>
      </c>
      <c r="CP727">
        <f>(P727+Q727+S727)</f>
        <v>0</v>
      </c>
      <c r="CQ727">
        <f>(AC727*BC727*AW727)</f>
        <v>45.09</v>
      </c>
      <c r="CR727">
        <f>((((ET727)*BB727-(EU727)*BS727)+AE727*BS727)*AV727)</f>
        <v>0</v>
      </c>
      <c r="CS727">
        <f>(AE727*BS727*AV727)</f>
        <v>0</v>
      </c>
      <c r="CT727">
        <f>(AF727*BA727*AV727)</f>
        <v>0</v>
      </c>
      <c r="CU727">
        <f>AG727</f>
        <v>0</v>
      </c>
      <c r="CV727">
        <f>(AH727*AV727)</f>
        <v>0</v>
      </c>
      <c r="CW727">
        <f t="shared" si="421"/>
        <v>0</v>
      </c>
      <c r="CX727">
        <f t="shared" si="421"/>
        <v>0</v>
      </c>
      <c r="CY727">
        <f>((S727*BZ727)/100)</f>
        <v>0</v>
      </c>
      <c r="CZ727">
        <f>((S727*CA727)/100)</f>
        <v>0</v>
      </c>
      <c r="DC727" t="s">
        <v>3</v>
      </c>
      <c r="DD727" t="s">
        <v>3</v>
      </c>
      <c r="DE727" t="s">
        <v>3</v>
      </c>
      <c r="DF727" t="s">
        <v>3</v>
      </c>
      <c r="DG727" t="s">
        <v>3</v>
      </c>
      <c r="DH727" t="s">
        <v>3</v>
      </c>
      <c r="DI727" t="s">
        <v>3</v>
      </c>
      <c r="DJ727" t="s">
        <v>3</v>
      </c>
      <c r="DK727" t="s">
        <v>3</v>
      </c>
      <c r="DL727" t="s">
        <v>3</v>
      </c>
      <c r="DM727" t="s">
        <v>3</v>
      </c>
      <c r="DN727">
        <v>0</v>
      </c>
      <c r="DO727">
        <v>0</v>
      </c>
      <c r="DP727">
        <v>1</v>
      </c>
      <c r="DQ727">
        <v>1</v>
      </c>
      <c r="DU727">
        <v>1009</v>
      </c>
      <c r="DV727" t="s">
        <v>272</v>
      </c>
      <c r="DW727" t="s">
        <v>272</v>
      </c>
      <c r="DX727">
        <v>1</v>
      </c>
      <c r="EE727">
        <v>38986828</v>
      </c>
      <c r="EF727">
        <v>1</v>
      </c>
      <c r="EG727" t="s">
        <v>23</v>
      </c>
      <c r="EH727">
        <v>0</v>
      </c>
      <c r="EI727" t="s">
        <v>3</v>
      </c>
      <c r="EJ727">
        <v>4</v>
      </c>
      <c r="EK727">
        <v>0</v>
      </c>
      <c r="EL727" t="s">
        <v>24</v>
      </c>
      <c r="EM727" t="s">
        <v>25</v>
      </c>
      <c r="EO727" t="s">
        <v>3</v>
      </c>
      <c r="EQ727">
        <v>0</v>
      </c>
      <c r="ER727">
        <v>45.09</v>
      </c>
      <c r="ES727">
        <v>45.09</v>
      </c>
      <c r="ET727">
        <v>0</v>
      </c>
      <c r="EU727">
        <v>0</v>
      </c>
      <c r="EV727">
        <v>0</v>
      </c>
      <c r="EW727">
        <v>0</v>
      </c>
      <c r="EX727">
        <v>0</v>
      </c>
      <c r="FQ727">
        <v>0</v>
      </c>
      <c r="FR727">
        <f>ROUND(IF(AND(BH727=3,BI727=3),P727,0),2)</f>
        <v>0</v>
      </c>
      <c r="FS727">
        <v>0</v>
      </c>
      <c r="FX727">
        <v>70</v>
      </c>
      <c r="FY727">
        <v>10</v>
      </c>
      <c r="GA727" t="s">
        <v>3</v>
      </c>
      <c r="GD727">
        <v>0</v>
      </c>
      <c r="GF727">
        <v>364894659</v>
      </c>
      <c r="GG727">
        <v>2</v>
      </c>
      <c r="GH727">
        <v>1</v>
      </c>
      <c r="GI727">
        <v>-2</v>
      </c>
      <c r="GJ727">
        <v>0</v>
      </c>
      <c r="GK727">
        <f>ROUND(R727*(R12)/100,2)</f>
        <v>0</v>
      </c>
      <c r="GL727">
        <f>ROUND(IF(AND(BH727=3,BI727=3,FS727&lt;&gt;0),P727,0),2)</f>
        <v>0</v>
      </c>
      <c r="GM727">
        <f>ROUND(O727+X727+Y727+GK727,2)+GX727</f>
        <v>0</v>
      </c>
      <c r="GN727">
        <f>IF(OR(BI727=0,BI727=1),ROUND(O727+X727+Y727+GK727,2),0)</f>
        <v>0</v>
      </c>
      <c r="GO727">
        <f>IF(BI727=2,ROUND(O727+X727+Y727+GK727,2),0)</f>
        <v>0</v>
      </c>
      <c r="GP727">
        <f>IF(BI727=4,ROUND(O727+X727+Y727+GK727,2)+GX727,0)</f>
        <v>0</v>
      </c>
      <c r="GR727">
        <v>0</v>
      </c>
      <c r="GS727">
        <v>3</v>
      </c>
      <c r="GT727">
        <v>0</v>
      </c>
      <c r="GU727" t="s">
        <v>3</v>
      </c>
      <c r="GV727">
        <f>ROUND((GT727),6)</f>
        <v>0</v>
      </c>
      <c r="GW727">
        <v>1</v>
      </c>
      <c r="GX727">
        <f>ROUND(HC727*I727,2)</f>
        <v>0</v>
      </c>
      <c r="HA727">
        <v>0</v>
      </c>
      <c r="HB727">
        <v>0</v>
      </c>
      <c r="HC727">
        <f>GV727*GW727</f>
        <v>0</v>
      </c>
      <c r="IK727">
        <v>0</v>
      </c>
    </row>
    <row r="728" spans="1:245" x14ac:dyDescent="0.2">
      <c r="A728">
        <v>18</v>
      </c>
      <c r="B728">
        <v>1</v>
      </c>
      <c r="C728">
        <v>114</v>
      </c>
      <c r="E728" t="s">
        <v>274</v>
      </c>
      <c r="F728" t="s">
        <v>275</v>
      </c>
      <c r="G728" t="s">
        <v>276</v>
      </c>
      <c r="H728" t="s">
        <v>263</v>
      </c>
      <c r="I728">
        <f>I725*J728</f>
        <v>0</v>
      </c>
      <c r="J728">
        <v>1</v>
      </c>
      <c r="O728">
        <f>ROUND(CP728,2)</f>
        <v>0</v>
      </c>
      <c r="P728">
        <f>ROUND(CQ728*I728,2)</f>
        <v>0</v>
      </c>
      <c r="Q728">
        <f>ROUND(CR728*I728,2)</f>
        <v>0</v>
      </c>
      <c r="R728">
        <f>ROUND(CS728*I728,2)</f>
        <v>0</v>
      </c>
      <c r="S728">
        <f>ROUND(CT728*I728,2)</f>
        <v>0</v>
      </c>
      <c r="T728">
        <f>ROUND(CU728*I728,2)</f>
        <v>0</v>
      </c>
      <c r="U728">
        <f>CV728*I728</f>
        <v>0</v>
      </c>
      <c r="V728">
        <f>CW728*I728</f>
        <v>0</v>
      </c>
      <c r="W728">
        <f>ROUND(CX728*I728,2)</f>
        <v>0</v>
      </c>
      <c r="X728">
        <f t="shared" si="418"/>
        <v>0</v>
      </c>
      <c r="Y728">
        <f t="shared" si="418"/>
        <v>0</v>
      </c>
      <c r="AA728">
        <v>40597198</v>
      </c>
      <c r="AB728">
        <f>ROUND((AC728+AD728+AF728),6)</f>
        <v>8989.82</v>
      </c>
      <c r="AC728">
        <f>ROUND((ES728),6)</f>
        <v>8989.82</v>
      </c>
      <c r="AD728">
        <f>ROUND((((ET728)-(EU728))+AE728),6)</f>
        <v>0</v>
      </c>
      <c r="AE728">
        <f t="shared" si="419"/>
        <v>0</v>
      </c>
      <c r="AF728">
        <f t="shared" si="419"/>
        <v>0</v>
      </c>
      <c r="AG728">
        <f>ROUND((AP728),6)</f>
        <v>0</v>
      </c>
      <c r="AH728">
        <f t="shared" si="420"/>
        <v>0</v>
      </c>
      <c r="AI728">
        <f t="shared" si="420"/>
        <v>0</v>
      </c>
      <c r="AJ728">
        <f>(AS728)</f>
        <v>0</v>
      </c>
      <c r="AK728">
        <v>8989.82</v>
      </c>
      <c r="AL728">
        <v>8989.82</v>
      </c>
      <c r="AM728">
        <v>0</v>
      </c>
      <c r="AN728">
        <v>0</v>
      </c>
      <c r="AO728">
        <v>0</v>
      </c>
      <c r="AP728">
        <v>0</v>
      </c>
      <c r="AQ728">
        <v>0</v>
      </c>
      <c r="AR728">
        <v>0</v>
      </c>
      <c r="AS728">
        <v>0</v>
      </c>
      <c r="AT728">
        <v>70</v>
      </c>
      <c r="AU728">
        <v>10</v>
      </c>
      <c r="AV728">
        <v>1</v>
      </c>
      <c r="AW728">
        <v>1</v>
      </c>
      <c r="AZ728">
        <v>1</v>
      </c>
      <c r="BA728">
        <v>1</v>
      </c>
      <c r="BB728">
        <v>1</v>
      </c>
      <c r="BC728">
        <v>1</v>
      </c>
      <c r="BD728" t="s">
        <v>3</v>
      </c>
      <c r="BE728" t="s">
        <v>3</v>
      </c>
      <c r="BF728" t="s">
        <v>3</v>
      </c>
      <c r="BG728" t="s">
        <v>3</v>
      </c>
      <c r="BH728">
        <v>3</v>
      </c>
      <c r="BI728">
        <v>4</v>
      </c>
      <c r="BJ728" t="s">
        <v>277</v>
      </c>
      <c r="BM728">
        <v>0</v>
      </c>
      <c r="BN728">
        <v>0</v>
      </c>
      <c r="BO728" t="s">
        <v>3</v>
      </c>
      <c r="BP728">
        <v>0</v>
      </c>
      <c r="BQ728">
        <v>1</v>
      </c>
      <c r="BR728">
        <v>0</v>
      </c>
      <c r="BS728">
        <v>1</v>
      </c>
      <c r="BT728">
        <v>1</v>
      </c>
      <c r="BU728">
        <v>1</v>
      </c>
      <c r="BV728">
        <v>1</v>
      </c>
      <c r="BW728">
        <v>1</v>
      </c>
      <c r="BX728">
        <v>1</v>
      </c>
      <c r="BY728" t="s">
        <v>3</v>
      </c>
      <c r="BZ728">
        <v>70</v>
      </c>
      <c r="CA728">
        <v>10</v>
      </c>
      <c r="CE728">
        <v>0</v>
      </c>
      <c r="CF728">
        <v>0</v>
      </c>
      <c r="CG728">
        <v>0</v>
      </c>
      <c r="CM728">
        <v>0</v>
      </c>
      <c r="CN728" t="s">
        <v>3</v>
      </c>
      <c r="CO728">
        <v>0</v>
      </c>
      <c r="CP728">
        <f>(P728+Q728+S728)</f>
        <v>0</v>
      </c>
      <c r="CQ728">
        <f>(AC728*BC728*AW728)</f>
        <v>8989.82</v>
      </c>
      <c r="CR728">
        <f>((((ET728)*BB728-(EU728)*BS728)+AE728*BS728)*AV728)</f>
        <v>0</v>
      </c>
      <c r="CS728">
        <f>(AE728*BS728*AV728)</f>
        <v>0</v>
      </c>
      <c r="CT728">
        <f>(AF728*BA728*AV728)</f>
        <v>0</v>
      </c>
      <c r="CU728">
        <f>AG728</f>
        <v>0</v>
      </c>
      <c r="CV728">
        <f>(AH728*AV728)</f>
        <v>0</v>
      </c>
      <c r="CW728">
        <f t="shared" si="421"/>
        <v>0</v>
      </c>
      <c r="CX728">
        <f t="shared" si="421"/>
        <v>0</v>
      </c>
      <c r="CY728">
        <f>((S728*BZ728)/100)</f>
        <v>0</v>
      </c>
      <c r="CZ728">
        <f>((S728*CA728)/100)</f>
        <v>0</v>
      </c>
      <c r="DC728" t="s">
        <v>3</v>
      </c>
      <c r="DD728" t="s">
        <v>3</v>
      </c>
      <c r="DE728" t="s">
        <v>3</v>
      </c>
      <c r="DF728" t="s">
        <v>3</v>
      </c>
      <c r="DG728" t="s">
        <v>3</v>
      </c>
      <c r="DH728" t="s">
        <v>3</v>
      </c>
      <c r="DI728" t="s">
        <v>3</v>
      </c>
      <c r="DJ728" t="s">
        <v>3</v>
      </c>
      <c r="DK728" t="s">
        <v>3</v>
      </c>
      <c r="DL728" t="s">
        <v>3</v>
      </c>
      <c r="DM728" t="s">
        <v>3</v>
      </c>
      <c r="DN728">
        <v>0</v>
      </c>
      <c r="DO728">
        <v>0</v>
      </c>
      <c r="DP728">
        <v>1</v>
      </c>
      <c r="DQ728">
        <v>1</v>
      </c>
      <c r="DU728">
        <v>1007</v>
      </c>
      <c r="DV728" t="s">
        <v>263</v>
      </c>
      <c r="DW728" t="s">
        <v>263</v>
      </c>
      <c r="DX728">
        <v>1</v>
      </c>
      <c r="EE728">
        <v>38986828</v>
      </c>
      <c r="EF728">
        <v>1</v>
      </c>
      <c r="EG728" t="s">
        <v>23</v>
      </c>
      <c r="EH728">
        <v>0</v>
      </c>
      <c r="EI728" t="s">
        <v>3</v>
      </c>
      <c r="EJ728">
        <v>4</v>
      </c>
      <c r="EK728">
        <v>0</v>
      </c>
      <c r="EL728" t="s">
        <v>24</v>
      </c>
      <c r="EM728" t="s">
        <v>25</v>
      </c>
      <c r="EO728" t="s">
        <v>3</v>
      </c>
      <c r="EQ728">
        <v>0</v>
      </c>
      <c r="ER728">
        <v>8989.82</v>
      </c>
      <c r="ES728">
        <v>8989.82</v>
      </c>
      <c r="ET728">
        <v>0</v>
      </c>
      <c r="EU728">
        <v>0</v>
      </c>
      <c r="EV728">
        <v>0</v>
      </c>
      <c r="EW728">
        <v>0</v>
      </c>
      <c r="EX728">
        <v>0</v>
      </c>
      <c r="FQ728">
        <v>0</v>
      </c>
      <c r="FR728">
        <f>ROUND(IF(AND(BH728=3,BI728=3),P728,0),2)</f>
        <v>0</v>
      </c>
      <c r="FS728">
        <v>0</v>
      </c>
      <c r="FX728">
        <v>70</v>
      </c>
      <c r="FY728">
        <v>10</v>
      </c>
      <c r="GA728" t="s">
        <v>3</v>
      </c>
      <c r="GD728">
        <v>0</v>
      </c>
      <c r="GF728">
        <v>1405370102</v>
      </c>
      <c r="GG728">
        <v>2</v>
      </c>
      <c r="GH728">
        <v>1</v>
      </c>
      <c r="GI728">
        <v>-2</v>
      </c>
      <c r="GJ728">
        <v>0</v>
      </c>
      <c r="GK728">
        <f>ROUND(R728*(R12)/100,2)</f>
        <v>0</v>
      </c>
      <c r="GL728">
        <f>ROUND(IF(AND(BH728=3,BI728=3,FS728&lt;&gt;0),P728,0),2)</f>
        <v>0</v>
      </c>
      <c r="GM728">
        <f>ROUND(O728+X728+Y728+GK728,2)+GX728</f>
        <v>0</v>
      </c>
      <c r="GN728">
        <f>IF(OR(BI728=0,BI728=1),ROUND(O728+X728+Y728+GK728,2),0)</f>
        <v>0</v>
      </c>
      <c r="GO728">
        <f>IF(BI728=2,ROUND(O728+X728+Y728+GK728,2),0)</f>
        <v>0</v>
      </c>
      <c r="GP728">
        <f>IF(BI728=4,ROUND(O728+X728+Y728+GK728,2)+GX728,0)</f>
        <v>0</v>
      </c>
      <c r="GR728">
        <v>0</v>
      </c>
      <c r="GS728">
        <v>3</v>
      </c>
      <c r="GT728">
        <v>0</v>
      </c>
      <c r="GU728" t="s">
        <v>3</v>
      </c>
      <c r="GV728">
        <f>ROUND((GT728),6)</f>
        <v>0</v>
      </c>
      <c r="GW728">
        <v>1</v>
      </c>
      <c r="GX728">
        <f>ROUND(HC728*I728,2)</f>
        <v>0</v>
      </c>
      <c r="HA728">
        <v>0</v>
      </c>
      <c r="HB728">
        <v>0</v>
      </c>
      <c r="HC728">
        <f>GV728*GW728</f>
        <v>0</v>
      </c>
      <c r="IK728">
        <v>0</v>
      </c>
    </row>
    <row r="730" spans="1:245" x14ac:dyDescent="0.2">
      <c r="A730" s="2">
        <v>51</v>
      </c>
      <c r="B730" s="2">
        <f>B721</f>
        <v>1</v>
      </c>
      <c r="C730" s="2">
        <f>A721</f>
        <v>5</v>
      </c>
      <c r="D730" s="2">
        <f>ROW(A721)</f>
        <v>721</v>
      </c>
      <c r="E730" s="2"/>
      <c r="F730" s="2" t="str">
        <f>IF(F721&lt;&gt;"",F721,"")</f>
        <v>Новый подраздел</v>
      </c>
      <c r="G730" s="2" t="str">
        <f>IF(G721&lt;&gt;"",G721,"")</f>
        <v>Колодец на тротуаре</v>
      </c>
      <c r="H730" s="2">
        <v>0</v>
      </c>
      <c r="I730" s="2"/>
      <c r="J730" s="2"/>
      <c r="K730" s="2"/>
      <c r="L730" s="2"/>
      <c r="M730" s="2"/>
      <c r="N730" s="2"/>
      <c r="O730" s="2">
        <f t="shared" ref="O730:T730" si="422">ROUND(AB730,2)</f>
        <v>0</v>
      </c>
      <c r="P730" s="2">
        <f t="shared" si="422"/>
        <v>0</v>
      </c>
      <c r="Q730" s="2">
        <f t="shared" si="422"/>
        <v>0</v>
      </c>
      <c r="R730" s="2">
        <f t="shared" si="422"/>
        <v>0</v>
      </c>
      <c r="S730" s="2">
        <f t="shared" si="422"/>
        <v>0</v>
      </c>
      <c r="T730" s="2">
        <f t="shared" si="422"/>
        <v>0</v>
      </c>
      <c r="U730" s="2">
        <f>AH730</f>
        <v>0</v>
      </c>
      <c r="V730" s="2">
        <f>AI730</f>
        <v>0</v>
      </c>
      <c r="W730" s="2">
        <f>ROUND(AJ730,2)</f>
        <v>0</v>
      </c>
      <c r="X730" s="2">
        <f>ROUND(AK730,2)</f>
        <v>0</v>
      </c>
      <c r="Y730" s="2">
        <f>ROUND(AL730,2)</f>
        <v>0</v>
      </c>
      <c r="Z730" s="2"/>
      <c r="AA730" s="2"/>
      <c r="AB730" s="2">
        <f>ROUND(SUMIF(AA725:AA728,"=40597198",O725:O728),2)</f>
        <v>0</v>
      </c>
      <c r="AC730" s="2">
        <f>ROUND(SUMIF(AA725:AA728,"=40597198",P725:P728),2)</f>
        <v>0</v>
      </c>
      <c r="AD730" s="2">
        <f>ROUND(SUMIF(AA725:AA728,"=40597198",Q725:Q728),2)</f>
        <v>0</v>
      </c>
      <c r="AE730" s="2">
        <f>ROUND(SUMIF(AA725:AA728,"=40597198",R725:R728),2)</f>
        <v>0</v>
      </c>
      <c r="AF730" s="2">
        <f>ROUND(SUMIF(AA725:AA728,"=40597198",S725:S728),2)</f>
        <v>0</v>
      </c>
      <c r="AG730" s="2">
        <f>ROUND(SUMIF(AA725:AA728,"=40597198",T725:T728),2)</f>
        <v>0</v>
      </c>
      <c r="AH730" s="2">
        <f>SUMIF(AA725:AA728,"=40597198",U725:U728)</f>
        <v>0</v>
      </c>
      <c r="AI730" s="2">
        <f>SUMIF(AA725:AA728,"=40597198",V725:V728)</f>
        <v>0</v>
      </c>
      <c r="AJ730" s="2">
        <f>ROUND(SUMIF(AA725:AA728,"=40597198",W725:W728),2)</f>
        <v>0</v>
      </c>
      <c r="AK730" s="2">
        <f>ROUND(SUMIF(AA725:AA728,"=40597198",X725:X728),2)</f>
        <v>0</v>
      </c>
      <c r="AL730" s="2">
        <f>ROUND(SUMIF(AA725:AA728,"=40597198",Y725:Y728),2)</f>
        <v>0</v>
      </c>
      <c r="AM730" s="2"/>
      <c r="AN730" s="2"/>
      <c r="AO730" s="2">
        <f t="shared" ref="AO730:BC730" si="423">ROUND(BX730,2)</f>
        <v>0</v>
      </c>
      <c r="AP730" s="2">
        <f t="shared" si="423"/>
        <v>0</v>
      </c>
      <c r="AQ730" s="2">
        <f t="shared" si="423"/>
        <v>0</v>
      </c>
      <c r="AR730" s="2">
        <f t="shared" si="423"/>
        <v>0</v>
      </c>
      <c r="AS730" s="2">
        <f t="shared" si="423"/>
        <v>0</v>
      </c>
      <c r="AT730" s="2">
        <f t="shared" si="423"/>
        <v>0</v>
      </c>
      <c r="AU730" s="2">
        <f t="shared" si="423"/>
        <v>0</v>
      </c>
      <c r="AV730" s="2">
        <f t="shared" si="423"/>
        <v>0</v>
      </c>
      <c r="AW730" s="2">
        <f t="shared" si="423"/>
        <v>0</v>
      </c>
      <c r="AX730" s="2">
        <f t="shared" si="423"/>
        <v>0</v>
      </c>
      <c r="AY730" s="2">
        <f t="shared" si="423"/>
        <v>0</v>
      </c>
      <c r="AZ730" s="2">
        <f t="shared" si="423"/>
        <v>0</v>
      </c>
      <c r="BA730" s="2">
        <f t="shared" si="423"/>
        <v>0</v>
      </c>
      <c r="BB730" s="2">
        <f t="shared" si="423"/>
        <v>0</v>
      </c>
      <c r="BC730" s="2">
        <f t="shared" si="423"/>
        <v>0</v>
      </c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>
        <f>ROUND(SUMIF(AA725:AA728,"=40597198",FQ725:FQ728),2)</f>
        <v>0</v>
      </c>
      <c r="BY730" s="2">
        <f>ROUND(SUMIF(AA725:AA728,"=40597198",FR725:FR728),2)</f>
        <v>0</v>
      </c>
      <c r="BZ730" s="2">
        <f>ROUND(SUMIF(AA725:AA728,"=40597198",GL725:GL728),2)</f>
        <v>0</v>
      </c>
      <c r="CA730" s="2">
        <f>ROUND(SUMIF(AA725:AA728,"=40597198",GM725:GM728),2)</f>
        <v>0</v>
      </c>
      <c r="CB730" s="2">
        <f>ROUND(SUMIF(AA725:AA728,"=40597198",GN725:GN728),2)</f>
        <v>0</v>
      </c>
      <c r="CC730" s="2">
        <f>ROUND(SUMIF(AA725:AA728,"=40597198",GO725:GO728),2)</f>
        <v>0</v>
      </c>
      <c r="CD730" s="2">
        <f>ROUND(SUMIF(AA725:AA728,"=40597198",GP725:GP728),2)</f>
        <v>0</v>
      </c>
      <c r="CE730" s="2">
        <f>AC730-BX730</f>
        <v>0</v>
      </c>
      <c r="CF730" s="2">
        <f>AC730-BY730</f>
        <v>0</v>
      </c>
      <c r="CG730" s="2">
        <f>BX730-BZ730</f>
        <v>0</v>
      </c>
      <c r="CH730" s="2">
        <f>AC730-BX730-BY730+BZ730</f>
        <v>0</v>
      </c>
      <c r="CI730" s="2">
        <f>BY730-BZ730</f>
        <v>0</v>
      </c>
      <c r="CJ730" s="2">
        <f>ROUND(SUMIF(AA725:AA728,"=40597198",GX725:GX728),2)</f>
        <v>0</v>
      </c>
      <c r="CK730" s="2">
        <f>ROUND(SUMIF(AA725:AA728,"=40597198",GY725:GY728),2)</f>
        <v>0</v>
      </c>
      <c r="CL730" s="2">
        <f>ROUND(SUMIF(AA725:AA728,"=40597198",GZ725:GZ728),2)</f>
        <v>0</v>
      </c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3"/>
      <c r="DH730" s="3"/>
      <c r="DI730" s="3"/>
      <c r="DJ730" s="3"/>
      <c r="DK730" s="3"/>
      <c r="DL730" s="3"/>
      <c r="DM730" s="3"/>
      <c r="DN730" s="3"/>
      <c r="DO730" s="3"/>
      <c r="DP730" s="3"/>
      <c r="DQ730" s="3"/>
      <c r="DR730" s="3"/>
      <c r="DS730" s="3"/>
      <c r="DT730" s="3"/>
      <c r="DU730" s="3"/>
      <c r="DV730" s="3"/>
      <c r="DW730" s="3"/>
      <c r="DX730" s="3"/>
      <c r="DY730" s="3"/>
      <c r="DZ730" s="3"/>
      <c r="EA730" s="3"/>
      <c r="EB730" s="3"/>
      <c r="EC730" s="3"/>
      <c r="ED730" s="3"/>
      <c r="EE730" s="3"/>
      <c r="EF730" s="3"/>
      <c r="EG730" s="3"/>
      <c r="EH730" s="3"/>
      <c r="EI730" s="3"/>
      <c r="EJ730" s="3"/>
      <c r="EK730" s="3"/>
      <c r="EL730" s="3"/>
      <c r="EM730" s="3"/>
      <c r="EN730" s="3"/>
      <c r="EO730" s="3"/>
      <c r="EP730" s="3"/>
      <c r="EQ730" s="3"/>
      <c r="ER730" s="3"/>
      <c r="ES730" s="3"/>
      <c r="ET730" s="3"/>
      <c r="EU730" s="3"/>
      <c r="EV730" s="3"/>
      <c r="EW730" s="3"/>
      <c r="EX730" s="3"/>
      <c r="EY730" s="3"/>
      <c r="EZ730" s="3"/>
      <c r="FA730" s="3"/>
      <c r="FB730" s="3"/>
      <c r="FC730" s="3"/>
      <c r="FD730" s="3"/>
      <c r="FE730" s="3"/>
      <c r="FF730" s="3"/>
      <c r="FG730" s="3"/>
      <c r="FH730" s="3"/>
      <c r="FI730" s="3"/>
      <c r="FJ730" s="3"/>
      <c r="FK730" s="3"/>
      <c r="FL730" s="3"/>
      <c r="FM730" s="3"/>
      <c r="FN730" s="3"/>
      <c r="FO730" s="3"/>
      <c r="FP730" s="3"/>
      <c r="FQ730" s="3"/>
      <c r="FR730" s="3"/>
      <c r="FS730" s="3"/>
      <c r="FT730" s="3"/>
      <c r="FU730" s="3"/>
      <c r="FV730" s="3"/>
      <c r="FW730" s="3"/>
      <c r="FX730" s="3"/>
      <c r="FY730" s="3"/>
      <c r="FZ730" s="3"/>
      <c r="GA730" s="3"/>
      <c r="GB730" s="3"/>
      <c r="GC730" s="3"/>
      <c r="GD730" s="3"/>
      <c r="GE730" s="3"/>
      <c r="GF730" s="3"/>
      <c r="GG730" s="3"/>
      <c r="GH730" s="3"/>
      <c r="GI730" s="3"/>
      <c r="GJ730" s="3"/>
      <c r="GK730" s="3"/>
      <c r="GL730" s="3"/>
      <c r="GM730" s="3"/>
      <c r="GN730" s="3"/>
      <c r="GO730" s="3"/>
      <c r="GP730" s="3"/>
      <c r="GQ730" s="3"/>
      <c r="GR730" s="3"/>
      <c r="GS730" s="3"/>
      <c r="GT730" s="3"/>
      <c r="GU730" s="3"/>
      <c r="GV730" s="3"/>
      <c r="GW730" s="3"/>
      <c r="GX730" s="3">
        <v>0</v>
      </c>
    </row>
    <row r="732" spans="1:245" x14ac:dyDescent="0.2">
      <c r="A732" s="4">
        <v>50</v>
      </c>
      <c r="B732" s="4">
        <v>0</v>
      </c>
      <c r="C732" s="4">
        <v>0</v>
      </c>
      <c r="D732" s="4">
        <v>1</v>
      </c>
      <c r="E732" s="4">
        <v>201</v>
      </c>
      <c r="F732" s="4">
        <f>ROUND(Source!O730,O732)</f>
        <v>0</v>
      </c>
      <c r="G732" s="4" t="s">
        <v>66</v>
      </c>
      <c r="H732" s="4" t="s">
        <v>67</v>
      </c>
      <c r="I732" s="4"/>
      <c r="J732" s="4"/>
      <c r="K732" s="4">
        <v>201</v>
      </c>
      <c r="L732" s="4">
        <v>1</v>
      </c>
      <c r="M732" s="4">
        <v>3</v>
      </c>
      <c r="N732" s="4" t="s">
        <v>3</v>
      </c>
      <c r="O732" s="4">
        <v>2</v>
      </c>
      <c r="P732" s="4"/>
      <c r="Q732" s="4"/>
      <c r="R732" s="4"/>
      <c r="S732" s="4"/>
      <c r="T732" s="4"/>
      <c r="U732" s="4"/>
      <c r="V732" s="4"/>
      <c r="W732" s="4"/>
    </row>
    <row r="733" spans="1:245" x14ac:dyDescent="0.2">
      <c r="A733" s="4">
        <v>50</v>
      </c>
      <c r="B733" s="4">
        <v>0</v>
      </c>
      <c r="C733" s="4">
        <v>0</v>
      </c>
      <c r="D733" s="4">
        <v>1</v>
      </c>
      <c r="E733" s="4">
        <v>202</v>
      </c>
      <c r="F733" s="4">
        <f>ROUND(Source!P730,O733)</f>
        <v>0</v>
      </c>
      <c r="G733" s="4" t="s">
        <v>68</v>
      </c>
      <c r="H733" s="4" t="s">
        <v>69</v>
      </c>
      <c r="I733" s="4"/>
      <c r="J733" s="4"/>
      <c r="K733" s="4">
        <v>202</v>
      </c>
      <c r="L733" s="4">
        <v>2</v>
      </c>
      <c r="M733" s="4">
        <v>3</v>
      </c>
      <c r="N733" s="4" t="s">
        <v>3</v>
      </c>
      <c r="O733" s="4">
        <v>2</v>
      </c>
      <c r="P733" s="4"/>
      <c r="Q733" s="4"/>
      <c r="R733" s="4"/>
      <c r="S733" s="4"/>
      <c r="T733" s="4"/>
      <c r="U733" s="4"/>
      <c r="V733" s="4"/>
      <c r="W733" s="4"/>
    </row>
    <row r="734" spans="1:245" x14ac:dyDescent="0.2">
      <c r="A734" s="4">
        <v>50</v>
      </c>
      <c r="B734" s="4">
        <v>0</v>
      </c>
      <c r="C734" s="4">
        <v>0</v>
      </c>
      <c r="D734" s="4">
        <v>1</v>
      </c>
      <c r="E734" s="4">
        <v>222</v>
      </c>
      <c r="F734" s="4">
        <f>ROUND(Source!AO730,O734)</f>
        <v>0</v>
      </c>
      <c r="G734" s="4" t="s">
        <v>70</v>
      </c>
      <c r="H734" s="4" t="s">
        <v>71</v>
      </c>
      <c r="I734" s="4"/>
      <c r="J734" s="4"/>
      <c r="K734" s="4">
        <v>222</v>
      </c>
      <c r="L734" s="4">
        <v>3</v>
      </c>
      <c r="M734" s="4">
        <v>3</v>
      </c>
      <c r="N734" s="4" t="s">
        <v>3</v>
      </c>
      <c r="O734" s="4">
        <v>2</v>
      </c>
      <c r="P734" s="4"/>
      <c r="Q734" s="4"/>
      <c r="R734" s="4"/>
      <c r="S734" s="4"/>
      <c r="T734" s="4"/>
      <c r="U734" s="4"/>
      <c r="V734" s="4"/>
      <c r="W734" s="4"/>
    </row>
    <row r="735" spans="1:245" x14ac:dyDescent="0.2">
      <c r="A735" s="4">
        <v>50</v>
      </c>
      <c r="B735" s="4">
        <v>0</v>
      </c>
      <c r="C735" s="4">
        <v>0</v>
      </c>
      <c r="D735" s="4">
        <v>1</v>
      </c>
      <c r="E735" s="4">
        <v>225</v>
      </c>
      <c r="F735" s="4">
        <f>ROUND(Source!AV730,O735)</f>
        <v>0</v>
      </c>
      <c r="G735" s="4" t="s">
        <v>72</v>
      </c>
      <c r="H735" s="4" t="s">
        <v>73</v>
      </c>
      <c r="I735" s="4"/>
      <c r="J735" s="4"/>
      <c r="K735" s="4">
        <v>225</v>
      </c>
      <c r="L735" s="4">
        <v>4</v>
      </c>
      <c r="M735" s="4">
        <v>3</v>
      </c>
      <c r="N735" s="4" t="s">
        <v>3</v>
      </c>
      <c r="O735" s="4">
        <v>2</v>
      </c>
      <c r="P735" s="4"/>
      <c r="Q735" s="4"/>
      <c r="R735" s="4"/>
      <c r="S735" s="4"/>
      <c r="T735" s="4"/>
      <c r="U735" s="4"/>
      <c r="V735" s="4"/>
      <c r="W735" s="4"/>
    </row>
    <row r="736" spans="1:245" x14ac:dyDescent="0.2">
      <c r="A736" s="4">
        <v>50</v>
      </c>
      <c r="B736" s="4">
        <v>0</v>
      </c>
      <c r="C736" s="4">
        <v>0</v>
      </c>
      <c r="D736" s="4">
        <v>1</v>
      </c>
      <c r="E736" s="4">
        <v>226</v>
      </c>
      <c r="F736" s="4">
        <f>ROUND(Source!AW730,O736)</f>
        <v>0</v>
      </c>
      <c r="G736" s="4" t="s">
        <v>74</v>
      </c>
      <c r="H736" s="4" t="s">
        <v>75</v>
      </c>
      <c r="I736" s="4"/>
      <c r="J736" s="4"/>
      <c r="K736" s="4">
        <v>226</v>
      </c>
      <c r="L736" s="4">
        <v>5</v>
      </c>
      <c r="M736" s="4">
        <v>3</v>
      </c>
      <c r="N736" s="4" t="s">
        <v>3</v>
      </c>
      <c r="O736" s="4">
        <v>2</v>
      </c>
      <c r="P736" s="4"/>
      <c r="Q736" s="4"/>
      <c r="R736" s="4"/>
      <c r="S736" s="4"/>
      <c r="T736" s="4"/>
      <c r="U736" s="4"/>
      <c r="V736" s="4"/>
      <c r="W736" s="4"/>
    </row>
    <row r="737" spans="1:23" x14ac:dyDescent="0.2">
      <c r="A737" s="4">
        <v>50</v>
      </c>
      <c r="B737" s="4">
        <v>0</v>
      </c>
      <c r="C737" s="4">
        <v>0</v>
      </c>
      <c r="D737" s="4">
        <v>1</v>
      </c>
      <c r="E737" s="4">
        <v>227</v>
      </c>
      <c r="F737" s="4">
        <f>ROUND(Source!AX730,O737)</f>
        <v>0</v>
      </c>
      <c r="G737" s="4" t="s">
        <v>76</v>
      </c>
      <c r="H737" s="4" t="s">
        <v>77</v>
      </c>
      <c r="I737" s="4"/>
      <c r="J737" s="4"/>
      <c r="K737" s="4">
        <v>227</v>
      </c>
      <c r="L737" s="4">
        <v>6</v>
      </c>
      <c r="M737" s="4">
        <v>3</v>
      </c>
      <c r="N737" s="4" t="s">
        <v>3</v>
      </c>
      <c r="O737" s="4">
        <v>2</v>
      </c>
      <c r="P737" s="4"/>
      <c r="Q737" s="4"/>
      <c r="R737" s="4"/>
      <c r="S737" s="4"/>
      <c r="T737" s="4"/>
      <c r="U737" s="4"/>
      <c r="V737" s="4"/>
      <c r="W737" s="4"/>
    </row>
    <row r="738" spans="1:23" x14ac:dyDescent="0.2">
      <c r="A738" s="4">
        <v>50</v>
      </c>
      <c r="B738" s="4">
        <v>0</v>
      </c>
      <c r="C738" s="4">
        <v>0</v>
      </c>
      <c r="D738" s="4">
        <v>1</v>
      </c>
      <c r="E738" s="4">
        <v>228</v>
      </c>
      <c r="F738" s="4">
        <f>ROUND(Source!AY730,O738)</f>
        <v>0</v>
      </c>
      <c r="G738" s="4" t="s">
        <v>78</v>
      </c>
      <c r="H738" s="4" t="s">
        <v>79</v>
      </c>
      <c r="I738" s="4"/>
      <c r="J738" s="4"/>
      <c r="K738" s="4">
        <v>228</v>
      </c>
      <c r="L738" s="4">
        <v>7</v>
      </c>
      <c r="M738" s="4">
        <v>3</v>
      </c>
      <c r="N738" s="4" t="s">
        <v>3</v>
      </c>
      <c r="O738" s="4">
        <v>2</v>
      </c>
      <c r="P738" s="4"/>
      <c r="Q738" s="4"/>
      <c r="R738" s="4"/>
      <c r="S738" s="4"/>
      <c r="T738" s="4"/>
      <c r="U738" s="4"/>
      <c r="V738" s="4"/>
      <c r="W738" s="4"/>
    </row>
    <row r="739" spans="1:23" x14ac:dyDescent="0.2">
      <c r="A739" s="4">
        <v>50</v>
      </c>
      <c r="B739" s="4">
        <v>0</v>
      </c>
      <c r="C739" s="4">
        <v>0</v>
      </c>
      <c r="D739" s="4">
        <v>1</v>
      </c>
      <c r="E739" s="4">
        <v>216</v>
      </c>
      <c r="F739" s="4">
        <f>ROUND(Source!AP730,O739)</f>
        <v>0</v>
      </c>
      <c r="G739" s="4" t="s">
        <v>80</v>
      </c>
      <c r="H739" s="4" t="s">
        <v>81</v>
      </c>
      <c r="I739" s="4"/>
      <c r="J739" s="4"/>
      <c r="K739" s="4">
        <v>216</v>
      </c>
      <c r="L739" s="4">
        <v>8</v>
      </c>
      <c r="M739" s="4">
        <v>3</v>
      </c>
      <c r="N739" s="4" t="s">
        <v>3</v>
      </c>
      <c r="O739" s="4">
        <v>2</v>
      </c>
      <c r="P739" s="4"/>
      <c r="Q739" s="4"/>
      <c r="R739" s="4"/>
      <c r="S739" s="4"/>
      <c r="T739" s="4"/>
      <c r="U739" s="4"/>
      <c r="V739" s="4"/>
      <c r="W739" s="4"/>
    </row>
    <row r="740" spans="1:23" x14ac:dyDescent="0.2">
      <c r="A740" s="4">
        <v>50</v>
      </c>
      <c r="B740" s="4">
        <v>0</v>
      </c>
      <c r="C740" s="4">
        <v>0</v>
      </c>
      <c r="D740" s="4">
        <v>1</v>
      </c>
      <c r="E740" s="4">
        <v>223</v>
      </c>
      <c r="F740" s="4">
        <f>ROUND(Source!AQ730,O740)</f>
        <v>0</v>
      </c>
      <c r="G740" s="4" t="s">
        <v>82</v>
      </c>
      <c r="H740" s="4" t="s">
        <v>83</v>
      </c>
      <c r="I740" s="4"/>
      <c r="J740" s="4"/>
      <c r="K740" s="4">
        <v>223</v>
      </c>
      <c r="L740" s="4">
        <v>9</v>
      </c>
      <c r="M740" s="4">
        <v>3</v>
      </c>
      <c r="N740" s="4" t="s">
        <v>3</v>
      </c>
      <c r="O740" s="4">
        <v>2</v>
      </c>
      <c r="P740" s="4"/>
      <c r="Q740" s="4"/>
      <c r="R740" s="4"/>
      <c r="S740" s="4"/>
      <c r="T740" s="4"/>
      <c r="U740" s="4"/>
      <c r="V740" s="4"/>
      <c r="W740" s="4"/>
    </row>
    <row r="741" spans="1:23" x14ac:dyDescent="0.2">
      <c r="A741" s="4">
        <v>50</v>
      </c>
      <c r="B741" s="4">
        <v>0</v>
      </c>
      <c r="C741" s="4">
        <v>0</v>
      </c>
      <c r="D741" s="4">
        <v>1</v>
      </c>
      <c r="E741" s="4">
        <v>229</v>
      </c>
      <c r="F741" s="4">
        <f>ROUND(Source!AZ730,O741)</f>
        <v>0</v>
      </c>
      <c r="G741" s="4" t="s">
        <v>84</v>
      </c>
      <c r="H741" s="4" t="s">
        <v>85</v>
      </c>
      <c r="I741" s="4"/>
      <c r="J741" s="4"/>
      <c r="K741" s="4">
        <v>229</v>
      </c>
      <c r="L741" s="4">
        <v>10</v>
      </c>
      <c r="M741" s="4">
        <v>3</v>
      </c>
      <c r="N741" s="4" t="s">
        <v>3</v>
      </c>
      <c r="O741" s="4">
        <v>2</v>
      </c>
      <c r="P741" s="4"/>
      <c r="Q741" s="4"/>
      <c r="R741" s="4"/>
      <c r="S741" s="4"/>
      <c r="T741" s="4"/>
      <c r="U741" s="4"/>
      <c r="V741" s="4"/>
      <c r="W741" s="4"/>
    </row>
    <row r="742" spans="1:23" x14ac:dyDescent="0.2">
      <c r="A742" s="4">
        <v>50</v>
      </c>
      <c r="B742" s="4">
        <v>0</v>
      </c>
      <c r="C742" s="4">
        <v>0</v>
      </c>
      <c r="D742" s="4">
        <v>1</v>
      </c>
      <c r="E742" s="4">
        <v>203</v>
      </c>
      <c r="F742" s="4">
        <f>ROUND(Source!Q730,O742)</f>
        <v>0</v>
      </c>
      <c r="G742" s="4" t="s">
        <v>86</v>
      </c>
      <c r="H742" s="4" t="s">
        <v>87</v>
      </c>
      <c r="I742" s="4"/>
      <c r="J742" s="4"/>
      <c r="K742" s="4">
        <v>203</v>
      </c>
      <c r="L742" s="4">
        <v>11</v>
      </c>
      <c r="M742" s="4">
        <v>3</v>
      </c>
      <c r="N742" s="4" t="s">
        <v>3</v>
      </c>
      <c r="O742" s="4">
        <v>2</v>
      </c>
      <c r="P742" s="4"/>
      <c r="Q742" s="4"/>
      <c r="R742" s="4"/>
      <c r="S742" s="4"/>
      <c r="T742" s="4"/>
      <c r="U742" s="4"/>
      <c r="V742" s="4"/>
      <c r="W742" s="4"/>
    </row>
    <row r="743" spans="1:23" x14ac:dyDescent="0.2">
      <c r="A743" s="4">
        <v>50</v>
      </c>
      <c r="B743" s="4">
        <v>0</v>
      </c>
      <c r="C743" s="4">
        <v>0</v>
      </c>
      <c r="D743" s="4">
        <v>1</v>
      </c>
      <c r="E743" s="4">
        <v>231</v>
      </c>
      <c r="F743" s="4">
        <f>ROUND(Source!BB730,O743)</f>
        <v>0</v>
      </c>
      <c r="G743" s="4" t="s">
        <v>88</v>
      </c>
      <c r="H743" s="4" t="s">
        <v>89</v>
      </c>
      <c r="I743" s="4"/>
      <c r="J743" s="4"/>
      <c r="K743" s="4">
        <v>231</v>
      </c>
      <c r="L743" s="4">
        <v>12</v>
      </c>
      <c r="M743" s="4">
        <v>3</v>
      </c>
      <c r="N743" s="4" t="s">
        <v>3</v>
      </c>
      <c r="O743" s="4">
        <v>2</v>
      </c>
      <c r="P743" s="4"/>
      <c r="Q743" s="4"/>
      <c r="R743" s="4"/>
      <c r="S743" s="4"/>
      <c r="T743" s="4"/>
      <c r="U743" s="4"/>
      <c r="V743" s="4"/>
      <c r="W743" s="4"/>
    </row>
    <row r="744" spans="1:23" x14ac:dyDescent="0.2">
      <c r="A744" s="4">
        <v>50</v>
      </c>
      <c r="B744" s="4">
        <v>0</v>
      </c>
      <c r="C744" s="4">
        <v>0</v>
      </c>
      <c r="D744" s="4">
        <v>1</v>
      </c>
      <c r="E744" s="4">
        <v>204</v>
      </c>
      <c r="F744" s="4">
        <f>ROUND(Source!R730,O744)</f>
        <v>0</v>
      </c>
      <c r="G744" s="4" t="s">
        <v>90</v>
      </c>
      <c r="H744" s="4" t="s">
        <v>91</v>
      </c>
      <c r="I744" s="4"/>
      <c r="J744" s="4"/>
      <c r="K744" s="4">
        <v>204</v>
      </c>
      <c r="L744" s="4">
        <v>13</v>
      </c>
      <c r="M744" s="4">
        <v>3</v>
      </c>
      <c r="N744" s="4" t="s">
        <v>3</v>
      </c>
      <c r="O744" s="4">
        <v>2</v>
      </c>
      <c r="P744" s="4"/>
      <c r="Q744" s="4"/>
      <c r="R744" s="4"/>
      <c r="S744" s="4"/>
      <c r="T744" s="4"/>
      <c r="U744" s="4"/>
      <c r="V744" s="4"/>
      <c r="W744" s="4"/>
    </row>
    <row r="745" spans="1:23" x14ac:dyDescent="0.2">
      <c r="A745" s="4">
        <v>50</v>
      </c>
      <c r="B745" s="4">
        <v>0</v>
      </c>
      <c r="C745" s="4">
        <v>0</v>
      </c>
      <c r="D745" s="4">
        <v>1</v>
      </c>
      <c r="E745" s="4">
        <v>205</v>
      </c>
      <c r="F745" s="4">
        <f>ROUND(Source!S730,O745)</f>
        <v>0</v>
      </c>
      <c r="G745" s="4" t="s">
        <v>92</v>
      </c>
      <c r="H745" s="4" t="s">
        <v>93</v>
      </c>
      <c r="I745" s="4"/>
      <c r="J745" s="4"/>
      <c r="K745" s="4">
        <v>205</v>
      </c>
      <c r="L745" s="4">
        <v>14</v>
      </c>
      <c r="M745" s="4">
        <v>3</v>
      </c>
      <c r="N745" s="4" t="s">
        <v>3</v>
      </c>
      <c r="O745" s="4">
        <v>2</v>
      </c>
      <c r="P745" s="4"/>
      <c r="Q745" s="4"/>
      <c r="R745" s="4"/>
      <c r="S745" s="4"/>
      <c r="T745" s="4"/>
      <c r="U745" s="4"/>
      <c r="V745" s="4"/>
      <c r="W745" s="4"/>
    </row>
    <row r="746" spans="1:23" x14ac:dyDescent="0.2">
      <c r="A746" s="4">
        <v>50</v>
      </c>
      <c r="B746" s="4">
        <v>0</v>
      </c>
      <c r="C746" s="4">
        <v>0</v>
      </c>
      <c r="D746" s="4">
        <v>1</v>
      </c>
      <c r="E746" s="4">
        <v>232</v>
      </c>
      <c r="F746" s="4">
        <f>ROUND(Source!BC730,O746)</f>
        <v>0</v>
      </c>
      <c r="G746" s="4" t="s">
        <v>94</v>
      </c>
      <c r="H746" s="4" t="s">
        <v>95</v>
      </c>
      <c r="I746" s="4"/>
      <c r="J746" s="4"/>
      <c r="K746" s="4">
        <v>232</v>
      </c>
      <c r="L746" s="4">
        <v>15</v>
      </c>
      <c r="M746" s="4">
        <v>3</v>
      </c>
      <c r="N746" s="4" t="s">
        <v>3</v>
      </c>
      <c r="O746" s="4">
        <v>2</v>
      </c>
      <c r="P746" s="4"/>
      <c r="Q746" s="4"/>
      <c r="R746" s="4"/>
      <c r="S746" s="4"/>
      <c r="T746" s="4"/>
      <c r="U746" s="4"/>
      <c r="V746" s="4"/>
      <c r="W746" s="4"/>
    </row>
    <row r="747" spans="1:23" x14ac:dyDescent="0.2">
      <c r="A747" s="4">
        <v>50</v>
      </c>
      <c r="B747" s="4">
        <v>0</v>
      </c>
      <c r="C747" s="4">
        <v>0</v>
      </c>
      <c r="D747" s="4">
        <v>1</v>
      </c>
      <c r="E747" s="4">
        <v>214</v>
      </c>
      <c r="F747" s="4">
        <f>ROUND(Source!AS730,O747)</f>
        <v>0</v>
      </c>
      <c r="G747" s="4" t="s">
        <v>96</v>
      </c>
      <c r="H747" s="4" t="s">
        <v>97</v>
      </c>
      <c r="I747" s="4"/>
      <c r="J747" s="4"/>
      <c r="K747" s="4">
        <v>214</v>
      </c>
      <c r="L747" s="4">
        <v>16</v>
      </c>
      <c r="M747" s="4">
        <v>3</v>
      </c>
      <c r="N747" s="4" t="s">
        <v>3</v>
      </c>
      <c r="O747" s="4">
        <v>2</v>
      </c>
      <c r="P747" s="4"/>
      <c r="Q747" s="4"/>
      <c r="R747" s="4"/>
      <c r="S747" s="4"/>
      <c r="T747" s="4"/>
      <c r="U747" s="4"/>
      <c r="V747" s="4"/>
      <c r="W747" s="4"/>
    </row>
    <row r="748" spans="1:23" x14ac:dyDescent="0.2">
      <c r="A748" s="4">
        <v>50</v>
      </c>
      <c r="B748" s="4">
        <v>0</v>
      </c>
      <c r="C748" s="4">
        <v>0</v>
      </c>
      <c r="D748" s="4">
        <v>1</v>
      </c>
      <c r="E748" s="4">
        <v>215</v>
      </c>
      <c r="F748" s="4">
        <f>ROUND(Source!AT730,O748)</f>
        <v>0</v>
      </c>
      <c r="G748" s="4" t="s">
        <v>98</v>
      </c>
      <c r="H748" s="4" t="s">
        <v>99</v>
      </c>
      <c r="I748" s="4"/>
      <c r="J748" s="4"/>
      <c r="K748" s="4">
        <v>215</v>
      </c>
      <c r="L748" s="4">
        <v>17</v>
      </c>
      <c r="M748" s="4">
        <v>3</v>
      </c>
      <c r="N748" s="4" t="s">
        <v>3</v>
      </c>
      <c r="O748" s="4">
        <v>2</v>
      </c>
      <c r="P748" s="4"/>
      <c r="Q748" s="4"/>
      <c r="R748" s="4"/>
      <c r="S748" s="4"/>
      <c r="T748" s="4"/>
      <c r="U748" s="4"/>
      <c r="V748" s="4"/>
      <c r="W748" s="4"/>
    </row>
    <row r="749" spans="1:23" x14ac:dyDescent="0.2">
      <c r="A749" s="4">
        <v>50</v>
      </c>
      <c r="B749" s="4">
        <v>0</v>
      </c>
      <c r="C749" s="4">
        <v>0</v>
      </c>
      <c r="D749" s="4">
        <v>1</v>
      </c>
      <c r="E749" s="4">
        <v>217</v>
      </c>
      <c r="F749" s="4">
        <f>ROUND(Source!AU730,O749)</f>
        <v>0</v>
      </c>
      <c r="G749" s="4" t="s">
        <v>100</v>
      </c>
      <c r="H749" s="4" t="s">
        <v>101</v>
      </c>
      <c r="I749" s="4"/>
      <c r="J749" s="4"/>
      <c r="K749" s="4">
        <v>217</v>
      </c>
      <c r="L749" s="4">
        <v>18</v>
      </c>
      <c r="M749" s="4">
        <v>3</v>
      </c>
      <c r="N749" s="4" t="s">
        <v>3</v>
      </c>
      <c r="O749" s="4">
        <v>2</v>
      </c>
      <c r="P749" s="4"/>
      <c r="Q749" s="4"/>
      <c r="R749" s="4"/>
      <c r="S749" s="4"/>
      <c r="T749" s="4"/>
      <c r="U749" s="4"/>
      <c r="V749" s="4"/>
      <c r="W749" s="4"/>
    </row>
    <row r="750" spans="1:23" x14ac:dyDescent="0.2">
      <c r="A750" s="4">
        <v>50</v>
      </c>
      <c r="B750" s="4">
        <v>0</v>
      </c>
      <c r="C750" s="4">
        <v>0</v>
      </c>
      <c r="D750" s="4">
        <v>1</v>
      </c>
      <c r="E750" s="4">
        <v>230</v>
      </c>
      <c r="F750" s="4">
        <f>ROUND(Source!BA730,O750)</f>
        <v>0</v>
      </c>
      <c r="G750" s="4" t="s">
        <v>102</v>
      </c>
      <c r="H750" s="4" t="s">
        <v>103</v>
      </c>
      <c r="I750" s="4"/>
      <c r="J750" s="4"/>
      <c r="K750" s="4">
        <v>230</v>
      </c>
      <c r="L750" s="4">
        <v>19</v>
      </c>
      <c r="M750" s="4">
        <v>3</v>
      </c>
      <c r="N750" s="4" t="s">
        <v>3</v>
      </c>
      <c r="O750" s="4">
        <v>2</v>
      </c>
      <c r="P750" s="4"/>
      <c r="Q750" s="4"/>
      <c r="R750" s="4"/>
      <c r="S750" s="4"/>
      <c r="T750" s="4"/>
      <c r="U750" s="4"/>
      <c r="V750" s="4"/>
      <c r="W750" s="4"/>
    </row>
    <row r="751" spans="1:23" x14ac:dyDescent="0.2">
      <c r="A751" s="4">
        <v>50</v>
      </c>
      <c r="B751" s="4">
        <v>0</v>
      </c>
      <c r="C751" s="4">
        <v>0</v>
      </c>
      <c r="D751" s="4">
        <v>1</v>
      </c>
      <c r="E751" s="4">
        <v>206</v>
      </c>
      <c r="F751" s="4">
        <f>ROUND(Source!T730,O751)</f>
        <v>0</v>
      </c>
      <c r="G751" s="4" t="s">
        <v>104</v>
      </c>
      <c r="H751" s="4" t="s">
        <v>105</v>
      </c>
      <c r="I751" s="4"/>
      <c r="J751" s="4"/>
      <c r="K751" s="4">
        <v>206</v>
      </c>
      <c r="L751" s="4">
        <v>20</v>
      </c>
      <c r="M751" s="4">
        <v>3</v>
      </c>
      <c r="N751" s="4" t="s">
        <v>3</v>
      </c>
      <c r="O751" s="4">
        <v>2</v>
      </c>
      <c r="P751" s="4"/>
      <c r="Q751" s="4"/>
      <c r="R751" s="4"/>
      <c r="S751" s="4"/>
      <c r="T751" s="4"/>
      <c r="U751" s="4"/>
      <c r="V751" s="4"/>
      <c r="W751" s="4"/>
    </row>
    <row r="752" spans="1:23" x14ac:dyDescent="0.2">
      <c r="A752" s="4">
        <v>50</v>
      </c>
      <c r="B752" s="4">
        <v>0</v>
      </c>
      <c r="C752" s="4">
        <v>0</v>
      </c>
      <c r="D752" s="4">
        <v>1</v>
      </c>
      <c r="E752" s="4">
        <v>207</v>
      </c>
      <c r="F752" s="4">
        <f>Source!U730</f>
        <v>0</v>
      </c>
      <c r="G752" s="4" t="s">
        <v>106</v>
      </c>
      <c r="H752" s="4" t="s">
        <v>107</v>
      </c>
      <c r="I752" s="4"/>
      <c r="J752" s="4"/>
      <c r="K752" s="4">
        <v>207</v>
      </c>
      <c r="L752" s="4">
        <v>21</v>
      </c>
      <c r="M752" s="4">
        <v>3</v>
      </c>
      <c r="N752" s="4" t="s">
        <v>3</v>
      </c>
      <c r="O752" s="4">
        <v>-1</v>
      </c>
      <c r="P752" s="4"/>
      <c r="Q752" s="4"/>
      <c r="R752" s="4"/>
      <c r="S752" s="4"/>
      <c r="T752" s="4"/>
      <c r="U752" s="4"/>
      <c r="V752" s="4"/>
      <c r="W752" s="4"/>
    </row>
    <row r="753" spans="1:245" x14ac:dyDescent="0.2">
      <c r="A753" s="4">
        <v>50</v>
      </c>
      <c r="B753" s="4">
        <v>0</v>
      </c>
      <c r="C753" s="4">
        <v>0</v>
      </c>
      <c r="D753" s="4">
        <v>1</v>
      </c>
      <c r="E753" s="4">
        <v>208</v>
      </c>
      <c r="F753" s="4">
        <f>Source!V730</f>
        <v>0</v>
      </c>
      <c r="G753" s="4" t="s">
        <v>108</v>
      </c>
      <c r="H753" s="4" t="s">
        <v>109</v>
      </c>
      <c r="I753" s="4"/>
      <c r="J753" s="4"/>
      <c r="K753" s="4">
        <v>208</v>
      </c>
      <c r="L753" s="4">
        <v>22</v>
      </c>
      <c r="M753" s="4">
        <v>3</v>
      </c>
      <c r="N753" s="4" t="s">
        <v>3</v>
      </c>
      <c r="O753" s="4">
        <v>-1</v>
      </c>
      <c r="P753" s="4"/>
      <c r="Q753" s="4"/>
      <c r="R753" s="4"/>
      <c r="S753" s="4"/>
      <c r="T753" s="4"/>
      <c r="U753" s="4"/>
      <c r="V753" s="4"/>
      <c r="W753" s="4"/>
    </row>
    <row r="754" spans="1:245" x14ac:dyDescent="0.2">
      <c r="A754" s="4">
        <v>50</v>
      </c>
      <c r="B754" s="4">
        <v>0</v>
      </c>
      <c r="C754" s="4">
        <v>0</v>
      </c>
      <c r="D754" s="4">
        <v>1</v>
      </c>
      <c r="E754" s="4">
        <v>209</v>
      </c>
      <c r="F754" s="4">
        <f>ROUND(Source!W730,O754)</f>
        <v>0</v>
      </c>
      <c r="G754" s="4" t="s">
        <v>110</v>
      </c>
      <c r="H754" s="4" t="s">
        <v>111</v>
      </c>
      <c r="I754" s="4"/>
      <c r="J754" s="4"/>
      <c r="K754" s="4">
        <v>209</v>
      </c>
      <c r="L754" s="4">
        <v>23</v>
      </c>
      <c r="M754" s="4">
        <v>3</v>
      </c>
      <c r="N754" s="4" t="s">
        <v>3</v>
      </c>
      <c r="O754" s="4">
        <v>2</v>
      </c>
      <c r="P754" s="4"/>
      <c r="Q754" s="4"/>
      <c r="R754" s="4"/>
      <c r="S754" s="4"/>
      <c r="T754" s="4"/>
      <c r="U754" s="4"/>
      <c r="V754" s="4"/>
      <c r="W754" s="4"/>
    </row>
    <row r="755" spans="1:245" x14ac:dyDescent="0.2">
      <c r="A755" s="4">
        <v>50</v>
      </c>
      <c r="B755" s="4">
        <v>0</v>
      </c>
      <c r="C755" s="4">
        <v>0</v>
      </c>
      <c r="D755" s="4">
        <v>1</v>
      </c>
      <c r="E755" s="4">
        <v>210</v>
      </c>
      <c r="F755" s="4">
        <f>ROUND(Source!X730,O755)</f>
        <v>0</v>
      </c>
      <c r="G755" s="4" t="s">
        <v>112</v>
      </c>
      <c r="H755" s="4" t="s">
        <v>113</v>
      </c>
      <c r="I755" s="4"/>
      <c r="J755" s="4"/>
      <c r="K755" s="4">
        <v>210</v>
      </c>
      <c r="L755" s="4">
        <v>24</v>
      </c>
      <c r="M755" s="4">
        <v>3</v>
      </c>
      <c r="N755" s="4" t="s">
        <v>3</v>
      </c>
      <c r="O755" s="4">
        <v>2</v>
      </c>
      <c r="P755" s="4"/>
      <c r="Q755" s="4"/>
      <c r="R755" s="4"/>
      <c r="S755" s="4"/>
      <c r="T755" s="4"/>
      <c r="U755" s="4"/>
      <c r="V755" s="4"/>
      <c r="W755" s="4"/>
    </row>
    <row r="756" spans="1:245" x14ac:dyDescent="0.2">
      <c r="A756" s="4">
        <v>50</v>
      </c>
      <c r="B756" s="4">
        <v>0</v>
      </c>
      <c r="C756" s="4">
        <v>0</v>
      </c>
      <c r="D756" s="4">
        <v>1</v>
      </c>
      <c r="E756" s="4">
        <v>211</v>
      </c>
      <c r="F756" s="4">
        <f>ROUND(Source!Y730,O756)</f>
        <v>0</v>
      </c>
      <c r="G756" s="4" t="s">
        <v>114</v>
      </c>
      <c r="H756" s="4" t="s">
        <v>115</v>
      </c>
      <c r="I756" s="4"/>
      <c r="J756" s="4"/>
      <c r="K756" s="4">
        <v>211</v>
      </c>
      <c r="L756" s="4">
        <v>25</v>
      </c>
      <c r="M756" s="4">
        <v>3</v>
      </c>
      <c r="N756" s="4" t="s">
        <v>3</v>
      </c>
      <c r="O756" s="4">
        <v>2</v>
      </c>
      <c r="P756" s="4"/>
      <c r="Q756" s="4"/>
      <c r="R756" s="4"/>
      <c r="S756" s="4"/>
      <c r="T756" s="4"/>
      <c r="U756" s="4"/>
      <c r="V756" s="4"/>
      <c r="W756" s="4"/>
    </row>
    <row r="757" spans="1:245" x14ac:dyDescent="0.2">
      <c r="A757" s="4">
        <v>50</v>
      </c>
      <c r="B757" s="4">
        <v>0</v>
      </c>
      <c r="C757" s="4">
        <v>0</v>
      </c>
      <c r="D757" s="4">
        <v>1</v>
      </c>
      <c r="E757" s="4">
        <v>224</v>
      </c>
      <c r="F757" s="4">
        <f>ROUND(Source!AR730,O757)</f>
        <v>0</v>
      </c>
      <c r="G757" s="4" t="s">
        <v>116</v>
      </c>
      <c r="H757" s="4" t="s">
        <v>117</v>
      </c>
      <c r="I757" s="4"/>
      <c r="J757" s="4"/>
      <c r="K757" s="4">
        <v>224</v>
      </c>
      <c r="L757" s="4">
        <v>26</v>
      </c>
      <c r="M757" s="4">
        <v>3</v>
      </c>
      <c r="N757" s="4" t="s">
        <v>3</v>
      </c>
      <c r="O757" s="4">
        <v>2</v>
      </c>
      <c r="P757" s="4"/>
      <c r="Q757" s="4"/>
      <c r="R757" s="4"/>
      <c r="S757" s="4"/>
      <c r="T757" s="4"/>
      <c r="U757" s="4"/>
      <c r="V757" s="4"/>
      <c r="W757" s="4"/>
    </row>
    <row r="759" spans="1:245" x14ac:dyDescent="0.2">
      <c r="A759" s="1">
        <v>5</v>
      </c>
      <c r="B759" s="1">
        <v>1</v>
      </c>
      <c r="C759" s="1"/>
      <c r="D759" s="1">
        <f>ROW(A771)</f>
        <v>771</v>
      </c>
      <c r="E759" s="1"/>
      <c r="F759" s="1" t="s">
        <v>118</v>
      </c>
      <c r="G759" s="1" t="s">
        <v>153</v>
      </c>
      <c r="H759" s="1" t="s">
        <v>3</v>
      </c>
      <c r="I759" s="1">
        <v>0</v>
      </c>
      <c r="J759" s="1"/>
      <c r="K759" s="1">
        <v>0</v>
      </c>
      <c r="L759" s="1"/>
      <c r="M759" s="1"/>
      <c r="N759" s="1"/>
      <c r="O759" s="1"/>
      <c r="P759" s="1"/>
      <c r="Q759" s="1"/>
      <c r="R759" s="1"/>
      <c r="S759" s="1"/>
      <c r="T759" s="1"/>
      <c r="U759" s="1" t="s">
        <v>3</v>
      </c>
      <c r="V759" s="1">
        <v>0</v>
      </c>
      <c r="W759" s="1"/>
      <c r="X759" s="1"/>
      <c r="Y759" s="1"/>
      <c r="Z759" s="1"/>
      <c r="AA759" s="1"/>
      <c r="AB759" s="1" t="s">
        <v>3</v>
      </c>
      <c r="AC759" s="1" t="s">
        <v>3</v>
      </c>
      <c r="AD759" s="1" t="s">
        <v>3</v>
      </c>
      <c r="AE759" s="1" t="s">
        <v>3</v>
      </c>
      <c r="AF759" s="1" t="s">
        <v>3</v>
      </c>
      <c r="AG759" s="1" t="s">
        <v>3</v>
      </c>
      <c r="AH759" s="1"/>
      <c r="AI759" s="1"/>
      <c r="AJ759" s="1"/>
      <c r="AK759" s="1"/>
      <c r="AL759" s="1"/>
      <c r="AM759" s="1"/>
      <c r="AN759" s="1"/>
      <c r="AO759" s="1"/>
      <c r="AP759" s="1" t="s">
        <v>3</v>
      </c>
      <c r="AQ759" s="1" t="s">
        <v>3</v>
      </c>
      <c r="AR759" s="1" t="s">
        <v>3</v>
      </c>
      <c r="AS759" s="1"/>
      <c r="AT759" s="1"/>
      <c r="AU759" s="1"/>
      <c r="AV759" s="1"/>
      <c r="AW759" s="1"/>
      <c r="AX759" s="1"/>
      <c r="AY759" s="1"/>
      <c r="AZ759" s="1" t="s">
        <v>3</v>
      </c>
      <c r="BA759" s="1"/>
      <c r="BB759" s="1" t="s">
        <v>3</v>
      </c>
      <c r="BC759" s="1" t="s">
        <v>3</v>
      </c>
      <c r="BD759" s="1" t="s">
        <v>3</v>
      </c>
      <c r="BE759" s="1" t="s">
        <v>3</v>
      </c>
      <c r="BF759" s="1" t="s">
        <v>3</v>
      </c>
      <c r="BG759" s="1" t="s">
        <v>3</v>
      </c>
      <c r="BH759" s="1" t="s">
        <v>3</v>
      </c>
      <c r="BI759" s="1" t="s">
        <v>3</v>
      </c>
      <c r="BJ759" s="1" t="s">
        <v>3</v>
      </c>
      <c r="BK759" s="1" t="s">
        <v>3</v>
      </c>
      <c r="BL759" s="1" t="s">
        <v>3</v>
      </c>
      <c r="BM759" s="1" t="s">
        <v>3</v>
      </c>
      <c r="BN759" s="1" t="s">
        <v>3</v>
      </c>
      <c r="BO759" s="1" t="s">
        <v>3</v>
      </c>
      <c r="BP759" s="1" t="s">
        <v>3</v>
      </c>
      <c r="BQ759" s="1"/>
      <c r="BR759" s="1"/>
      <c r="BS759" s="1"/>
      <c r="BT759" s="1"/>
      <c r="BU759" s="1"/>
      <c r="BV759" s="1"/>
      <c r="BW759" s="1"/>
      <c r="BX759" s="1">
        <v>0</v>
      </c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>
        <v>0</v>
      </c>
    </row>
    <row r="761" spans="1:245" x14ac:dyDescent="0.2">
      <c r="A761" s="2">
        <v>52</v>
      </c>
      <c r="B761" s="2">
        <f t="shared" ref="B761:G761" si="424">B771</f>
        <v>1</v>
      </c>
      <c r="C761" s="2">
        <f t="shared" si="424"/>
        <v>5</v>
      </c>
      <c r="D761" s="2">
        <f t="shared" si="424"/>
        <v>759</v>
      </c>
      <c r="E761" s="2">
        <f t="shared" si="424"/>
        <v>0</v>
      </c>
      <c r="F761" s="2" t="str">
        <f t="shared" si="424"/>
        <v>Новый подраздел</v>
      </c>
      <c r="G761" s="2" t="str">
        <f t="shared" si="424"/>
        <v>Прочие работы</v>
      </c>
      <c r="H761" s="2"/>
      <c r="I761" s="2"/>
      <c r="J761" s="2"/>
      <c r="K761" s="2"/>
      <c r="L761" s="2"/>
      <c r="M761" s="2"/>
      <c r="N761" s="2"/>
      <c r="O761" s="2">
        <f t="shared" ref="O761:AT761" si="425">O771</f>
        <v>0</v>
      </c>
      <c r="P761" s="2">
        <f t="shared" si="425"/>
        <v>0</v>
      </c>
      <c r="Q761" s="2">
        <f t="shared" si="425"/>
        <v>0</v>
      </c>
      <c r="R761" s="2">
        <f t="shared" si="425"/>
        <v>0</v>
      </c>
      <c r="S761" s="2">
        <f t="shared" si="425"/>
        <v>0</v>
      </c>
      <c r="T761" s="2">
        <f t="shared" si="425"/>
        <v>0</v>
      </c>
      <c r="U761" s="2">
        <f t="shared" si="425"/>
        <v>0</v>
      </c>
      <c r="V761" s="2">
        <f t="shared" si="425"/>
        <v>0</v>
      </c>
      <c r="W761" s="2">
        <f t="shared" si="425"/>
        <v>0</v>
      </c>
      <c r="X761" s="2">
        <f t="shared" si="425"/>
        <v>0</v>
      </c>
      <c r="Y761" s="2">
        <f t="shared" si="425"/>
        <v>0</v>
      </c>
      <c r="Z761" s="2">
        <f t="shared" si="425"/>
        <v>0</v>
      </c>
      <c r="AA761" s="2">
        <f t="shared" si="425"/>
        <v>0</v>
      </c>
      <c r="AB761" s="2">
        <f t="shared" si="425"/>
        <v>0</v>
      </c>
      <c r="AC761" s="2">
        <f t="shared" si="425"/>
        <v>0</v>
      </c>
      <c r="AD761" s="2">
        <f t="shared" si="425"/>
        <v>0</v>
      </c>
      <c r="AE761" s="2">
        <f t="shared" si="425"/>
        <v>0</v>
      </c>
      <c r="AF761" s="2">
        <f t="shared" si="425"/>
        <v>0</v>
      </c>
      <c r="AG761" s="2">
        <f t="shared" si="425"/>
        <v>0</v>
      </c>
      <c r="AH761" s="2">
        <f t="shared" si="425"/>
        <v>0</v>
      </c>
      <c r="AI761" s="2">
        <f t="shared" si="425"/>
        <v>0</v>
      </c>
      <c r="AJ761" s="2">
        <f t="shared" si="425"/>
        <v>0</v>
      </c>
      <c r="AK761" s="2">
        <f t="shared" si="425"/>
        <v>0</v>
      </c>
      <c r="AL761" s="2">
        <f t="shared" si="425"/>
        <v>0</v>
      </c>
      <c r="AM761" s="2">
        <f t="shared" si="425"/>
        <v>0</v>
      </c>
      <c r="AN761" s="2">
        <f t="shared" si="425"/>
        <v>0</v>
      </c>
      <c r="AO761" s="2">
        <f t="shared" si="425"/>
        <v>0</v>
      </c>
      <c r="AP761" s="2">
        <f t="shared" si="425"/>
        <v>0</v>
      </c>
      <c r="AQ761" s="2">
        <f t="shared" si="425"/>
        <v>0</v>
      </c>
      <c r="AR761" s="2">
        <f t="shared" si="425"/>
        <v>0</v>
      </c>
      <c r="AS761" s="2">
        <f t="shared" si="425"/>
        <v>0</v>
      </c>
      <c r="AT761" s="2">
        <f t="shared" si="425"/>
        <v>0</v>
      </c>
      <c r="AU761" s="2">
        <f t="shared" ref="AU761:BZ761" si="426">AU771</f>
        <v>0</v>
      </c>
      <c r="AV761" s="2">
        <f t="shared" si="426"/>
        <v>0</v>
      </c>
      <c r="AW761" s="2">
        <f t="shared" si="426"/>
        <v>0</v>
      </c>
      <c r="AX761" s="2">
        <f t="shared" si="426"/>
        <v>0</v>
      </c>
      <c r="AY761" s="2">
        <f t="shared" si="426"/>
        <v>0</v>
      </c>
      <c r="AZ761" s="2">
        <f t="shared" si="426"/>
        <v>0</v>
      </c>
      <c r="BA761" s="2">
        <f t="shared" si="426"/>
        <v>0</v>
      </c>
      <c r="BB761" s="2">
        <f t="shared" si="426"/>
        <v>0</v>
      </c>
      <c r="BC761" s="2">
        <f t="shared" si="426"/>
        <v>0</v>
      </c>
      <c r="BD761" s="2">
        <f t="shared" si="426"/>
        <v>0</v>
      </c>
      <c r="BE761" s="2">
        <f t="shared" si="426"/>
        <v>0</v>
      </c>
      <c r="BF761" s="2">
        <f t="shared" si="426"/>
        <v>0</v>
      </c>
      <c r="BG761" s="2">
        <f t="shared" si="426"/>
        <v>0</v>
      </c>
      <c r="BH761" s="2">
        <f t="shared" si="426"/>
        <v>0</v>
      </c>
      <c r="BI761" s="2">
        <f t="shared" si="426"/>
        <v>0</v>
      </c>
      <c r="BJ761" s="2">
        <f t="shared" si="426"/>
        <v>0</v>
      </c>
      <c r="BK761" s="2">
        <f t="shared" si="426"/>
        <v>0</v>
      </c>
      <c r="BL761" s="2">
        <f t="shared" si="426"/>
        <v>0</v>
      </c>
      <c r="BM761" s="2">
        <f t="shared" si="426"/>
        <v>0</v>
      </c>
      <c r="BN761" s="2">
        <f t="shared" si="426"/>
        <v>0</v>
      </c>
      <c r="BO761" s="2">
        <f t="shared" si="426"/>
        <v>0</v>
      </c>
      <c r="BP761" s="2">
        <f t="shared" si="426"/>
        <v>0</v>
      </c>
      <c r="BQ761" s="2">
        <f t="shared" si="426"/>
        <v>0</v>
      </c>
      <c r="BR761" s="2">
        <f t="shared" si="426"/>
        <v>0</v>
      </c>
      <c r="BS761" s="2">
        <f t="shared" si="426"/>
        <v>0</v>
      </c>
      <c r="BT761" s="2">
        <f t="shared" si="426"/>
        <v>0</v>
      </c>
      <c r="BU761" s="2">
        <f t="shared" si="426"/>
        <v>0</v>
      </c>
      <c r="BV761" s="2">
        <f t="shared" si="426"/>
        <v>0</v>
      </c>
      <c r="BW761" s="2">
        <f t="shared" si="426"/>
        <v>0</v>
      </c>
      <c r="BX761" s="2">
        <f t="shared" si="426"/>
        <v>0</v>
      </c>
      <c r="BY761" s="2">
        <f t="shared" si="426"/>
        <v>0</v>
      </c>
      <c r="BZ761" s="2">
        <f t="shared" si="426"/>
        <v>0</v>
      </c>
      <c r="CA761" s="2">
        <f t="shared" ref="CA761:DF761" si="427">CA771</f>
        <v>0</v>
      </c>
      <c r="CB761" s="2">
        <f t="shared" si="427"/>
        <v>0</v>
      </c>
      <c r="CC761" s="2">
        <f t="shared" si="427"/>
        <v>0</v>
      </c>
      <c r="CD761" s="2">
        <f t="shared" si="427"/>
        <v>0</v>
      </c>
      <c r="CE761" s="2">
        <f t="shared" si="427"/>
        <v>0</v>
      </c>
      <c r="CF761" s="2">
        <f t="shared" si="427"/>
        <v>0</v>
      </c>
      <c r="CG761" s="2">
        <f t="shared" si="427"/>
        <v>0</v>
      </c>
      <c r="CH761" s="2">
        <f t="shared" si="427"/>
        <v>0</v>
      </c>
      <c r="CI761" s="2">
        <f t="shared" si="427"/>
        <v>0</v>
      </c>
      <c r="CJ761" s="2">
        <f t="shared" si="427"/>
        <v>0</v>
      </c>
      <c r="CK761" s="2">
        <f t="shared" si="427"/>
        <v>0</v>
      </c>
      <c r="CL761" s="2">
        <f t="shared" si="427"/>
        <v>0</v>
      </c>
      <c r="CM761" s="2">
        <f t="shared" si="427"/>
        <v>0</v>
      </c>
      <c r="CN761" s="2">
        <f t="shared" si="427"/>
        <v>0</v>
      </c>
      <c r="CO761" s="2">
        <f t="shared" si="427"/>
        <v>0</v>
      </c>
      <c r="CP761" s="2">
        <f t="shared" si="427"/>
        <v>0</v>
      </c>
      <c r="CQ761" s="2">
        <f t="shared" si="427"/>
        <v>0</v>
      </c>
      <c r="CR761" s="2">
        <f t="shared" si="427"/>
        <v>0</v>
      </c>
      <c r="CS761" s="2">
        <f t="shared" si="427"/>
        <v>0</v>
      </c>
      <c r="CT761" s="2">
        <f t="shared" si="427"/>
        <v>0</v>
      </c>
      <c r="CU761" s="2">
        <f t="shared" si="427"/>
        <v>0</v>
      </c>
      <c r="CV761" s="2">
        <f t="shared" si="427"/>
        <v>0</v>
      </c>
      <c r="CW761" s="2">
        <f t="shared" si="427"/>
        <v>0</v>
      </c>
      <c r="CX761" s="2">
        <f t="shared" si="427"/>
        <v>0</v>
      </c>
      <c r="CY761" s="2">
        <f t="shared" si="427"/>
        <v>0</v>
      </c>
      <c r="CZ761" s="2">
        <f t="shared" si="427"/>
        <v>0</v>
      </c>
      <c r="DA761" s="2">
        <f t="shared" si="427"/>
        <v>0</v>
      </c>
      <c r="DB761" s="2">
        <f t="shared" si="427"/>
        <v>0</v>
      </c>
      <c r="DC761" s="2">
        <f t="shared" si="427"/>
        <v>0</v>
      </c>
      <c r="DD761" s="2">
        <f t="shared" si="427"/>
        <v>0</v>
      </c>
      <c r="DE761" s="2">
        <f t="shared" si="427"/>
        <v>0</v>
      </c>
      <c r="DF761" s="2">
        <f t="shared" si="427"/>
        <v>0</v>
      </c>
      <c r="DG761" s="3">
        <f t="shared" ref="DG761:EL761" si="428">DG771</f>
        <v>0</v>
      </c>
      <c r="DH761" s="3">
        <f t="shared" si="428"/>
        <v>0</v>
      </c>
      <c r="DI761" s="3">
        <f t="shared" si="428"/>
        <v>0</v>
      </c>
      <c r="DJ761" s="3">
        <f t="shared" si="428"/>
        <v>0</v>
      </c>
      <c r="DK761" s="3">
        <f t="shared" si="428"/>
        <v>0</v>
      </c>
      <c r="DL761" s="3">
        <f t="shared" si="428"/>
        <v>0</v>
      </c>
      <c r="DM761" s="3">
        <f t="shared" si="428"/>
        <v>0</v>
      </c>
      <c r="DN761" s="3">
        <f t="shared" si="428"/>
        <v>0</v>
      </c>
      <c r="DO761" s="3">
        <f t="shared" si="428"/>
        <v>0</v>
      </c>
      <c r="DP761" s="3">
        <f t="shared" si="428"/>
        <v>0</v>
      </c>
      <c r="DQ761" s="3">
        <f t="shared" si="428"/>
        <v>0</v>
      </c>
      <c r="DR761" s="3">
        <f t="shared" si="428"/>
        <v>0</v>
      </c>
      <c r="DS761" s="3">
        <f t="shared" si="428"/>
        <v>0</v>
      </c>
      <c r="DT761" s="3">
        <f t="shared" si="428"/>
        <v>0</v>
      </c>
      <c r="DU761" s="3">
        <f t="shared" si="428"/>
        <v>0</v>
      </c>
      <c r="DV761" s="3">
        <f t="shared" si="428"/>
        <v>0</v>
      </c>
      <c r="DW761" s="3">
        <f t="shared" si="428"/>
        <v>0</v>
      </c>
      <c r="DX761" s="3">
        <f t="shared" si="428"/>
        <v>0</v>
      </c>
      <c r="DY761" s="3">
        <f t="shared" si="428"/>
        <v>0</v>
      </c>
      <c r="DZ761" s="3">
        <f t="shared" si="428"/>
        <v>0</v>
      </c>
      <c r="EA761" s="3">
        <f t="shared" si="428"/>
        <v>0</v>
      </c>
      <c r="EB761" s="3">
        <f t="shared" si="428"/>
        <v>0</v>
      </c>
      <c r="EC761" s="3">
        <f t="shared" si="428"/>
        <v>0</v>
      </c>
      <c r="ED761" s="3">
        <f t="shared" si="428"/>
        <v>0</v>
      </c>
      <c r="EE761" s="3">
        <f t="shared" si="428"/>
        <v>0</v>
      </c>
      <c r="EF761" s="3">
        <f t="shared" si="428"/>
        <v>0</v>
      </c>
      <c r="EG761" s="3">
        <f t="shared" si="428"/>
        <v>0</v>
      </c>
      <c r="EH761" s="3">
        <f t="shared" si="428"/>
        <v>0</v>
      </c>
      <c r="EI761" s="3">
        <f t="shared" si="428"/>
        <v>0</v>
      </c>
      <c r="EJ761" s="3">
        <f t="shared" si="428"/>
        <v>0</v>
      </c>
      <c r="EK761" s="3">
        <f t="shared" si="428"/>
        <v>0</v>
      </c>
      <c r="EL761" s="3">
        <f t="shared" si="428"/>
        <v>0</v>
      </c>
      <c r="EM761" s="3">
        <f t="shared" ref="EM761:FR761" si="429">EM771</f>
        <v>0</v>
      </c>
      <c r="EN761" s="3">
        <f t="shared" si="429"/>
        <v>0</v>
      </c>
      <c r="EO761" s="3">
        <f t="shared" si="429"/>
        <v>0</v>
      </c>
      <c r="EP761" s="3">
        <f t="shared" si="429"/>
        <v>0</v>
      </c>
      <c r="EQ761" s="3">
        <f t="shared" si="429"/>
        <v>0</v>
      </c>
      <c r="ER761" s="3">
        <f t="shared" si="429"/>
        <v>0</v>
      </c>
      <c r="ES761" s="3">
        <f t="shared" si="429"/>
        <v>0</v>
      </c>
      <c r="ET761" s="3">
        <f t="shared" si="429"/>
        <v>0</v>
      </c>
      <c r="EU761" s="3">
        <f t="shared" si="429"/>
        <v>0</v>
      </c>
      <c r="EV761" s="3">
        <f t="shared" si="429"/>
        <v>0</v>
      </c>
      <c r="EW761" s="3">
        <f t="shared" si="429"/>
        <v>0</v>
      </c>
      <c r="EX761" s="3">
        <f t="shared" si="429"/>
        <v>0</v>
      </c>
      <c r="EY761" s="3">
        <f t="shared" si="429"/>
        <v>0</v>
      </c>
      <c r="EZ761" s="3">
        <f t="shared" si="429"/>
        <v>0</v>
      </c>
      <c r="FA761" s="3">
        <f t="shared" si="429"/>
        <v>0</v>
      </c>
      <c r="FB761" s="3">
        <f t="shared" si="429"/>
        <v>0</v>
      </c>
      <c r="FC761" s="3">
        <f t="shared" si="429"/>
        <v>0</v>
      </c>
      <c r="FD761" s="3">
        <f t="shared" si="429"/>
        <v>0</v>
      </c>
      <c r="FE761" s="3">
        <f t="shared" si="429"/>
        <v>0</v>
      </c>
      <c r="FF761" s="3">
        <f t="shared" si="429"/>
        <v>0</v>
      </c>
      <c r="FG761" s="3">
        <f t="shared" si="429"/>
        <v>0</v>
      </c>
      <c r="FH761" s="3">
        <f t="shared" si="429"/>
        <v>0</v>
      </c>
      <c r="FI761" s="3">
        <f t="shared" si="429"/>
        <v>0</v>
      </c>
      <c r="FJ761" s="3">
        <f t="shared" si="429"/>
        <v>0</v>
      </c>
      <c r="FK761" s="3">
        <f t="shared" si="429"/>
        <v>0</v>
      </c>
      <c r="FL761" s="3">
        <f t="shared" si="429"/>
        <v>0</v>
      </c>
      <c r="FM761" s="3">
        <f t="shared" si="429"/>
        <v>0</v>
      </c>
      <c r="FN761" s="3">
        <f t="shared" si="429"/>
        <v>0</v>
      </c>
      <c r="FO761" s="3">
        <f t="shared" si="429"/>
        <v>0</v>
      </c>
      <c r="FP761" s="3">
        <f t="shared" si="429"/>
        <v>0</v>
      </c>
      <c r="FQ761" s="3">
        <f t="shared" si="429"/>
        <v>0</v>
      </c>
      <c r="FR761" s="3">
        <f t="shared" si="429"/>
        <v>0</v>
      </c>
      <c r="FS761" s="3">
        <f t="shared" ref="FS761:GX761" si="430">FS771</f>
        <v>0</v>
      </c>
      <c r="FT761" s="3">
        <f t="shared" si="430"/>
        <v>0</v>
      </c>
      <c r="FU761" s="3">
        <f t="shared" si="430"/>
        <v>0</v>
      </c>
      <c r="FV761" s="3">
        <f t="shared" si="430"/>
        <v>0</v>
      </c>
      <c r="FW761" s="3">
        <f t="shared" si="430"/>
        <v>0</v>
      </c>
      <c r="FX761" s="3">
        <f t="shared" si="430"/>
        <v>0</v>
      </c>
      <c r="FY761" s="3">
        <f t="shared" si="430"/>
        <v>0</v>
      </c>
      <c r="FZ761" s="3">
        <f t="shared" si="430"/>
        <v>0</v>
      </c>
      <c r="GA761" s="3">
        <f t="shared" si="430"/>
        <v>0</v>
      </c>
      <c r="GB761" s="3">
        <f t="shared" si="430"/>
        <v>0</v>
      </c>
      <c r="GC761" s="3">
        <f t="shared" si="430"/>
        <v>0</v>
      </c>
      <c r="GD761" s="3">
        <f t="shared" si="430"/>
        <v>0</v>
      </c>
      <c r="GE761" s="3">
        <f t="shared" si="430"/>
        <v>0</v>
      </c>
      <c r="GF761" s="3">
        <f t="shared" si="430"/>
        <v>0</v>
      </c>
      <c r="GG761" s="3">
        <f t="shared" si="430"/>
        <v>0</v>
      </c>
      <c r="GH761" s="3">
        <f t="shared" si="430"/>
        <v>0</v>
      </c>
      <c r="GI761" s="3">
        <f t="shared" si="430"/>
        <v>0</v>
      </c>
      <c r="GJ761" s="3">
        <f t="shared" si="430"/>
        <v>0</v>
      </c>
      <c r="GK761" s="3">
        <f t="shared" si="430"/>
        <v>0</v>
      </c>
      <c r="GL761" s="3">
        <f t="shared" si="430"/>
        <v>0</v>
      </c>
      <c r="GM761" s="3">
        <f t="shared" si="430"/>
        <v>0</v>
      </c>
      <c r="GN761" s="3">
        <f t="shared" si="430"/>
        <v>0</v>
      </c>
      <c r="GO761" s="3">
        <f t="shared" si="430"/>
        <v>0</v>
      </c>
      <c r="GP761" s="3">
        <f t="shared" si="430"/>
        <v>0</v>
      </c>
      <c r="GQ761" s="3">
        <f t="shared" si="430"/>
        <v>0</v>
      </c>
      <c r="GR761" s="3">
        <f t="shared" si="430"/>
        <v>0</v>
      </c>
      <c r="GS761" s="3">
        <f t="shared" si="430"/>
        <v>0</v>
      </c>
      <c r="GT761" s="3">
        <f t="shared" si="430"/>
        <v>0</v>
      </c>
      <c r="GU761" s="3">
        <f t="shared" si="430"/>
        <v>0</v>
      </c>
      <c r="GV761" s="3">
        <f t="shared" si="430"/>
        <v>0</v>
      </c>
      <c r="GW761" s="3">
        <f t="shared" si="430"/>
        <v>0</v>
      </c>
      <c r="GX761" s="3">
        <f t="shared" si="430"/>
        <v>0</v>
      </c>
    </row>
    <row r="763" spans="1:245" x14ac:dyDescent="0.2">
      <c r="A763">
        <v>17</v>
      </c>
      <c r="B763">
        <v>1</v>
      </c>
      <c r="C763">
        <f>ROW(SmtRes!A118)</f>
        <v>118</v>
      </c>
      <c r="D763">
        <f>ROW(EtalonRes!A194)</f>
        <v>194</v>
      </c>
      <c r="E763" t="s">
        <v>278</v>
      </c>
      <c r="F763" t="s">
        <v>155</v>
      </c>
      <c r="G763" t="s">
        <v>156</v>
      </c>
      <c r="H763" t="s">
        <v>148</v>
      </c>
      <c r="I763">
        <v>0</v>
      </c>
      <c r="J763">
        <v>0</v>
      </c>
      <c r="O763">
        <f t="shared" ref="O763:O769" si="431">ROUND(CP763,2)</f>
        <v>0</v>
      </c>
      <c r="P763">
        <f t="shared" ref="P763:P769" si="432">ROUND(CQ763*I763,2)</f>
        <v>0</v>
      </c>
      <c r="Q763">
        <f t="shared" ref="Q763:Q769" si="433">ROUND(CR763*I763,2)</f>
        <v>0</v>
      </c>
      <c r="R763">
        <f t="shared" ref="R763:R769" si="434">ROUND(CS763*I763,2)</f>
        <v>0</v>
      </c>
      <c r="S763">
        <f t="shared" ref="S763:S769" si="435">ROUND(CT763*I763,2)</f>
        <v>0</v>
      </c>
      <c r="T763">
        <f t="shared" ref="T763:T769" si="436">ROUND(CU763*I763,2)</f>
        <v>0</v>
      </c>
      <c r="U763">
        <f t="shared" ref="U763:U769" si="437">CV763*I763</f>
        <v>0</v>
      </c>
      <c r="V763">
        <f t="shared" ref="V763:V769" si="438">CW763*I763</f>
        <v>0</v>
      </c>
      <c r="W763">
        <f t="shared" ref="W763:W769" si="439">ROUND(CX763*I763,2)</f>
        <v>0</v>
      </c>
      <c r="X763">
        <f t="shared" ref="X763:Y769" si="440">ROUND(CY763,2)</f>
        <v>0</v>
      </c>
      <c r="Y763">
        <f t="shared" si="440"/>
        <v>0</v>
      </c>
      <c r="AA763">
        <v>40597198</v>
      </c>
      <c r="AB763">
        <f t="shared" ref="AB763:AB769" si="441">ROUND((AC763+AD763+AF763),6)</f>
        <v>1004.18</v>
      </c>
      <c r="AC763">
        <f>ROUND((ES763),6)</f>
        <v>621.95000000000005</v>
      </c>
      <c r="AD763">
        <f>ROUND((((ET763)-(EU763))+AE763),6)</f>
        <v>306.12</v>
      </c>
      <c r="AE763">
        <f>ROUND((EU763),6)</f>
        <v>142.54</v>
      </c>
      <c r="AF763">
        <f>ROUND((EV763),6)</f>
        <v>76.11</v>
      </c>
      <c r="AG763">
        <f t="shared" ref="AG763:AG769" si="442">ROUND((AP763),6)</f>
        <v>0</v>
      </c>
      <c r="AH763">
        <f>(EW763)</f>
        <v>0.38</v>
      </c>
      <c r="AI763">
        <f>(EX763)</f>
        <v>0</v>
      </c>
      <c r="AJ763">
        <f t="shared" ref="AJ763:AJ769" si="443">(AS763)</f>
        <v>0</v>
      </c>
      <c r="AK763">
        <v>1004.18</v>
      </c>
      <c r="AL763">
        <v>621.95000000000005</v>
      </c>
      <c r="AM763">
        <v>306.12</v>
      </c>
      <c r="AN763">
        <v>142.54</v>
      </c>
      <c r="AO763">
        <v>76.11</v>
      </c>
      <c r="AP763">
        <v>0</v>
      </c>
      <c r="AQ763">
        <v>0.38</v>
      </c>
      <c r="AR763">
        <v>0</v>
      </c>
      <c r="AS763">
        <v>0</v>
      </c>
      <c r="AT763">
        <v>80</v>
      </c>
      <c r="AU763">
        <v>10</v>
      </c>
      <c r="AV763">
        <v>1</v>
      </c>
      <c r="AW763">
        <v>1</v>
      </c>
      <c r="AZ763">
        <v>1</v>
      </c>
      <c r="BA763">
        <v>1</v>
      </c>
      <c r="BB763">
        <v>1</v>
      </c>
      <c r="BC763">
        <v>1</v>
      </c>
      <c r="BD763" t="s">
        <v>3</v>
      </c>
      <c r="BE763" t="s">
        <v>3</v>
      </c>
      <c r="BF763" t="s">
        <v>3</v>
      </c>
      <c r="BG763" t="s">
        <v>3</v>
      </c>
      <c r="BH763">
        <v>0</v>
      </c>
      <c r="BI763">
        <v>4</v>
      </c>
      <c r="BJ763" t="s">
        <v>157</v>
      </c>
      <c r="BM763">
        <v>2</v>
      </c>
      <c r="BN763">
        <v>0</v>
      </c>
      <c r="BO763" t="s">
        <v>3</v>
      </c>
      <c r="BP763">
        <v>0</v>
      </c>
      <c r="BQ763">
        <v>1</v>
      </c>
      <c r="BR763">
        <v>0</v>
      </c>
      <c r="BS763">
        <v>1</v>
      </c>
      <c r="BT763">
        <v>1</v>
      </c>
      <c r="BU763">
        <v>1</v>
      </c>
      <c r="BV763">
        <v>1</v>
      </c>
      <c r="BW763">
        <v>1</v>
      </c>
      <c r="BX763">
        <v>1</v>
      </c>
      <c r="BY763" t="s">
        <v>3</v>
      </c>
      <c r="BZ763">
        <v>80</v>
      </c>
      <c r="CA763">
        <v>10</v>
      </c>
      <c r="CE763">
        <v>0</v>
      </c>
      <c r="CF763">
        <v>0</v>
      </c>
      <c r="CG763">
        <v>0</v>
      </c>
      <c r="CM763">
        <v>0</v>
      </c>
      <c r="CN763" t="s">
        <v>3</v>
      </c>
      <c r="CO763">
        <v>0</v>
      </c>
      <c r="CP763">
        <f t="shared" ref="CP763:CP769" si="444">(P763+Q763+S763)</f>
        <v>0</v>
      </c>
      <c r="CQ763">
        <f t="shared" ref="CQ763:CQ769" si="445">(AC763*BC763*AW763)</f>
        <v>621.95000000000005</v>
      </c>
      <c r="CR763">
        <f>((((ET763)*BB763-(EU763)*BS763)+AE763*BS763)*AV763)</f>
        <v>306.12</v>
      </c>
      <c r="CS763">
        <f t="shared" ref="CS763:CS769" si="446">(AE763*BS763*AV763)</f>
        <v>142.54</v>
      </c>
      <c r="CT763">
        <f t="shared" ref="CT763:CT769" si="447">(AF763*BA763*AV763)</f>
        <v>76.11</v>
      </c>
      <c r="CU763">
        <f t="shared" ref="CU763:CU769" si="448">AG763</f>
        <v>0</v>
      </c>
      <c r="CV763">
        <f t="shared" ref="CV763:CV769" si="449">(AH763*AV763)</f>
        <v>0.38</v>
      </c>
      <c r="CW763">
        <f t="shared" ref="CW763:CX769" si="450">AI763</f>
        <v>0</v>
      </c>
      <c r="CX763">
        <f t="shared" si="450"/>
        <v>0</v>
      </c>
      <c r="CY763">
        <f t="shared" ref="CY763:CY769" si="451">((S763*BZ763)/100)</f>
        <v>0</v>
      </c>
      <c r="CZ763">
        <f t="shared" ref="CZ763:CZ769" si="452">((S763*CA763)/100)</f>
        <v>0</v>
      </c>
      <c r="DC763" t="s">
        <v>3</v>
      </c>
      <c r="DD763" t="s">
        <v>3</v>
      </c>
      <c r="DE763" t="s">
        <v>3</v>
      </c>
      <c r="DF763" t="s">
        <v>3</v>
      </c>
      <c r="DG763" t="s">
        <v>3</v>
      </c>
      <c r="DH763" t="s">
        <v>3</v>
      </c>
      <c r="DI763" t="s">
        <v>3</v>
      </c>
      <c r="DJ763" t="s">
        <v>3</v>
      </c>
      <c r="DK763" t="s">
        <v>3</v>
      </c>
      <c r="DL763" t="s">
        <v>3</v>
      </c>
      <c r="DM763" t="s">
        <v>3</v>
      </c>
      <c r="DN763">
        <v>0</v>
      </c>
      <c r="DO763">
        <v>0</v>
      </c>
      <c r="DP763">
        <v>1</v>
      </c>
      <c r="DQ763">
        <v>1</v>
      </c>
      <c r="DU763">
        <v>1005</v>
      </c>
      <c r="DV763" t="s">
        <v>148</v>
      </c>
      <c r="DW763" t="s">
        <v>148</v>
      </c>
      <c r="DX763">
        <v>1</v>
      </c>
      <c r="EE763">
        <v>38986831</v>
      </c>
      <c r="EF763">
        <v>1</v>
      </c>
      <c r="EG763" t="s">
        <v>23</v>
      </c>
      <c r="EH763">
        <v>0</v>
      </c>
      <c r="EI763" t="s">
        <v>3</v>
      </c>
      <c r="EJ763">
        <v>4</v>
      </c>
      <c r="EK763">
        <v>2</v>
      </c>
      <c r="EL763" t="s">
        <v>158</v>
      </c>
      <c r="EM763" t="s">
        <v>25</v>
      </c>
      <c r="EO763" t="s">
        <v>3</v>
      </c>
      <c r="EQ763">
        <v>131072</v>
      </c>
      <c r="ER763">
        <v>1004.18</v>
      </c>
      <c r="ES763">
        <v>621.95000000000005</v>
      </c>
      <c r="ET763">
        <v>306.12</v>
      </c>
      <c r="EU763">
        <v>142.54</v>
      </c>
      <c r="EV763">
        <v>76.11</v>
      </c>
      <c r="EW763">
        <v>0.38</v>
      </c>
      <c r="EX763">
        <v>0</v>
      </c>
      <c r="EY763">
        <v>0</v>
      </c>
      <c r="FQ763">
        <v>0</v>
      </c>
      <c r="FR763">
        <f t="shared" ref="FR763:FR769" si="453">ROUND(IF(AND(BH763=3,BI763=3),P763,0),2)</f>
        <v>0</v>
      </c>
      <c r="FS763">
        <v>0</v>
      </c>
      <c r="FX763">
        <v>80</v>
      </c>
      <c r="FY763">
        <v>10</v>
      </c>
      <c r="GA763" t="s">
        <v>3</v>
      </c>
      <c r="GD763">
        <v>0</v>
      </c>
      <c r="GF763">
        <v>-1066934</v>
      </c>
      <c r="GG763">
        <v>2</v>
      </c>
      <c r="GH763">
        <v>1</v>
      </c>
      <c r="GI763">
        <v>-2</v>
      </c>
      <c r="GJ763">
        <v>0</v>
      </c>
      <c r="GK763">
        <f>ROUND(R763*(R12)/100,2)</f>
        <v>0</v>
      </c>
      <c r="GL763">
        <f t="shared" ref="GL763:GL769" si="454">ROUND(IF(AND(BH763=3,BI763=3,FS763&lt;&gt;0),P763,0),2)</f>
        <v>0</v>
      </c>
      <c r="GM763">
        <f t="shared" ref="GM763:GM769" si="455">ROUND(O763+X763+Y763+GK763,2)+GX763</f>
        <v>0</v>
      </c>
      <c r="GN763">
        <f t="shared" ref="GN763:GN769" si="456">IF(OR(BI763=0,BI763=1),ROUND(O763+X763+Y763+GK763,2),0)</f>
        <v>0</v>
      </c>
      <c r="GO763">
        <f t="shared" ref="GO763:GO769" si="457">IF(BI763=2,ROUND(O763+X763+Y763+GK763,2),0)</f>
        <v>0</v>
      </c>
      <c r="GP763">
        <f t="shared" ref="GP763:GP769" si="458">IF(BI763=4,ROUND(O763+X763+Y763+GK763,2)+GX763,0)</f>
        <v>0</v>
      </c>
      <c r="GR763">
        <v>0</v>
      </c>
      <c r="GS763">
        <v>3</v>
      </c>
      <c r="GT763">
        <v>0</v>
      </c>
      <c r="GU763" t="s">
        <v>3</v>
      </c>
      <c r="GV763">
        <f t="shared" ref="GV763:GV769" si="459">ROUND((GT763),6)</f>
        <v>0</v>
      </c>
      <c r="GW763">
        <v>1</v>
      </c>
      <c r="GX763">
        <f t="shared" ref="GX763:GX769" si="460">ROUND(HC763*I763,2)</f>
        <v>0</v>
      </c>
      <c r="HA763">
        <v>0</v>
      </c>
      <c r="HB763">
        <v>0</v>
      </c>
      <c r="HC763">
        <f t="shared" ref="HC763:HC769" si="461">GV763*GW763</f>
        <v>0</v>
      </c>
      <c r="IK763">
        <v>0</v>
      </c>
    </row>
    <row r="764" spans="1:245" x14ac:dyDescent="0.2">
      <c r="A764">
        <v>17</v>
      </c>
      <c r="B764">
        <v>1</v>
      </c>
      <c r="D764">
        <f>ROW(EtalonRes!A199)</f>
        <v>199</v>
      </c>
      <c r="E764" t="s">
        <v>279</v>
      </c>
      <c r="F764" t="s">
        <v>160</v>
      </c>
      <c r="G764" t="s">
        <v>161</v>
      </c>
      <c r="H764" t="s">
        <v>162</v>
      </c>
      <c r="I764">
        <v>0</v>
      </c>
      <c r="J764">
        <v>0</v>
      </c>
      <c r="O764">
        <f t="shared" si="431"/>
        <v>0</v>
      </c>
      <c r="P764">
        <f t="shared" si="432"/>
        <v>0</v>
      </c>
      <c r="Q764">
        <f t="shared" si="433"/>
        <v>0</v>
      </c>
      <c r="R764">
        <f t="shared" si="434"/>
        <v>0</v>
      </c>
      <c r="S764">
        <f t="shared" si="435"/>
        <v>0</v>
      </c>
      <c r="T764">
        <f t="shared" si="436"/>
        <v>0</v>
      </c>
      <c r="U764">
        <f t="shared" si="437"/>
        <v>0</v>
      </c>
      <c r="V764">
        <f t="shared" si="438"/>
        <v>0</v>
      </c>
      <c r="W764">
        <f t="shared" si="439"/>
        <v>0</v>
      </c>
      <c r="X764">
        <f t="shared" si="440"/>
        <v>0</v>
      </c>
      <c r="Y764">
        <f t="shared" si="440"/>
        <v>0</v>
      </c>
      <c r="AA764">
        <v>40597198</v>
      </c>
      <c r="AB764">
        <f t="shared" si="441"/>
        <v>16596.295999999998</v>
      </c>
      <c r="AC764">
        <f>ROUND(((ES764*0)),6)</f>
        <v>0</v>
      </c>
      <c r="AD764">
        <f>ROUND(((((ET764*0.2))-((EU764*0.2)))+AE764),6)</f>
        <v>3405.7660000000001</v>
      </c>
      <c r="AE764">
        <f>ROUND(((EU764*0.2)),6)</f>
        <v>1667.546</v>
      </c>
      <c r="AF764">
        <f>ROUND(((EV764*0.2)),6)</f>
        <v>13190.53</v>
      </c>
      <c r="AG764">
        <f t="shared" si="442"/>
        <v>0</v>
      </c>
      <c r="AH764">
        <f>((EW764*0.2))</f>
        <v>68.50800000000001</v>
      </c>
      <c r="AI764">
        <f>((EX764*0.2))</f>
        <v>0</v>
      </c>
      <c r="AJ764">
        <f t="shared" si="443"/>
        <v>0</v>
      </c>
      <c r="AK764">
        <v>269260.87</v>
      </c>
      <c r="AL764">
        <v>186279.39</v>
      </c>
      <c r="AM764">
        <v>17028.830000000002</v>
      </c>
      <c r="AN764">
        <v>8337.73</v>
      </c>
      <c r="AO764">
        <v>65952.649999999994</v>
      </c>
      <c r="AP764">
        <v>0</v>
      </c>
      <c r="AQ764">
        <v>342.54</v>
      </c>
      <c r="AR764">
        <v>0</v>
      </c>
      <c r="AS764">
        <v>0</v>
      </c>
      <c r="AT764">
        <v>70</v>
      </c>
      <c r="AU764">
        <v>10</v>
      </c>
      <c r="AV764">
        <v>1</v>
      </c>
      <c r="AW764">
        <v>1</v>
      </c>
      <c r="AZ764">
        <v>1</v>
      </c>
      <c r="BA764">
        <v>1</v>
      </c>
      <c r="BB764">
        <v>1</v>
      </c>
      <c r="BC764">
        <v>1</v>
      </c>
      <c r="BD764" t="s">
        <v>3</v>
      </c>
      <c r="BE764" t="s">
        <v>3</v>
      </c>
      <c r="BF764" t="s">
        <v>3</v>
      </c>
      <c r="BG764" t="s">
        <v>3</v>
      </c>
      <c r="BH764">
        <v>0</v>
      </c>
      <c r="BI764">
        <v>4</v>
      </c>
      <c r="BJ764" t="s">
        <v>163</v>
      </c>
      <c r="BM764">
        <v>0</v>
      </c>
      <c r="BN764">
        <v>0</v>
      </c>
      <c r="BO764" t="s">
        <v>3</v>
      </c>
      <c r="BP764">
        <v>0</v>
      </c>
      <c r="BQ764">
        <v>1</v>
      </c>
      <c r="BR764">
        <v>0</v>
      </c>
      <c r="BS764">
        <v>1</v>
      </c>
      <c r="BT764">
        <v>1</v>
      </c>
      <c r="BU764">
        <v>1</v>
      </c>
      <c r="BV764">
        <v>1</v>
      </c>
      <c r="BW764">
        <v>1</v>
      </c>
      <c r="BX764">
        <v>1</v>
      </c>
      <c r="BY764" t="s">
        <v>3</v>
      </c>
      <c r="BZ764">
        <v>70</v>
      </c>
      <c r="CA764">
        <v>10</v>
      </c>
      <c r="CE764">
        <v>0</v>
      </c>
      <c r="CF764">
        <v>0</v>
      </c>
      <c r="CG764">
        <v>0</v>
      </c>
      <c r="CM764">
        <v>0</v>
      </c>
      <c r="CN764" t="s">
        <v>232</v>
      </c>
      <c r="CO764">
        <v>0</v>
      </c>
      <c r="CP764">
        <f t="shared" si="444"/>
        <v>0</v>
      </c>
      <c r="CQ764">
        <f t="shared" si="445"/>
        <v>0</v>
      </c>
      <c r="CR764">
        <f>(((((ET764*0.2))*BB764-((EU764*0.2))*BS764)+AE764*BS764)*AV764)</f>
        <v>3405.7660000000005</v>
      </c>
      <c r="CS764">
        <f t="shared" si="446"/>
        <v>1667.546</v>
      </c>
      <c r="CT764">
        <f t="shared" si="447"/>
        <v>13190.53</v>
      </c>
      <c r="CU764">
        <f t="shared" si="448"/>
        <v>0</v>
      </c>
      <c r="CV764">
        <f t="shared" si="449"/>
        <v>68.50800000000001</v>
      </c>
      <c r="CW764">
        <f t="shared" si="450"/>
        <v>0</v>
      </c>
      <c r="CX764">
        <f t="shared" si="450"/>
        <v>0</v>
      </c>
      <c r="CY764">
        <f t="shared" si="451"/>
        <v>0</v>
      </c>
      <c r="CZ764">
        <f t="shared" si="452"/>
        <v>0</v>
      </c>
      <c r="DC764" t="s">
        <v>3</v>
      </c>
      <c r="DD764" t="s">
        <v>233</v>
      </c>
      <c r="DE764" t="s">
        <v>165</v>
      </c>
      <c r="DF764" t="s">
        <v>165</v>
      </c>
      <c r="DG764" t="s">
        <v>165</v>
      </c>
      <c r="DH764" t="s">
        <v>3</v>
      </c>
      <c r="DI764" t="s">
        <v>165</v>
      </c>
      <c r="DJ764" t="s">
        <v>165</v>
      </c>
      <c r="DK764" t="s">
        <v>3</v>
      </c>
      <c r="DL764" t="s">
        <v>3</v>
      </c>
      <c r="DM764" t="s">
        <v>3</v>
      </c>
      <c r="DN764">
        <v>0</v>
      </c>
      <c r="DO764">
        <v>0</v>
      </c>
      <c r="DP764">
        <v>1</v>
      </c>
      <c r="DQ764">
        <v>1</v>
      </c>
      <c r="DU764">
        <v>1010</v>
      </c>
      <c r="DV764" t="s">
        <v>162</v>
      </c>
      <c r="DW764" t="s">
        <v>162</v>
      </c>
      <c r="DX764">
        <v>100</v>
      </c>
      <c r="EE764">
        <v>38986828</v>
      </c>
      <c r="EF764">
        <v>1</v>
      </c>
      <c r="EG764" t="s">
        <v>23</v>
      </c>
      <c r="EH764">
        <v>0</v>
      </c>
      <c r="EI764" t="s">
        <v>3</v>
      </c>
      <c r="EJ764">
        <v>4</v>
      </c>
      <c r="EK764">
        <v>0</v>
      </c>
      <c r="EL764" t="s">
        <v>24</v>
      </c>
      <c r="EM764" t="s">
        <v>25</v>
      </c>
      <c r="EO764" t="s">
        <v>234</v>
      </c>
      <c r="EQ764">
        <v>131072</v>
      </c>
      <c r="ER764">
        <v>269260.87</v>
      </c>
      <c r="ES764">
        <v>186279.39</v>
      </c>
      <c r="ET764">
        <v>17028.830000000002</v>
      </c>
      <c r="EU764">
        <v>8337.73</v>
      </c>
      <c r="EV764">
        <v>65952.649999999994</v>
      </c>
      <c r="EW764">
        <v>342.54</v>
      </c>
      <c r="EX764">
        <v>0</v>
      </c>
      <c r="EY764">
        <v>0</v>
      </c>
      <c r="FQ764">
        <v>0</v>
      </c>
      <c r="FR764">
        <f t="shared" si="453"/>
        <v>0</v>
      </c>
      <c r="FS764">
        <v>0</v>
      </c>
      <c r="FX764">
        <v>70</v>
      </c>
      <c r="FY764">
        <v>10</v>
      </c>
      <c r="GA764" t="s">
        <v>3</v>
      </c>
      <c r="GD764">
        <v>0</v>
      </c>
      <c r="GF764">
        <v>624789638</v>
      </c>
      <c r="GG764">
        <v>2</v>
      </c>
      <c r="GH764">
        <v>1</v>
      </c>
      <c r="GI764">
        <v>-2</v>
      </c>
      <c r="GJ764">
        <v>0</v>
      </c>
      <c r="GK764">
        <f>ROUND(R764*(R12)/100,2)</f>
        <v>0</v>
      </c>
      <c r="GL764">
        <f t="shared" si="454"/>
        <v>0</v>
      </c>
      <c r="GM764">
        <f t="shared" si="455"/>
        <v>0</v>
      </c>
      <c r="GN764">
        <f t="shared" si="456"/>
        <v>0</v>
      </c>
      <c r="GO764">
        <f t="shared" si="457"/>
        <v>0</v>
      </c>
      <c r="GP764">
        <f t="shared" si="458"/>
        <v>0</v>
      </c>
      <c r="GR764">
        <v>0</v>
      </c>
      <c r="GS764">
        <v>3</v>
      </c>
      <c r="GT764">
        <v>0</v>
      </c>
      <c r="GU764" t="s">
        <v>3</v>
      </c>
      <c r="GV764">
        <f t="shared" si="459"/>
        <v>0</v>
      </c>
      <c r="GW764">
        <v>1</v>
      </c>
      <c r="GX764">
        <f t="shared" si="460"/>
        <v>0</v>
      </c>
      <c r="HA764">
        <v>0</v>
      </c>
      <c r="HB764">
        <v>0</v>
      </c>
      <c r="HC764">
        <f t="shared" si="461"/>
        <v>0</v>
      </c>
      <c r="IK764">
        <v>0</v>
      </c>
    </row>
    <row r="765" spans="1:245" x14ac:dyDescent="0.2">
      <c r="A765">
        <v>17</v>
      </c>
      <c r="B765">
        <v>1</v>
      </c>
      <c r="C765">
        <f>ROW(SmtRes!A122)</f>
        <v>122</v>
      </c>
      <c r="D765">
        <f>ROW(EtalonRes!A204)</f>
        <v>204</v>
      </c>
      <c r="E765" t="s">
        <v>280</v>
      </c>
      <c r="F765" t="s">
        <v>160</v>
      </c>
      <c r="G765" t="s">
        <v>167</v>
      </c>
      <c r="H765" t="s">
        <v>162</v>
      </c>
      <c r="I765">
        <v>0</v>
      </c>
      <c r="J765">
        <v>0</v>
      </c>
      <c r="O765">
        <f t="shared" si="431"/>
        <v>0</v>
      </c>
      <c r="P765">
        <f t="shared" si="432"/>
        <v>0</v>
      </c>
      <c r="Q765">
        <f t="shared" si="433"/>
        <v>0</v>
      </c>
      <c r="R765">
        <f t="shared" si="434"/>
        <v>0</v>
      </c>
      <c r="S765">
        <f t="shared" si="435"/>
        <v>0</v>
      </c>
      <c r="T765">
        <f t="shared" si="436"/>
        <v>0</v>
      </c>
      <c r="U765">
        <f t="shared" si="437"/>
        <v>0</v>
      </c>
      <c r="V765">
        <f t="shared" si="438"/>
        <v>0</v>
      </c>
      <c r="W765">
        <f t="shared" si="439"/>
        <v>0</v>
      </c>
      <c r="X765">
        <f t="shared" si="440"/>
        <v>0</v>
      </c>
      <c r="Y765">
        <f t="shared" si="440"/>
        <v>0</v>
      </c>
      <c r="AA765">
        <v>40597198</v>
      </c>
      <c r="AB765">
        <f t="shared" si="441"/>
        <v>269260.87</v>
      </c>
      <c r="AC765">
        <f>ROUND((ES765),6)</f>
        <v>186279.39</v>
      </c>
      <c r="AD765">
        <f>ROUND((((ET765)-(EU765))+AE765),6)</f>
        <v>17028.830000000002</v>
      </c>
      <c r="AE765">
        <f t="shared" ref="AE765:AF769" si="462">ROUND((EU765),6)</f>
        <v>8337.73</v>
      </c>
      <c r="AF765">
        <f t="shared" si="462"/>
        <v>65952.649999999994</v>
      </c>
      <c r="AG765">
        <f t="shared" si="442"/>
        <v>0</v>
      </c>
      <c r="AH765">
        <f t="shared" ref="AH765:AI769" si="463">(EW765)</f>
        <v>342.54</v>
      </c>
      <c r="AI765">
        <f t="shared" si="463"/>
        <v>0</v>
      </c>
      <c r="AJ765">
        <f t="shared" si="443"/>
        <v>0</v>
      </c>
      <c r="AK765">
        <v>269260.87</v>
      </c>
      <c r="AL765">
        <v>186279.39</v>
      </c>
      <c r="AM765">
        <v>17028.830000000002</v>
      </c>
      <c r="AN765">
        <v>8337.73</v>
      </c>
      <c r="AO765">
        <v>65952.649999999994</v>
      </c>
      <c r="AP765">
        <v>0</v>
      </c>
      <c r="AQ765">
        <v>342.54</v>
      </c>
      <c r="AR765">
        <v>0</v>
      </c>
      <c r="AS765">
        <v>0</v>
      </c>
      <c r="AT765">
        <v>70</v>
      </c>
      <c r="AU765">
        <v>10</v>
      </c>
      <c r="AV765">
        <v>1</v>
      </c>
      <c r="AW765">
        <v>1</v>
      </c>
      <c r="AZ765">
        <v>1</v>
      </c>
      <c r="BA765">
        <v>1</v>
      </c>
      <c r="BB765">
        <v>1</v>
      </c>
      <c r="BC765">
        <v>1</v>
      </c>
      <c r="BD765" t="s">
        <v>3</v>
      </c>
      <c r="BE765" t="s">
        <v>3</v>
      </c>
      <c r="BF765" t="s">
        <v>3</v>
      </c>
      <c r="BG765" t="s">
        <v>3</v>
      </c>
      <c r="BH765">
        <v>0</v>
      </c>
      <c r="BI765">
        <v>4</v>
      </c>
      <c r="BJ765" t="s">
        <v>163</v>
      </c>
      <c r="BM765">
        <v>0</v>
      </c>
      <c r="BN765">
        <v>0</v>
      </c>
      <c r="BO765" t="s">
        <v>3</v>
      </c>
      <c r="BP765">
        <v>0</v>
      </c>
      <c r="BQ765">
        <v>1</v>
      </c>
      <c r="BR765">
        <v>0</v>
      </c>
      <c r="BS765">
        <v>1</v>
      </c>
      <c r="BT765">
        <v>1</v>
      </c>
      <c r="BU765">
        <v>1</v>
      </c>
      <c r="BV765">
        <v>1</v>
      </c>
      <c r="BW765">
        <v>1</v>
      </c>
      <c r="BX765">
        <v>1</v>
      </c>
      <c r="BY765" t="s">
        <v>3</v>
      </c>
      <c r="BZ765">
        <v>70</v>
      </c>
      <c r="CA765">
        <v>10</v>
      </c>
      <c r="CE765">
        <v>0</v>
      </c>
      <c r="CF765">
        <v>0</v>
      </c>
      <c r="CG765">
        <v>0</v>
      </c>
      <c r="CM765">
        <v>0</v>
      </c>
      <c r="CN765" t="s">
        <v>3</v>
      </c>
      <c r="CO765">
        <v>0</v>
      </c>
      <c r="CP765">
        <f t="shared" si="444"/>
        <v>0</v>
      </c>
      <c r="CQ765">
        <f t="shared" si="445"/>
        <v>186279.39</v>
      </c>
      <c r="CR765">
        <f>((((ET765)*BB765-(EU765)*BS765)+AE765*BS765)*AV765)</f>
        <v>17028.830000000002</v>
      </c>
      <c r="CS765">
        <f t="shared" si="446"/>
        <v>8337.73</v>
      </c>
      <c r="CT765">
        <f t="shared" si="447"/>
        <v>65952.649999999994</v>
      </c>
      <c r="CU765">
        <f t="shared" si="448"/>
        <v>0</v>
      </c>
      <c r="CV765">
        <f t="shared" si="449"/>
        <v>342.54</v>
      </c>
      <c r="CW765">
        <f t="shared" si="450"/>
        <v>0</v>
      </c>
      <c r="CX765">
        <f t="shared" si="450"/>
        <v>0</v>
      </c>
      <c r="CY765">
        <f t="shared" si="451"/>
        <v>0</v>
      </c>
      <c r="CZ765">
        <f t="shared" si="452"/>
        <v>0</v>
      </c>
      <c r="DC765" t="s">
        <v>3</v>
      </c>
      <c r="DD765" t="s">
        <v>3</v>
      </c>
      <c r="DE765" t="s">
        <v>3</v>
      </c>
      <c r="DF765" t="s">
        <v>3</v>
      </c>
      <c r="DG765" t="s">
        <v>3</v>
      </c>
      <c r="DH765" t="s">
        <v>3</v>
      </c>
      <c r="DI765" t="s">
        <v>3</v>
      </c>
      <c r="DJ765" t="s">
        <v>3</v>
      </c>
      <c r="DK765" t="s">
        <v>3</v>
      </c>
      <c r="DL765" t="s">
        <v>3</v>
      </c>
      <c r="DM765" t="s">
        <v>3</v>
      </c>
      <c r="DN765">
        <v>0</v>
      </c>
      <c r="DO765">
        <v>0</v>
      </c>
      <c r="DP765">
        <v>1</v>
      </c>
      <c r="DQ765">
        <v>1</v>
      </c>
      <c r="DU765">
        <v>1010</v>
      </c>
      <c r="DV765" t="s">
        <v>162</v>
      </c>
      <c r="DW765" t="s">
        <v>162</v>
      </c>
      <c r="DX765">
        <v>100</v>
      </c>
      <c r="EE765">
        <v>38986828</v>
      </c>
      <c r="EF765">
        <v>1</v>
      </c>
      <c r="EG765" t="s">
        <v>23</v>
      </c>
      <c r="EH765">
        <v>0</v>
      </c>
      <c r="EI765" t="s">
        <v>3</v>
      </c>
      <c r="EJ765">
        <v>4</v>
      </c>
      <c r="EK765">
        <v>0</v>
      </c>
      <c r="EL765" t="s">
        <v>24</v>
      </c>
      <c r="EM765" t="s">
        <v>25</v>
      </c>
      <c r="EO765" t="s">
        <v>3</v>
      </c>
      <c r="EQ765">
        <v>131072</v>
      </c>
      <c r="ER765">
        <v>269260.87</v>
      </c>
      <c r="ES765">
        <v>186279.39</v>
      </c>
      <c r="ET765">
        <v>17028.830000000002</v>
      </c>
      <c r="EU765">
        <v>8337.73</v>
      </c>
      <c r="EV765">
        <v>65952.649999999994</v>
      </c>
      <c r="EW765">
        <v>342.54</v>
      </c>
      <c r="EX765">
        <v>0</v>
      </c>
      <c r="EY765">
        <v>0</v>
      </c>
      <c r="FQ765">
        <v>0</v>
      </c>
      <c r="FR765">
        <f t="shared" si="453"/>
        <v>0</v>
      </c>
      <c r="FS765">
        <v>0</v>
      </c>
      <c r="FX765">
        <v>70</v>
      </c>
      <c r="FY765">
        <v>10</v>
      </c>
      <c r="GA765" t="s">
        <v>3</v>
      </c>
      <c r="GD765">
        <v>0</v>
      </c>
      <c r="GF765">
        <v>2134830441</v>
      </c>
      <c r="GG765">
        <v>2</v>
      </c>
      <c r="GH765">
        <v>1</v>
      </c>
      <c r="GI765">
        <v>-2</v>
      </c>
      <c r="GJ765">
        <v>0</v>
      </c>
      <c r="GK765">
        <f>ROUND(R765*(R12)/100,2)</f>
        <v>0</v>
      </c>
      <c r="GL765">
        <f t="shared" si="454"/>
        <v>0</v>
      </c>
      <c r="GM765">
        <f t="shared" si="455"/>
        <v>0</v>
      </c>
      <c r="GN765">
        <f t="shared" si="456"/>
        <v>0</v>
      </c>
      <c r="GO765">
        <f t="shared" si="457"/>
        <v>0</v>
      </c>
      <c r="GP765">
        <f t="shared" si="458"/>
        <v>0</v>
      </c>
      <c r="GR765">
        <v>0</v>
      </c>
      <c r="GS765">
        <v>3</v>
      </c>
      <c r="GT765">
        <v>0</v>
      </c>
      <c r="GU765" t="s">
        <v>3</v>
      </c>
      <c r="GV765">
        <f t="shared" si="459"/>
        <v>0</v>
      </c>
      <c r="GW765">
        <v>1</v>
      </c>
      <c r="GX765">
        <f t="shared" si="460"/>
        <v>0</v>
      </c>
      <c r="HA765">
        <v>0</v>
      </c>
      <c r="HB765">
        <v>0</v>
      </c>
      <c r="HC765">
        <f t="shared" si="461"/>
        <v>0</v>
      </c>
      <c r="IK765">
        <v>0</v>
      </c>
    </row>
    <row r="766" spans="1:245" x14ac:dyDescent="0.2">
      <c r="A766">
        <v>18</v>
      </c>
      <c r="B766">
        <v>1</v>
      </c>
      <c r="C766">
        <v>121</v>
      </c>
      <c r="E766" t="s">
        <v>281</v>
      </c>
      <c r="F766" t="s">
        <v>169</v>
      </c>
      <c r="G766" t="s">
        <v>170</v>
      </c>
      <c r="H766" t="s">
        <v>171</v>
      </c>
      <c r="I766">
        <f>I765*J766</f>
        <v>0</v>
      </c>
      <c r="J766">
        <v>-50</v>
      </c>
      <c r="O766">
        <f t="shared" si="431"/>
        <v>0</v>
      </c>
      <c r="P766">
        <f t="shared" si="432"/>
        <v>0</v>
      </c>
      <c r="Q766">
        <f t="shared" si="433"/>
        <v>0</v>
      </c>
      <c r="R766">
        <f t="shared" si="434"/>
        <v>0</v>
      </c>
      <c r="S766">
        <f t="shared" si="435"/>
        <v>0</v>
      </c>
      <c r="T766">
        <f t="shared" si="436"/>
        <v>0</v>
      </c>
      <c r="U766">
        <f t="shared" si="437"/>
        <v>0</v>
      </c>
      <c r="V766">
        <f t="shared" si="438"/>
        <v>0</v>
      </c>
      <c r="W766">
        <f t="shared" si="439"/>
        <v>0</v>
      </c>
      <c r="X766">
        <f t="shared" si="440"/>
        <v>0</v>
      </c>
      <c r="Y766">
        <f t="shared" si="440"/>
        <v>0</v>
      </c>
      <c r="AA766">
        <v>40597198</v>
      </c>
      <c r="AB766">
        <f t="shared" si="441"/>
        <v>1799.61</v>
      </c>
      <c r="AC766">
        <f>ROUND((ES766),6)</f>
        <v>1799.61</v>
      </c>
      <c r="AD766">
        <f>ROUND((((ET766)-(EU766))+AE766),6)</f>
        <v>0</v>
      </c>
      <c r="AE766">
        <f t="shared" si="462"/>
        <v>0</v>
      </c>
      <c r="AF766">
        <f t="shared" si="462"/>
        <v>0</v>
      </c>
      <c r="AG766">
        <f t="shared" si="442"/>
        <v>0</v>
      </c>
      <c r="AH766">
        <f t="shared" si="463"/>
        <v>0</v>
      </c>
      <c r="AI766">
        <f t="shared" si="463"/>
        <v>0</v>
      </c>
      <c r="AJ766">
        <f t="shared" si="443"/>
        <v>0</v>
      </c>
      <c r="AK766">
        <v>1799.61</v>
      </c>
      <c r="AL766">
        <v>1799.61</v>
      </c>
      <c r="AM766">
        <v>0</v>
      </c>
      <c r="AN766">
        <v>0</v>
      </c>
      <c r="AO766">
        <v>0</v>
      </c>
      <c r="AP766">
        <v>0</v>
      </c>
      <c r="AQ766">
        <v>0</v>
      </c>
      <c r="AR766">
        <v>0</v>
      </c>
      <c r="AS766">
        <v>0</v>
      </c>
      <c r="AT766">
        <v>70</v>
      </c>
      <c r="AU766">
        <v>10</v>
      </c>
      <c r="AV766">
        <v>1</v>
      </c>
      <c r="AW766">
        <v>1</v>
      </c>
      <c r="AZ766">
        <v>1</v>
      </c>
      <c r="BA766">
        <v>1</v>
      </c>
      <c r="BB766">
        <v>1</v>
      </c>
      <c r="BC766">
        <v>1</v>
      </c>
      <c r="BD766" t="s">
        <v>3</v>
      </c>
      <c r="BE766" t="s">
        <v>3</v>
      </c>
      <c r="BF766" t="s">
        <v>3</v>
      </c>
      <c r="BG766" t="s">
        <v>3</v>
      </c>
      <c r="BH766">
        <v>3</v>
      </c>
      <c r="BI766">
        <v>4</v>
      </c>
      <c r="BJ766" t="s">
        <v>172</v>
      </c>
      <c r="BM766">
        <v>0</v>
      </c>
      <c r="BN766">
        <v>0</v>
      </c>
      <c r="BO766" t="s">
        <v>3</v>
      </c>
      <c r="BP766">
        <v>0</v>
      </c>
      <c r="BQ766">
        <v>1</v>
      </c>
      <c r="BR766">
        <v>1</v>
      </c>
      <c r="BS766">
        <v>1</v>
      </c>
      <c r="BT766">
        <v>1</v>
      </c>
      <c r="BU766">
        <v>1</v>
      </c>
      <c r="BV766">
        <v>1</v>
      </c>
      <c r="BW766">
        <v>1</v>
      </c>
      <c r="BX766">
        <v>1</v>
      </c>
      <c r="BY766" t="s">
        <v>3</v>
      </c>
      <c r="BZ766">
        <v>70</v>
      </c>
      <c r="CA766">
        <v>10</v>
      </c>
      <c r="CE766">
        <v>0</v>
      </c>
      <c r="CF766">
        <v>0</v>
      </c>
      <c r="CG766">
        <v>0</v>
      </c>
      <c r="CM766">
        <v>0</v>
      </c>
      <c r="CN766" t="s">
        <v>3</v>
      </c>
      <c r="CO766">
        <v>0</v>
      </c>
      <c r="CP766">
        <f t="shared" si="444"/>
        <v>0</v>
      </c>
      <c r="CQ766">
        <f t="shared" si="445"/>
        <v>1799.61</v>
      </c>
      <c r="CR766">
        <f>((((ET766)*BB766-(EU766)*BS766)+AE766*BS766)*AV766)</f>
        <v>0</v>
      </c>
      <c r="CS766">
        <f t="shared" si="446"/>
        <v>0</v>
      </c>
      <c r="CT766">
        <f t="shared" si="447"/>
        <v>0</v>
      </c>
      <c r="CU766">
        <f t="shared" si="448"/>
        <v>0</v>
      </c>
      <c r="CV766">
        <f t="shared" si="449"/>
        <v>0</v>
      </c>
      <c r="CW766">
        <f t="shared" si="450"/>
        <v>0</v>
      </c>
      <c r="CX766">
        <f t="shared" si="450"/>
        <v>0</v>
      </c>
      <c r="CY766">
        <f t="shared" si="451"/>
        <v>0</v>
      </c>
      <c r="CZ766">
        <f t="shared" si="452"/>
        <v>0</v>
      </c>
      <c r="DC766" t="s">
        <v>3</v>
      </c>
      <c r="DD766" t="s">
        <v>3</v>
      </c>
      <c r="DE766" t="s">
        <v>3</v>
      </c>
      <c r="DF766" t="s">
        <v>3</v>
      </c>
      <c r="DG766" t="s">
        <v>3</v>
      </c>
      <c r="DH766" t="s">
        <v>3</v>
      </c>
      <c r="DI766" t="s">
        <v>3</v>
      </c>
      <c r="DJ766" t="s">
        <v>3</v>
      </c>
      <c r="DK766" t="s">
        <v>3</v>
      </c>
      <c r="DL766" t="s">
        <v>3</v>
      </c>
      <c r="DM766" t="s">
        <v>3</v>
      </c>
      <c r="DN766">
        <v>0</v>
      </c>
      <c r="DO766">
        <v>0</v>
      </c>
      <c r="DP766">
        <v>1</v>
      </c>
      <c r="DQ766">
        <v>1</v>
      </c>
      <c r="DU766">
        <v>1010</v>
      </c>
      <c r="DV766" t="s">
        <v>171</v>
      </c>
      <c r="DW766" t="s">
        <v>171</v>
      </c>
      <c r="DX766">
        <v>1</v>
      </c>
      <c r="EE766">
        <v>38986828</v>
      </c>
      <c r="EF766">
        <v>1</v>
      </c>
      <c r="EG766" t="s">
        <v>23</v>
      </c>
      <c r="EH766">
        <v>0</v>
      </c>
      <c r="EI766" t="s">
        <v>3</v>
      </c>
      <c r="EJ766">
        <v>4</v>
      </c>
      <c r="EK766">
        <v>0</v>
      </c>
      <c r="EL766" t="s">
        <v>24</v>
      </c>
      <c r="EM766" t="s">
        <v>25</v>
      </c>
      <c r="EO766" t="s">
        <v>3</v>
      </c>
      <c r="EQ766">
        <v>32768</v>
      </c>
      <c r="ER766">
        <v>1799.61</v>
      </c>
      <c r="ES766">
        <v>1799.61</v>
      </c>
      <c r="ET766">
        <v>0</v>
      </c>
      <c r="EU766">
        <v>0</v>
      </c>
      <c r="EV766">
        <v>0</v>
      </c>
      <c r="EW766">
        <v>0</v>
      </c>
      <c r="EX766">
        <v>0</v>
      </c>
      <c r="FQ766">
        <v>0</v>
      </c>
      <c r="FR766">
        <f t="shared" si="453"/>
        <v>0</v>
      </c>
      <c r="FS766">
        <v>0</v>
      </c>
      <c r="FX766">
        <v>70</v>
      </c>
      <c r="FY766">
        <v>10</v>
      </c>
      <c r="GA766" t="s">
        <v>3</v>
      </c>
      <c r="GD766">
        <v>0</v>
      </c>
      <c r="GF766">
        <v>4954026</v>
      </c>
      <c r="GG766">
        <v>2</v>
      </c>
      <c r="GH766">
        <v>1</v>
      </c>
      <c r="GI766">
        <v>-2</v>
      </c>
      <c r="GJ766">
        <v>0</v>
      </c>
      <c r="GK766">
        <f>ROUND(R766*(R12)/100,2)</f>
        <v>0</v>
      </c>
      <c r="GL766">
        <f t="shared" si="454"/>
        <v>0</v>
      </c>
      <c r="GM766">
        <f t="shared" si="455"/>
        <v>0</v>
      </c>
      <c r="GN766">
        <f t="shared" si="456"/>
        <v>0</v>
      </c>
      <c r="GO766">
        <f t="shared" si="457"/>
        <v>0</v>
      </c>
      <c r="GP766">
        <f t="shared" si="458"/>
        <v>0</v>
      </c>
      <c r="GR766">
        <v>0</v>
      </c>
      <c r="GS766">
        <v>3</v>
      </c>
      <c r="GT766">
        <v>0</v>
      </c>
      <c r="GU766" t="s">
        <v>3</v>
      </c>
      <c r="GV766">
        <f t="shared" si="459"/>
        <v>0</v>
      </c>
      <c r="GW766">
        <v>1</v>
      </c>
      <c r="GX766">
        <f t="shared" si="460"/>
        <v>0</v>
      </c>
      <c r="HA766">
        <v>0</v>
      </c>
      <c r="HB766">
        <v>0</v>
      </c>
      <c r="HC766">
        <f t="shared" si="461"/>
        <v>0</v>
      </c>
      <c r="IK766">
        <v>0</v>
      </c>
    </row>
    <row r="767" spans="1:245" x14ac:dyDescent="0.2">
      <c r="A767">
        <v>18</v>
      </c>
      <c r="B767">
        <v>1</v>
      </c>
      <c r="C767">
        <v>119</v>
      </c>
      <c r="E767" t="s">
        <v>282</v>
      </c>
      <c r="F767" t="s">
        <v>174</v>
      </c>
      <c r="G767" t="s">
        <v>175</v>
      </c>
      <c r="H767" t="s">
        <v>42</v>
      </c>
      <c r="I767">
        <f>I765*J767</f>
        <v>0</v>
      </c>
      <c r="J767">
        <v>-4.8000000000000001E-2</v>
      </c>
      <c r="O767">
        <f t="shared" si="431"/>
        <v>0</v>
      </c>
      <c r="P767">
        <f t="shared" si="432"/>
        <v>0</v>
      </c>
      <c r="Q767">
        <f t="shared" si="433"/>
        <v>0</v>
      </c>
      <c r="R767">
        <f t="shared" si="434"/>
        <v>0</v>
      </c>
      <c r="S767">
        <f t="shared" si="435"/>
        <v>0</v>
      </c>
      <c r="T767">
        <f t="shared" si="436"/>
        <v>0</v>
      </c>
      <c r="U767">
        <f t="shared" si="437"/>
        <v>0</v>
      </c>
      <c r="V767">
        <f t="shared" si="438"/>
        <v>0</v>
      </c>
      <c r="W767">
        <f t="shared" si="439"/>
        <v>0</v>
      </c>
      <c r="X767">
        <f t="shared" si="440"/>
        <v>0</v>
      </c>
      <c r="Y767">
        <f t="shared" si="440"/>
        <v>0</v>
      </c>
      <c r="AA767">
        <v>40597198</v>
      </c>
      <c r="AB767">
        <f t="shared" si="441"/>
        <v>131633.01999999999</v>
      </c>
      <c r="AC767">
        <f>ROUND((ES767),6)</f>
        <v>131633.01999999999</v>
      </c>
      <c r="AD767">
        <f>ROUND((((ET767)-(EU767))+AE767),6)</f>
        <v>0</v>
      </c>
      <c r="AE767">
        <f t="shared" si="462"/>
        <v>0</v>
      </c>
      <c r="AF767">
        <f t="shared" si="462"/>
        <v>0</v>
      </c>
      <c r="AG767">
        <f t="shared" si="442"/>
        <v>0</v>
      </c>
      <c r="AH767">
        <f t="shared" si="463"/>
        <v>0</v>
      </c>
      <c r="AI767">
        <f t="shared" si="463"/>
        <v>0</v>
      </c>
      <c r="AJ767">
        <f t="shared" si="443"/>
        <v>0</v>
      </c>
      <c r="AK767">
        <v>131633.01999999999</v>
      </c>
      <c r="AL767">
        <v>131633.01999999999</v>
      </c>
      <c r="AM767">
        <v>0</v>
      </c>
      <c r="AN767">
        <v>0</v>
      </c>
      <c r="AO767">
        <v>0</v>
      </c>
      <c r="AP767">
        <v>0</v>
      </c>
      <c r="AQ767">
        <v>0</v>
      </c>
      <c r="AR767">
        <v>0</v>
      </c>
      <c r="AS767">
        <v>0</v>
      </c>
      <c r="AT767">
        <v>70</v>
      </c>
      <c r="AU767">
        <v>10</v>
      </c>
      <c r="AV767">
        <v>1</v>
      </c>
      <c r="AW767">
        <v>1</v>
      </c>
      <c r="AZ767">
        <v>1</v>
      </c>
      <c r="BA767">
        <v>1</v>
      </c>
      <c r="BB767">
        <v>1</v>
      </c>
      <c r="BC767">
        <v>1</v>
      </c>
      <c r="BD767" t="s">
        <v>3</v>
      </c>
      <c r="BE767" t="s">
        <v>3</v>
      </c>
      <c r="BF767" t="s">
        <v>3</v>
      </c>
      <c r="BG767" t="s">
        <v>3</v>
      </c>
      <c r="BH767">
        <v>3</v>
      </c>
      <c r="BI767">
        <v>4</v>
      </c>
      <c r="BJ767" t="s">
        <v>176</v>
      </c>
      <c r="BM767">
        <v>0</v>
      </c>
      <c r="BN767">
        <v>0</v>
      </c>
      <c r="BO767" t="s">
        <v>3</v>
      </c>
      <c r="BP767">
        <v>0</v>
      </c>
      <c r="BQ767">
        <v>1</v>
      </c>
      <c r="BR767">
        <v>1</v>
      </c>
      <c r="BS767">
        <v>1</v>
      </c>
      <c r="BT767">
        <v>1</v>
      </c>
      <c r="BU767">
        <v>1</v>
      </c>
      <c r="BV767">
        <v>1</v>
      </c>
      <c r="BW767">
        <v>1</v>
      </c>
      <c r="BX767">
        <v>1</v>
      </c>
      <c r="BY767" t="s">
        <v>3</v>
      </c>
      <c r="BZ767">
        <v>70</v>
      </c>
      <c r="CA767">
        <v>10</v>
      </c>
      <c r="CE767">
        <v>0</v>
      </c>
      <c r="CF767">
        <v>0</v>
      </c>
      <c r="CG767">
        <v>0</v>
      </c>
      <c r="CM767">
        <v>0</v>
      </c>
      <c r="CN767" t="s">
        <v>3</v>
      </c>
      <c r="CO767">
        <v>0</v>
      </c>
      <c r="CP767">
        <f t="shared" si="444"/>
        <v>0</v>
      </c>
      <c r="CQ767">
        <f t="shared" si="445"/>
        <v>131633.01999999999</v>
      </c>
      <c r="CR767">
        <f>((((ET767)*BB767-(EU767)*BS767)+AE767*BS767)*AV767)</f>
        <v>0</v>
      </c>
      <c r="CS767">
        <f t="shared" si="446"/>
        <v>0</v>
      </c>
      <c r="CT767">
        <f t="shared" si="447"/>
        <v>0</v>
      </c>
      <c r="CU767">
        <f t="shared" si="448"/>
        <v>0</v>
      </c>
      <c r="CV767">
        <f t="shared" si="449"/>
        <v>0</v>
      </c>
      <c r="CW767">
        <f t="shared" si="450"/>
        <v>0</v>
      </c>
      <c r="CX767">
        <f t="shared" si="450"/>
        <v>0</v>
      </c>
      <c r="CY767">
        <f t="shared" si="451"/>
        <v>0</v>
      </c>
      <c r="CZ767">
        <f t="shared" si="452"/>
        <v>0</v>
      </c>
      <c r="DC767" t="s">
        <v>3</v>
      </c>
      <c r="DD767" t="s">
        <v>3</v>
      </c>
      <c r="DE767" t="s">
        <v>3</v>
      </c>
      <c r="DF767" t="s">
        <v>3</v>
      </c>
      <c r="DG767" t="s">
        <v>3</v>
      </c>
      <c r="DH767" t="s">
        <v>3</v>
      </c>
      <c r="DI767" t="s">
        <v>3</v>
      </c>
      <c r="DJ767" t="s">
        <v>3</v>
      </c>
      <c r="DK767" t="s">
        <v>3</v>
      </c>
      <c r="DL767" t="s">
        <v>3</v>
      </c>
      <c r="DM767" t="s">
        <v>3</v>
      </c>
      <c r="DN767">
        <v>0</v>
      </c>
      <c r="DO767">
        <v>0</v>
      </c>
      <c r="DP767">
        <v>1</v>
      </c>
      <c r="DQ767">
        <v>1</v>
      </c>
      <c r="DU767">
        <v>1009</v>
      </c>
      <c r="DV767" t="s">
        <v>42</v>
      </c>
      <c r="DW767" t="s">
        <v>42</v>
      </c>
      <c r="DX767">
        <v>1000</v>
      </c>
      <c r="EE767">
        <v>38986828</v>
      </c>
      <c r="EF767">
        <v>1</v>
      </c>
      <c r="EG767" t="s">
        <v>23</v>
      </c>
      <c r="EH767">
        <v>0</v>
      </c>
      <c r="EI767" t="s">
        <v>3</v>
      </c>
      <c r="EJ767">
        <v>4</v>
      </c>
      <c r="EK767">
        <v>0</v>
      </c>
      <c r="EL767" t="s">
        <v>24</v>
      </c>
      <c r="EM767" t="s">
        <v>25</v>
      </c>
      <c r="EO767" t="s">
        <v>3</v>
      </c>
      <c r="EQ767">
        <v>32768</v>
      </c>
      <c r="ER767">
        <v>131633.01999999999</v>
      </c>
      <c r="ES767">
        <v>131633.01999999999</v>
      </c>
      <c r="ET767">
        <v>0</v>
      </c>
      <c r="EU767">
        <v>0</v>
      </c>
      <c r="EV767">
        <v>0</v>
      </c>
      <c r="EW767">
        <v>0</v>
      </c>
      <c r="EX767">
        <v>0</v>
      </c>
      <c r="FQ767">
        <v>0</v>
      </c>
      <c r="FR767">
        <f t="shared" si="453"/>
        <v>0</v>
      </c>
      <c r="FS767">
        <v>0</v>
      </c>
      <c r="FX767">
        <v>70</v>
      </c>
      <c r="FY767">
        <v>10</v>
      </c>
      <c r="GA767" t="s">
        <v>3</v>
      </c>
      <c r="GD767">
        <v>0</v>
      </c>
      <c r="GF767">
        <v>-763955304</v>
      </c>
      <c r="GG767">
        <v>2</v>
      </c>
      <c r="GH767">
        <v>1</v>
      </c>
      <c r="GI767">
        <v>-2</v>
      </c>
      <c r="GJ767">
        <v>0</v>
      </c>
      <c r="GK767">
        <f>ROUND(R767*(R12)/100,2)</f>
        <v>0</v>
      </c>
      <c r="GL767">
        <f t="shared" si="454"/>
        <v>0</v>
      </c>
      <c r="GM767">
        <f t="shared" si="455"/>
        <v>0</v>
      </c>
      <c r="GN767">
        <f t="shared" si="456"/>
        <v>0</v>
      </c>
      <c r="GO767">
        <f t="shared" si="457"/>
        <v>0</v>
      </c>
      <c r="GP767">
        <f t="shared" si="458"/>
        <v>0</v>
      </c>
      <c r="GR767">
        <v>0</v>
      </c>
      <c r="GS767">
        <v>3</v>
      </c>
      <c r="GT767">
        <v>0</v>
      </c>
      <c r="GU767" t="s">
        <v>3</v>
      </c>
      <c r="GV767">
        <f t="shared" si="459"/>
        <v>0</v>
      </c>
      <c r="GW767">
        <v>1</v>
      </c>
      <c r="GX767">
        <f t="shared" si="460"/>
        <v>0</v>
      </c>
      <c r="HA767">
        <v>0</v>
      </c>
      <c r="HB767">
        <v>0</v>
      </c>
      <c r="HC767">
        <f t="shared" si="461"/>
        <v>0</v>
      </c>
      <c r="IK767">
        <v>0</v>
      </c>
    </row>
    <row r="768" spans="1:245" x14ac:dyDescent="0.2">
      <c r="A768">
        <v>18</v>
      </c>
      <c r="B768">
        <v>1</v>
      </c>
      <c r="C768">
        <v>122</v>
      </c>
      <c r="E768" t="s">
        <v>283</v>
      </c>
      <c r="F768" t="s">
        <v>178</v>
      </c>
      <c r="G768" t="s">
        <v>179</v>
      </c>
      <c r="H768" t="s">
        <v>171</v>
      </c>
      <c r="I768">
        <f>I765*J768</f>
        <v>0</v>
      </c>
      <c r="J768">
        <v>200</v>
      </c>
      <c r="O768">
        <f t="shared" si="431"/>
        <v>0</v>
      </c>
      <c r="P768">
        <f t="shared" si="432"/>
        <v>0</v>
      </c>
      <c r="Q768">
        <f t="shared" si="433"/>
        <v>0</v>
      </c>
      <c r="R768">
        <f t="shared" si="434"/>
        <v>0</v>
      </c>
      <c r="S768">
        <f t="shared" si="435"/>
        <v>0</v>
      </c>
      <c r="T768">
        <f t="shared" si="436"/>
        <v>0</v>
      </c>
      <c r="U768">
        <f t="shared" si="437"/>
        <v>0</v>
      </c>
      <c r="V768">
        <f t="shared" si="438"/>
        <v>0</v>
      </c>
      <c r="W768">
        <f t="shared" si="439"/>
        <v>0</v>
      </c>
      <c r="X768">
        <f t="shared" si="440"/>
        <v>0</v>
      </c>
      <c r="Y768">
        <f t="shared" si="440"/>
        <v>0</v>
      </c>
      <c r="AA768">
        <v>40597198</v>
      </c>
      <c r="AB768">
        <f t="shared" si="441"/>
        <v>127.19</v>
      </c>
      <c r="AC768">
        <f>ROUND((ES768),6)</f>
        <v>127.19</v>
      </c>
      <c r="AD768">
        <f>ROUND((((ET768)-(EU768))+AE768),6)</f>
        <v>0</v>
      </c>
      <c r="AE768">
        <f t="shared" si="462"/>
        <v>0</v>
      </c>
      <c r="AF768">
        <f t="shared" si="462"/>
        <v>0</v>
      </c>
      <c r="AG768">
        <f t="shared" si="442"/>
        <v>0</v>
      </c>
      <c r="AH768">
        <f t="shared" si="463"/>
        <v>0</v>
      </c>
      <c r="AI768">
        <f t="shared" si="463"/>
        <v>0</v>
      </c>
      <c r="AJ768">
        <f t="shared" si="443"/>
        <v>0</v>
      </c>
      <c r="AK768">
        <v>127.19</v>
      </c>
      <c r="AL768">
        <v>127.19</v>
      </c>
      <c r="AM768">
        <v>0</v>
      </c>
      <c r="AN768">
        <v>0</v>
      </c>
      <c r="AO768">
        <v>0</v>
      </c>
      <c r="AP768">
        <v>0</v>
      </c>
      <c r="AQ768">
        <v>0</v>
      </c>
      <c r="AR768">
        <v>0</v>
      </c>
      <c r="AS768">
        <v>0</v>
      </c>
      <c r="AT768">
        <v>70</v>
      </c>
      <c r="AU768">
        <v>10</v>
      </c>
      <c r="AV768">
        <v>1</v>
      </c>
      <c r="AW768">
        <v>1</v>
      </c>
      <c r="AZ768">
        <v>1</v>
      </c>
      <c r="BA768">
        <v>1</v>
      </c>
      <c r="BB768">
        <v>1</v>
      </c>
      <c r="BC768">
        <v>1</v>
      </c>
      <c r="BD768" t="s">
        <v>3</v>
      </c>
      <c r="BE768" t="s">
        <v>3</v>
      </c>
      <c r="BF768" t="s">
        <v>3</v>
      </c>
      <c r="BG768" t="s">
        <v>3</v>
      </c>
      <c r="BH768">
        <v>3</v>
      </c>
      <c r="BI768">
        <v>4</v>
      </c>
      <c r="BJ768" t="s">
        <v>180</v>
      </c>
      <c r="BM768">
        <v>0</v>
      </c>
      <c r="BN768">
        <v>0</v>
      </c>
      <c r="BO768" t="s">
        <v>3</v>
      </c>
      <c r="BP768">
        <v>0</v>
      </c>
      <c r="BQ768">
        <v>1</v>
      </c>
      <c r="BR768">
        <v>0</v>
      </c>
      <c r="BS768">
        <v>1</v>
      </c>
      <c r="BT768">
        <v>1</v>
      </c>
      <c r="BU768">
        <v>1</v>
      </c>
      <c r="BV768">
        <v>1</v>
      </c>
      <c r="BW768">
        <v>1</v>
      </c>
      <c r="BX768">
        <v>1</v>
      </c>
      <c r="BY768" t="s">
        <v>3</v>
      </c>
      <c r="BZ768">
        <v>70</v>
      </c>
      <c r="CA768">
        <v>10</v>
      </c>
      <c r="CE768">
        <v>0</v>
      </c>
      <c r="CF768">
        <v>0</v>
      </c>
      <c r="CG768">
        <v>0</v>
      </c>
      <c r="CM768">
        <v>0</v>
      </c>
      <c r="CN768" t="s">
        <v>3</v>
      </c>
      <c r="CO768">
        <v>0</v>
      </c>
      <c r="CP768">
        <f t="shared" si="444"/>
        <v>0</v>
      </c>
      <c r="CQ768">
        <f t="shared" si="445"/>
        <v>127.19</v>
      </c>
      <c r="CR768">
        <f>((((ET768)*BB768-(EU768)*BS768)+AE768*BS768)*AV768)</f>
        <v>0</v>
      </c>
      <c r="CS768">
        <f t="shared" si="446"/>
        <v>0</v>
      </c>
      <c r="CT768">
        <f t="shared" si="447"/>
        <v>0</v>
      </c>
      <c r="CU768">
        <f t="shared" si="448"/>
        <v>0</v>
      </c>
      <c r="CV768">
        <f t="shared" si="449"/>
        <v>0</v>
      </c>
      <c r="CW768">
        <f t="shared" si="450"/>
        <v>0</v>
      </c>
      <c r="CX768">
        <f t="shared" si="450"/>
        <v>0</v>
      </c>
      <c r="CY768">
        <f t="shared" si="451"/>
        <v>0</v>
      </c>
      <c r="CZ768">
        <f t="shared" si="452"/>
        <v>0</v>
      </c>
      <c r="DC768" t="s">
        <v>3</v>
      </c>
      <c r="DD768" t="s">
        <v>3</v>
      </c>
      <c r="DE768" t="s">
        <v>3</v>
      </c>
      <c r="DF768" t="s">
        <v>3</v>
      </c>
      <c r="DG768" t="s">
        <v>3</v>
      </c>
      <c r="DH768" t="s">
        <v>3</v>
      </c>
      <c r="DI768" t="s">
        <v>3</v>
      </c>
      <c r="DJ768" t="s">
        <v>3</v>
      </c>
      <c r="DK768" t="s">
        <v>3</v>
      </c>
      <c r="DL768" t="s">
        <v>3</v>
      </c>
      <c r="DM768" t="s">
        <v>3</v>
      </c>
      <c r="DN768">
        <v>0</v>
      </c>
      <c r="DO768">
        <v>0</v>
      </c>
      <c r="DP768">
        <v>1</v>
      </c>
      <c r="DQ768">
        <v>1</v>
      </c>
      <c r="DU768">
        <v>1010</v>
      </c>
      <c r="DV768" t="s">
        <v>171</v>
      </c>
      <c r="DW768" t="s">
        <v>171</v>
      </c>
      <c r="DX768">
        <v>1</v>
      </c>
      <c r="EE768">
        <v>38986828</v>
      </c>
      <c r="EF768">
        <v>1</v>
      </c>
      <c r="EG768" t="s">
        <v>23</v>
      </c>
      <c r="EH768">
        <v>0</v>
      </c>
      <c r="EI768" t="s">
        <v>3</v>
      </c>
      <c r="EJ768">
        <v>4</v>
      </c>
      <c r="EK768">
        <v>0</v>
      </c>
      <c r="EL768" t="s">
        <v>24</v>
      </c>
      <c r="EM768" t="s">
        <v>25</v>
      </c>
      <c r="EO768" t="s">
        <v>3</v>
      </c>
      <c r="EQ768">
        <v>0</v>
      </c>
      <c r="ER768">
        <v>127.19</v>
      </c>
      <c r="ES768">
        <v>127.19</v>
      </c>
      <c r="ET768">
        <v>0</v>
      </c>
      <c r="EU768">
        <v>0</v>
      </c>
      <c r="EV768">
        <v>0</v>
      </c>
      <c r="EW768">
        <v>0</v>
      </c>
      <c r="EX768">
        <v>0</v>
      </c>
      <c r="FQ768">
        <v>0</v>
      </c>
      <c r="FR768">
        <f t="shared" si="453"/>
        <v>0</v>
      </c>
      <c r="FS768">
        <v>0</v>
      </c>
      <c r="FX768">
        <v>70</v>
      </c>
      <c r="FY768">
        <v>10</v>
      </c>
      <c r="GA768" t="s">
        <v>3</v>
      </c>
      <c r="GD768">
        <v>0</v>
      </c>
      <c r="GF768">
        <v>-1327641858</v>
      </c>
      <c r="GG768">
        <v>2</v>
      </c>
      <c r="GH768">
        <v>1</v>
      </c>
      <c r="GI768">
        <v>-2</v>
      </c>
      <c r="GJ768">
        <v>0</v>
      </c>
      <c r="GK768">
        <f>ROUND(R768*(R12)/100,2)</f>
        <v>0</v>
      </c>
      <c r="GL768">
        <f t="shared" si="454"/>
        <v>0</v>
      </c>
      <c r="GM768">
        <f t="shared" si="455"/>
        <v>0</v>
      </c>
      <c r="GN768">
        <f t="shared" si="456"/>
        <v>0</v>
      </c>
      <c r="GO768">
        <f t="shared" si="457"/>
        <v>0</v>
      </c>
      <c r="GP768">
        <f t="shared" si="458"/>
        <v>0</v>
      </c>
      <c r="GR768">
        <v>0</v>
      </c>
      <c r="GS768">
        <v>3</v>
      </c>
      <c r="GT768">
        <v>0</v>
      </c>
      <c r="GU768" t="s">
        <v>3</v>
      </c>
      <c r="GV768">
        <f t="shared" si="459"/>
        <v>0</v>
      </c>
      <c r="GW768">
        <v>1</v>
      </c>
      <c r="GX768">
        <f t="shared" si="460"/>
        <v>0</v>
      </c>
      <c r="HA768">
        <v>0</v>
      </c>
      <c r="HB768">
        <v>0</v>
      </c>
      <c r="HC768">
        <f t="shared" si="461"/>
        <v>0</v>
      </c>
      <c r="IK768">
        <v>0</v>
      </c>
    </row>
    <row r="769" spans="1:245" x14ac:dyDescent="0.2">
      <c r="A769">
        <v>18</v>
      </c>
      <c r="B769">
        <v>1</v>
      </c>
      <c r="C769">
        <v>120</v>
      </c>
      <c r="E769" t="s">
        <v>284</v>
      </c>
      <c r="F769" t="s">
        <v>182</v>
      </c>
      <c r="G769" t="s">
        <v>183</v>
      </c>
      <c r="H769" t="s">
        <v>171</v>
      </c>
      <c r="I769">
        <f>I765*J769</f>
        <v>0</v>
      </c>
      <c r="J769">
        <v>100</v>
      </c>
      <c r="O769">
        <f t="shared" si="431"/>
        <v>0</v>
      </c>
      <c r="P769">
        <f t="shared" si="432"/>
        <v>0</v>
      </c>
      <c r="Q769">
        <f t="shared" si="433"/>
        <v>0</v>
      </c>
      <c r="R769">
        <f t="shared" si="434"/>
        <v>0</v>
      </c>
      <c r="S769">
        <f t="shared" si="435"/>
        <v>0</v>
      </c>
      <c r="T769">
        <f t="shared" si="436"/>
        <v>0</v>
      </c>
      <c r="U769">
        <f t="shared" si="437"/>
        <v>0</v>
      </c>
      <c r="V769">
        <f t="shared" si="438"/>
        <v>0</v>
      </c>
      <c r="W769">
        <f t="shared" si="439"/>
        <v>0</v>
      </c>
      <c r="X769">
        <f t="shared" si="440"/>
        <v>0</v>
      </c>
      <c r="Y769">
        <f t="shared" si="440"/>
        <v>0</v>
      </c>
      <c r="AA769">
        <v>40597198</v>
      </c>
      <c r="AB769">
        <f t="shared" si="441"/>
        <v>5774.67</v>
      </c>
      <c r="AC769">
        <f>ROUND((ES769),6)</f>
        <v>5774.67</v>
      </c>
      <c r="AD769">
        <f>ROUND((((ET769)-(EU769))+AE769),6)</f>
        <v>0</v>
      </c>
      <c r="AE769">
        <f t="shared" si="462"/>
        <v>0</v>
      </c>
      <c r="AF769">
        <f t="shared" si="462"/>
        <v>0</v>
      </c>
      <c r="AG769">
        <f t="shared" si="442"/>
        <v>0</v>
      </c>
      <c r="AH769">
        <f t="shared" si="463"/>
        <v>0</v>
      </c>
      <c r="AI769">
        <f t="shared" si="463"/>
        <v>0</v>
      </c>
      <c r="AJ769">
        <f t="shared" si="443"/>
        <v>0</v>
      </c>
      <c r="AK769">
        <v>5774.67</v>
      </c>
      <c r="AL769">
        <v>5774.67</v>
      </c>
      <c r="AM769">
        <v>0</v>
      </c>
      <c r="AN769">
        <v>0</v>
      </c>
      <c r="AO769">
        <v>0</v>
      </c>
      <c r="AP769">
        <v>0</v>
      </c>
      <c r="AQ769">
        <v>0</v>
      </c>
      <c r="AR769">
        <v>0</v>
      </c>
      <c r="AS769">
        <v>0</v>
      </c>
      <c r="AT769">
        <v>70</v>
      </c>
      <c r="AU769">
        <v>10</v>
      </c>
      <c r="AV769">
        <v>1</v>
      </c>
      <c r="AW769">
        <v>1</v>
      </c>
      <c r="AZ769">
        <v>1</v>
      </c>
      <c r="BA769">
        <v>1</v>
      </c>
      <c r="BB769">
        <v>1</v>
      </c>
      <c r="BC769">
        <v>1</v>
      </c>
      <c r="BD769" t="s">
        <v>3</v>
      </c>
      <c r="BE769" t="s">
        <v>3</v>
      </c>
      <c r="BF769" t="s">
        <v>3</v>
      </c>
      <c r="BG769" t="s">
        <v>3</v>
      </c>
      <c r="BH769">
        <v>3</v>
      </c>
      <c r="BI769">
        <v>4</v>
      </c>
      <c r="BJ769" t="s">
        <v>184</v>
      </c>
      <c r="BM769">
        <v>0</v>
      </c>
      <c r="BN769">
        <v>0</v>
      </c>
      <c r="BO769" t="s">
        <v>3</v>
      </c>
      <c r="BP769">
        <v>0</v>
      </c>
      <c r="BQ769">
        <v>1</v>
      </c>
      <c r="BR769">
        <v>0</v>
      </c>
      <c r="BS769">
        <v>1</v>
      </c>
      <c r="BT769">
        <v>1</v>
      </c>
      <c r="BU769">
        <v>1</v>
      </c>
      <c r="BV769">
        <v>1</v>
      </c>
      <c r="BW769">
        <v>1</v>
      </c>
      <c r="BX769">
        <v>1</v>
      </c>
      <c r="BY769" t="s">
        <v>3</v>
      </c>
      <c r="BZ769">
        <v>70</v>
      </c>
      <c r="CA769">
        <v>10</v>
      </c>
      <c r="CE769">
        <v>0</v>
      </c>
      <c r="CF769">
        <v>0</v>
      </c>
      <c r="CG769">
        <v>0</v>
      </c>
      <c r="CM769">
        <v>0</v>
      </c>
      <c r="CN769" t="s">
        <v>3</v>
      </c>
      <c r="CO769">
        <v>0</v>
      </c>
      <c r="CP769">
        <f t="shared" si="444"/>
        <v>0</v>
      </c>
      <c r="CQ769">
        <f t="shared" si="445"/>
        <v>5774.67</v>
      </c>
      <c r="CR769">
        <f>((((ET769)*BB769-(EU769)*BS769)+AE769*BS769)*AV769)</f>
        <v>0</v>
      </c>
      <c r="CS769">
        <f t="shared" si="446"/>
        <v>0</v>
      </c>
      <c r="CT769">
        <f t="shared" si="447"/>
        <v>0</v>
      </c>
      <c r="CU769">
        <f t="shared" si="448"/>
        <v>0</v>
      </c>
      <c r="CV769">
        <f t="shared" si="449"/>
        <v>0</v>
      </c>
      <c r="CW769">
        <f t="shared" si="450"/>
        <v>0</v>
      </c>
      <c r="CX769">
        <f t="shared" si="450"/>
        <v>0</v>
      </c>
      <c r="CY769">
        <f t="shared" si="451"/>
        <v>0</v>
      </c>
      <c r="CZ769">
        <f t="shared" si="452"/>
        <v>0</v>
      </c>
      <c r="DC769" t="s">
        <v>3</v>
      </c>
      <c r="DD769" t="s">
        <v>3</v>
      </c>
      <c r="DE769" t="s">
        <v>3</v>
      </c>
      <c r="DF769" t="s">
        <v>3</v>
      </c>
      <c r="DG769" t="s">
        <v>3</v>
      </c>
      <c r="DH769" t="s">
        <v>3</v>
      </c>
      <c r="DI769" t="s">
        <v>3</v>
      </c>
      <c r="DJ769" t="s">
        <v>3</v>
      </c>
      <c r="DK769" t="s">
        <v>3</v>
      </c>
      <c r="DL769" t="s">
        <v>3</v>
      </c>
      <c r="DM769" t="s">
        <v>3</v>
      </c>
      <c r="DN769">
        <v>0</v>
      </c>
      <c r="DO769">
        <v>0</v>
      </c>
      <c r="DP769">
        <v>1</v>
      </c>
      <c r="DQ769">
        <v>1</v>
      </c>
      <c r="DU769">
        <v>1010</v>
      </c>
      <c r="DV769" t="s">
        <v>171</v>
      </c>
      <c r="DW769" t="s">
        <v>171</v>
      </c>
      <c r="DX769">
        <v>1</v>
      </c>
      <c r="EE769">
        <v>38986828</v>
      </c>
      <c r="EF769">
        <v>1</v>
      </c>
      <c r="EG769" t="s">
        <v>23</v>
      </c>
      <c r="EH769">
        <v>0</v>
      </c>
      <c r="EI769" t="s">
        <v>3</v>
      </c>
      <c r="EJ769">
        <v>4</v>
      </c>
      <c r="EK769">
        <v>0</v>
      </c>
      <c r="EL769" t="s">
        <v>24</v>
      </c>
      <c r="EM769" t="s">
        <v>25</v>
      </c>
      <c r="EO769" t="s">
        <v>3</v>
      </c>
      <c r="EQ769">
        <v>0</v>
      </c>
      <c r="ER769">
        <v>5774.67</v>
      </c>
      <c r="ES769">
        <v>5774.67</v>
      </c>
      <c r="ET769">
        <v>0</v>
      </c>
      <c r="EU769">
        <v>0</v>
      </c>
      <c r="EV769">
        <v>0</v>
      </c>
      <c r="EW769">
        <v>0</v>
      </c>
      <c r="EX769">
        <v>0</v>
      </c>
      <c r="FQ769">
        <v>0</v>
      </c>
      <c r="FR769">
        <f t="shared" si="453"/>
        <v>0</v>
      </c>
      <c r="FS769">
        <v>0</v>
      </c>
      <c r="FX769">
        <v>70</v>
      </c>
      <c r="FY769">
        <v>10</v>
      </c>
      <c r="GA769" t="s">
        <v>3</v>
      </c>
      <c r="GD769">
        <v>0</v>
      </c>
      <c r="GF769">
        <v>-1687728925</v>
      </c>
      <c r="GG769">
        <v>2</v>
      </c>
      <c r="GH769">
        <v>1</v>
      </c>
      <c r="GI769">
        <v>-2</v>
      </c>
      <c r="GJ769">
        <v>0</v>
      </c>
      <c r="GK769">
        <f>ROUND(R769*(R12)/100,2)</f>
        <v>0</v>
      </c>
      <c r="GL769">
        <f t="shared" si="454"/>
        <v>0</v>
      </c>
      <c r="GM769">
        <f t="shared" si="455"/>
        <v>0</v>
      </c>
      <c r="GN769">
        <f t="shared" si="456"/>
        <v>0</v>
      </c>
      <c r="GO769">
        <f t="shared" si="457"/>
        <v>0</v>
      </c>
      <c r="GP769">
        <f t="shared" si="458"/>
        <v>0</v>
      </c>
      <c r="GR769">
        <v>0</v>
      </c>
      <c r="GS769">
        <v>3</v>
      </c>
      <c r="GT769">
        <v>0</v>
      </c>
      <c r="GU769" t="s">
        <v>3</v>
      </c>
      <c r="GV769">
        <f t="shared" si="459"/>
        <v>0</v>
      </c>
      <c r="GW769">
        <v>1</v>
      </c>
      <c r="GX769">
        <f t="shared" si="460"/>
        <v>0</v>
      </c>
      <c r="HA769">
        <v>0</v>
      </c>
      <c r="HB769">
        <v>0</v>
      </c>
      <c r="HC769">
        <f t="shared" si="461"/>
        <v>0</v>
      </c>
      <c r="IK769">
        <v>0</v>
      </c>
    </row>
    <row r="771" spans="1:245" x14ac:dyDescent="0.2">
      <c r="A771" s="2">
        <v>51</v>
      </c>
      <c r="B771" s="2">
        <f>B759</f>
        <v>1</v>
      </c>
      <c r="C771" s="2">
        <f>A759</f>
        <v>5</v>
      </c>
      <c r="D771" s="2">
        <f>ROW(A759)</f>
        <v>759</v>
      </c>
      <c r="E771" s="2"/>
      <c r="F771" s="2" t="str">
        <f>IF(F759&lt;&gt;"",F759,"")</f>
        <v>Новый подраздел</v>
      </c>
      <c r="G771" s="2" t="str">
        <f>IF(G759&lt;&gt;"",G759,"")</f>
        <v>Прочие работы</v>
      </c>
      <c r="H771" s="2">
        <v>0</v>
      </c>
      <c r="I771" s="2"/>
      <c r="J771" s="2"/>
      <c r="K771" s="2"/>
      <c r="L771" s="2"/>
      <c r="M771" s="2"/>
      <c r="N771" s="2"/>
      <c r="O771" s="2">
        <f t="shared" ref="O771:T771" si="464">ROUND(AB771,2)</f>
        <v>0</v>
      </c>
      <c r="P771" s="2">
        <f t="shared" si="464"/>
        <v>0</v>
      </c>
      <c r="Q771" s="2">
        <f t="shared" si="464"/>
        <v>0</v>
      </c>
      <c r="R771" s="2">
        <f t="shared" si="464"/>
        <v>0</v>
      </c>
      <c r="S771" s="2">
        <f t="shared" si="464"/>
        <v>0</v>
      </c>
      <c r="T771" s="2">
        <f t="shared" si="464"/>
        <v>0</v>
      </c>
      <c r="U771" s="2">
        <f>AH771</f>
        <v>0</v>
      </c>
      <c r="V771" s="2">
        <f>AI771</f>
        <v>0</v>
      </c>
      <c r="W771" s="2">
        <f>ROUND(AJ771,2)</f>
        <v>0</v>
      </c>
      <c r="X771" s="2">
        <f>ROUND(AK771,2)</f>
        <v>0</v>
      </c>
      <c r="Y771" s="2">
        <f>ROUND(AL771,2)</f>
        <v>0</v>
      </c>
      <c r="Z771" s="2"/>
      <c r="AA771" s="2"/>
      <c r="AB771" s="2">
        <f>ROUND(SUMIF(AA763:AA769,"=40597198",O763:O769),2)</f>
        <v>0</v>
      </c>
      <c r="AC771" s="2">
        <f>ROUND(SUMIF(AA763:AA769,"=40597198",P763:P769),2)</f>
        <v>0</v>
      </c>
      <c r="AD771" s="2">
        <f>ROUND(SUMIF(AA763:AA769,"=40597198",Q763:Q769),2)</f>
        <v>0</v>
      </c>
      <c r="AE771" s="2">
        <f>ROUND(SUMIF(AA763:AA769,"=40597198",R763:R769),2)</f>
        <v>0</v>
      </c>
      <c r="AF771" s="2">
        <f>ROUND(SUMIF(AA763:AA769,"=40597198",S763:S769),2)</f>
        <v>0</v>
      </c>
      <c r="AG771" s="2">
        <f>ROUND(SUMIF(AA763:AA769,"=40597198",T763:T769),2)</f>
        <v>0</v>
      </c>
      <c r="AH771" s="2">
        <f>SUMIF(AA763:AA769,"=40597198",U763:U769)</f>
        <v>0</v>
      </c>
      <c r="AI771" s="2">
        <f>SUMIF(AA763:AA769,"=40597198",V763:V769)</f>
        <v>0</v>
      </c>
      <c r="AJ771" s="2">
        <f>ROUND(SUMIF(AA763:AA769,"=40597198",W763:W769),2)</f>
        <v>0</v>
      </c>
      <c r="AK771" s="2">
        <f>ROUND(SUMIF(AA763:AA769,"=40597198",X763:X769),2)</f>
        <v>0</v>
      </c>
      <c r="AL771" s="2">
        <f>ROUND(SUMIF(AA763:AA769,"=40597198",Y763:Y769),2)</f>
        <v>0</v>
      </c>
      <c r="AM771" s="2"/>
      <c r="AN771" s="2"/>
      <c r="AO771" s="2">
        <f t="shared" ref="AO771:BC771" si="465">ROUND(BX771,2)</f>
        <v>0</v>
      </c>
      <c r="AP771" s="2">
        <f t="shared" si="465"/>
        <v>0</v>
      </c>
      <c r="AQ771" s="2">
        <f t="shared" si="465"/>
        <v>0</v>
      </c>
      <c r="AR771" s="2">
        <f t="shared" si="465"/>
        <v>0</v>
      </c>
      <c r="AS771" s="2">
        <f t="shared" si="465"/>
        <v>0</v>
      </c>
      <c r="AT771" s="2">
        <f t="shared" si="465"/>
        <v>0</v>
      </c>
      <c r="AU771" s="2">
        <f t="shared" si="465"/>
        <v>0</v>
      </c>
      <c r="AV771" s="2">
        <f t="shared" si="465"/>
        <v>0</v>
      </c>
      <c r="AW771" s="2">
        <f t="shared" si="465"/>
        <v>0</v>
      </c>
      <c r="AX771" s="2">
        <f t="shared" si="465"/>
        <v>0</v>
      </c>
      <c r="AY771" s="2">
        <f t="shared" si="465"/>
        <v>0</v>
      </c>
      <c r="AZ771" s="2">
        <f t="shared" si="465"/>
        <v>0</v>
      </c>
      <c r="BA771" s="2">
        <f t="shared" si="465"/>
        <v>0</v>
      </c>
      <c r="BB771" s="2">
        <f t="shared" si="465"/>
        <v>0</v>
      </c>
      <c r="BC771" s="2">
        <f t="shared" si="465"/>
        <v>0</v>
      </c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>
        <f>ROUND(SUMIF(AA763:AA769,"=40597198",FQ763:FQ769),2)</f>
        <v>0</v>
      </c>
      <c r="BY771" s="2">
        <f>ROUND(SUMIF(AA763:AA769,"=40597198",FR763:FR769),2)</f>
        <v>0</v>
      </c>
      <c r="BZ771" s="2">
        <f>ROUND(SUMIF(AA763:AA769,"=40597198",GL763:GL769),2)</f>
        <v>0</v>
      </c>
      <c r="CA771" s="2">
        <f>ROUND(SUMIF(AA763:AA769,"=40597198",GM763:GM769),2)</f>
        <v>0</v>
      </c>
      <c r="CB771" s="2">
        <f>ROUND(SUMIF(AA763:AA769,"=40597198",GN763:GN769),2)</f>
        <v>0</v>
      </c>
      <c r="CC771" s="2">
        <f>ROUND(SUMIF(AA763:AA769,"=40597198",GO763:GO769),2)</f>
        <v>0</v>
      </c>
      <c r="CD771" s="2">
        <f>ROUND(SUMIF(AA763:AA769,"=40597198",GP763:GP769),2)</f>
        <v>0</v>
      </c>
      <c r="CE771" s="2">
        <f>AC771-BX771</f>
        <v>0</v>
      </c>
      <c r="CF771" s="2">
        <f>AC771-BY771</f>
        <v>0</v>
      </c>
      <c r="CG771" s="2">
        <f>BX771-BZ771</f>
        <v>0</v>
      </c>
      <c r="CH771" s="2">
        <f>AC771-BX771-BY771+BZ771</f>
        <v>0</v>
      </c>
      <c r="CI771" s="2">
        <f>BY771-BZ771</f>
        <v>0</v>
      </c>
      <c r="CJ771" s="2">
        <f>ROUND(SUMIF(AA763:AA769,"=40597198",GX763:GX769),2)</f>
        <v>0</v>
      </c>
      <c r="CK771" s="2">
        <f>ROUND(SUMIF(AA763:AA769,"=40597198",GY763:GY769),2)</f>
        <v>0</v>
      </c>
      <c r="CL771" s="2">
        <f>ROUND(SUMIF(AA763:AA769,"=40597198",GZ763:GZ769),2)</f>
        <v>0</v>
      </c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3"/>
      <c r="DH771" s="3"/>
      <c r="DI771" s="3"/>
      <c r="DJ771" s="3"/>
      <c r="DK771" s="3"/>
      <c r="DL771" s="3"/>
      <c r="DM771" s="3"/>
      <c r="DN771" s="3"/>
      <c r="DO771" s="3"/>
      <c r="DP771" s="3"/>
      <c r="DQ771" s="3"/>
      <c r="DR771" s="3"/>
      <c r="DS771" s="3"/>
      <c r="DT771" s="3"/>
      <c r="DU771" s="3"/>
      <c r="DV771" s="3"/>
      <c r="DW771" s="3"/>
      <c r="DX771" s="3"/>
      <c r="DY771" s="3"/>
      <c r="DZ771" s="3"/>
      <c r="EA771" s="3"/>
      <c r="EB771" s="3"/>
      <c r="EC771" s="3"/>
      <c r="ED771" s="3"/>
      <c r="EE771" s="3"/>
      <c r="EF771" s="3"/>
      <c r="EG771" s="3"/>
      <c r="EH771" s="3"/>
      <c r="EI771" s="3"/>
      <c r="EJ771" s="3"/>
      <c r="EK771" s="3"/>
      <c r="EL771" s="3"/>
      <c r="EM771" s="3"/>
      <c r="EN771" s="3"/>
      <c r="EO771" s="3"/>
      <c r="EP771" s="3"/>
      <c r="EQ771" s="3"/>
      <c r="ER771" s="3"/>
      <c r="ES771" s="3"/>
      <c r="ET771" s="3"/>
      <c r="EU771" s="3"/>
      <c r="EV771" s="3"/>
      <c r="EW771" s="3"/>
      <c r="EX771" s="3"/>
      <c r="EY771" s="3"/>
      <c r="EZ771" s="3"/>
      <c r="FA771" s="3"/>
      <c r="FB771" s="3"/>
      <c r="FC771" s="3"/>
      <c r="FD771" s="3"/>
      <c r="FE771" s="3"/>
      <c r="FF771" s="3"/>
      <c r="FG771" s="3"/>
      <c r="FH771" s="3"/>
      <c r="FI771" s="3"/>
      <c r="FJ771" s="3"/>
      <c r="FK771" s="3"/>
      <c r="FL771" s="3"/>
      <c r="FM771" s="3"/>
      <c r="FN771" s="3"/>
      <c r="FO771" s="3"/>
      <c r="FP771" s="3"/>
      <c r="FQ771" s="3"/>
      <c r="FR771" s="3"/>
      <c r="FS771" s="3"/>
      <c r="FT771" s="3"/>
      <c r="FU771" s="3"/>
      <c r="FV771" s="3"/>
      <c r="FW771" s="3"/>
      <c r="FX771" s="3"/>
      <c r="FY771" s="3"/>
      <c r="FZ771" s="3"/>
      <c r="GA771" s="3"/>
      <c r="GB771" s="3"/>
      <c r="GC771" s="3"/>
      <c r="GD771" s="3"/>
      <c r="GE771" s="3"/>
      <c r="GF771" s="3"/>
      <c r="GG771" s="3"/>
      <c r="GH771" s="3"/>
      <c r="GI771" s="3"/>
      <c r="GJ771" s="3"/>
      <c r="GK771" s="3"/>
      <c r="GL771" s="3"/>
      <c r="GM771" s="3"/>
      <c r="GN771" s="3"/>
      <c r="GO771" s="3"/>
      <c r="GP771" s="3"/>
      <c r="GQ771" s="3"/>
      <c r="GR771" s="3"/>
      <c r="GS771" s="3"/>
      <c r="GT771" s="3"/>
      <c r="GU771" s="3"/>
      <c r="GV771" s="3"/>
      <c r="GW771" s="3"/>
      <c r="GX771" s="3">
        <v>0</v>
      </c>
    </row>
    <row r="773" spans="1:245" x14ac:dyDescent="0.2">
      <c r="A773" s="4">
        <v>50</v>
      </c>
      <c r="B773" s="4">
        <v>0</v>
      </c>
      <c r="C773" s="4">
        <v>0</v>
      </c>
      <c r="D773" s="4">
        <v>1</v>
      </c>
      <c r="E773" s="4">
        <v>201</v>
      </c>
      <c r="F773" s="4">
        <f>ROUND(Source!O771,O773)</f>
        <v>0</v>
      </c>
      <c r="G773" s="4" t="s">
        <v>66</v>
      </c>
      <c r="H773" s="4" t="s">
        <v>67</v>
      </c>
      <c r="I773" s="4"/>
      <c r="J773" s="4"/>
      <c r="K773" s="4">
        <v>201</v>
      </c>
      <c r="L773" s="4">
        <v>1</v>
      </c>
      <c r="M773" s="4">
        <v>3</v>
      </c>
      <c r="N773" s="4" t="s">
        <v>3</v>
      </c>
      <c r="O773" s="4">
        <v>2</v>
      </c>
      <c r="P773" s="4"/>
      <c r="Q773" s="4"/>
      <c r="R773" s="4"/>
      <c r="S773" s="4"/>
      <c r="T773" s="4"/>
      <c r="U773" s="4"/>
      <c r="V773" s="4"/>
      <c r="W773" s="4"/>
    </row>
    <row r="774" spans="1:245" x14ac:dyDescent="0.2">
      <c r="A774" s="4">
        <v>50</v>
      </c>
      <c r="B774" s="4">
        <v>0</v>
      </c>
      <c r="C774" s="4">
        <v>0</v>
      </c>
      <c r="D774" s="4">
        <v>1</v>
      </c>
      <c r="E774" s="4">
        <v>202</v>
      </c>
      <c r="F774" s="4">
        <f>ROUND(Source!P771,O774)</f>
        <v>0</v>
      </c>
      <c r="G774" s="4" t="s">
        <v>68</v>
      </c>
      <c r="H774" s="4" t="s">
        <v>69</v>
      </c>
      <c r="I774" s="4"/>
      <c r="J774" s="4"/>
      <c r="K774" s="4">
        <v>202</v>
      </c>
      <c r="L774" s="4">
        <v>2</v>
      </c>
      <c r="M774" s="4">
        <v>3</v>
      </c>
      <c r="N774" s="4" t="s">
        <v>3</v>
      </c>
      <c r="O774" s="4">
        <v>2</v>
      </c>
      <c r="P774" s="4"/>
      <c r="Q774" s="4"/>
      <c r="R774" s="4"/>
      <c r="S774" s="4"/>
      <c r="T774" s="4"/>
      <c r="U774" s="4"/>
      <c r="V774" s="4"/>
      <c r="W774" s="4"/>
    </row>
    <row r="775" spans="1:245" x14ac:dyDescent="0.2">
      <c r="A775" s="4">
        <v>50</v>
      </c>
      <c r="B775" s="4">
        <v>0</v>
      </c>
      <c r="C775" s="4">
        <v>0</v>
      </c>
      <c r="D775" s="4">
        <v>1</v>
      </c>
      <c r="E775" s="4">
        <v>222</v>
      </c>
      <c r="F775" s="4">
        <f>ROUND(Source!AO771,O775)</f>
        <v>0</v>
      </c>
      <c r="G775" s="4" t="s">
        <v>70</v>
      </c>
      <c r="H775" s="4" t="s">
        <v>71</v>
      </c>
      <c r="I775" s="4"/>
      <c r="J775" s="4"/>
      <c r="K775" s="4">
        <v>222</v>
      </c>
      <c r="L775" s="4">
        <v>3</v>
      </c>
      <c r="M775" s="4">
        <v>3</v>
      </c>
      <c r="N775" s="4" t="s">
        <v>3</v>
      </c>
      <c r="O775" s="4">
        <v>2</v>
      </c>
      <c r="P775" s="4"/>
      <c r="Q775" s="4"/>
      <c r="R775" s="4"/>
      <c r="S775" s="4"/>
      <c r="T775" s="4"/>
      <c r="U775" s="4"/>
      <c r="V775" s="4"/>
      <c r="W775" s="4"/>
    </row>
    <row r="776" spans="1:245" x14ac:dyDescent="0.2">
      <c r="A776" s="4">
        <v>50</v>
      </c>
      <c r="B776" s="4">
        <v>0</v>
      </c>
      <c r="C776" s="4">
        <v>0</v>
      </c>
      <c r="D776" s="4">
        <v>1</v>
      </c>
      <c r="E776" s="4">
        <v>225</v>
      </c>
      <c r="F776" s="4">
        <f>ROUND(Source!AV771,O776)</f>
        <v>0</v>
      </c>
      <c r="G776" s="4" t="s">
        <v>72</v>
      </c>
      <c r="H776" s="4" t="s">
        <v>73</v>
      </c>
      <c r="I776" s="4"/>
      <c r="J776" s="4"/>
      <c r="K776" s="4">
        <v>225</v>
      </c>
      <c r="L776" s="4">
        <v>4</v>
      </c>
      <c r="M776" s="4">
        <v>3</v>
      </c>
      <c r="N776" s="4" t="s">
        <v>3</v>
      </c>
      <c r="O776" s="4">
        <v>2</v>
      </c>
      <c r="P776" s="4"/>
      <c r="Q776" s="4"/>
      <c r="R776" s="4"/>
      <c r="S776" s="4"/>
      <c r="T776" s="4"/>
      <c r="U776" s="4"/>
      <c r="V776" s="4"/>
      <c r="W776" s="4"/>
    </row>
    <row r="777" spans="1:245" x14ac:dyDescent="0.2">
      <c r="A777" s="4">
        <v>50</v>
      </c>
      <c r="B777" s="4">
        <v>0</v>
      </c>
      <c r="C777" s="4">
        <v>0</v>
      </c>
      <c r="D777" s="4">
        <v>1</v>
      </c>
      <c r="E777" s="4">
        <v>226</v>
      </c>
      <c r="F777" s="4">
        <f>ROUND(Source!AW771,O777)</f>
        <v>0</v>
      </c>
      <c r="G777" s="4" t="s">
        <v>74</v>
      </c>
      <c r="H777" s="4" t="s">
        <v>75</v>
      </c>
      <c r="I777" s="4"/>
      <c r="J777" s="4"/>
      <c r="K777" s="4">
        <v>226</v>
      </c>
      <c r="L777" s="4">
        <v>5</v>
      </c>
      <c r="M777" s="4">
        <v>3</v>
      </c>
      <c r="N777" s="4" t="s">
        <v>3</v>
      </c>
      <c r="O777" s="4">
        <v>2</v>
      </c>
      <c r="P777" s="4"/>
      <c r="Q777" s="4"/>
      <c r="R777" s="4"/>
      <c r="S777" s="4"/>
      <c r="T777" s="4"/>
      <c r="U777" s="4"/>
      <c r="V777" s="4"/>
      <c r="W777" s="4"/>
    </row>
    <row r="778" spans="1:245" x14ac:dyDescent="0.2">
      <c r="A778" s="4">
        <v>50</v>
      </c>
      <c r="B778" s="4">
        <v>0</v>
      </c>
      <c r="C778" s="4">
        <v>0</v>
      </c>
      <c r="D778" s="4">
        <v>1</v>
      </c>
      <c r="E778" s="4">
        <v>227</v>
      </c>
      <c r="F778" s="4">
        <f>ROUND(Source!AX771,O778)</f>
        <v>0</v>
      </c>
      <c r="G778" s="4" t="s">
        <v>76</v>
      </c>
      <c r="H778" s="4" t="s">
        <v>77</v>
      </c>
      <c r="I778" s="4"/>
      <c r="J778" s="4"/>
      <c r="K778" s="4">
        <v>227</v>
      </c>
      <c r="L778" s="4">
        <v>6</v>
      </c>
      <c r="M778" s="4">
        <v>3</v>
      </c>
      <c r="N778" s="4" t="s">
        <v>3</v>
      </c>
      <c r="O778" s="4">
        <v>2</v>
      </c>
      <c r="P778" s="4"/>
      <c r="Q778" s="4"/>
      <c r="R778" s="4"/>
      <c r="S778" s="4"/>
      <c r="T778" s="4"/>
      <c r="U778" s="4"/>
      <c r="V778" s="4"/>
      <c r="W778" s="4"/>
    </row>
    <row r="779" spans="1:245" x14ac:dyDescent="0.2">
      <c r="A779" s="4">
        <v>50</v>
      </c>
      <c r="B779" s="4">
        <v>0</v>
      </c>
      <c r="C779" s="4">
        <v>0</v>
      </c>
      <c r="D779" s="4">
        <v>1</v>
      </c>
      <c r="E779" s="4">
        <v>228</v>
      </c>
      <c r="F779" s="4">
        <f>ROUND(Source!AY771,O779)</f>
        <v>0</v>
      </c>
      <c r="G779" s="4" t="s">
        <v>78</v>
      </c>
      <c r="H779" s="4" t="s">
        <v>79</v>
      </c>
      <c r="I779" s="4"/>
      <c r="J779" s="4"/>
      <c r="K779" s="4">
        <v>228</v>
      </c>
      <c r="L779" s="4">
        <v>7</v>
      </c>
      <c r="M779" s="4">
        <v>3</v>
      </c>
      <c r="N779" s="4" t="s">
        <v>3</v>
      </c>
      <c r="O779" s="4">
        <v>2</v>
      </c>
      <c r="P779" s="4"/>
      <c r="Q779" s="4"/>
      <c r="R779" s="4"/>
      <c r="S779" s="4"/>
      <c r="T779" s="4"/>
      <c r="U779" s="4"/>
      <c r="V779" s="4"/>
      <c r="W779" s="4"/>
    </row>
    <row r="780" spans="1:245" x14ac:dyDescent="0.2">
      <c r="A780" s="4">
        <v>50</v>
      </c>
      <c r="B780" s="4">
        <v>0</v>
      </c>
      <c r="C780" s="4">
        <v>0</v>
      </c>
      <c r="D780" s="4">
        <v>1</v>
      </c>
      <c r="E780" s="4">
        <v>216</v>
      </c>
      <c r="F780" s="4">
        <f>ROUND(Source!AP771,O780)</f>
        <v>0</v>
      </c>
      <c r="G780" s="4" t="s">
        <v>80</v>
      </c>
      <c r="H780" s="4" t="s">
        <v>81</v>
      </c>
      <c r="I780" s="4"/>
      <c r="J780" s="4"/>
      <c r="K780" s="4">
        <v>216</v>
      </c>
      <c r="L780" s="4">
        <v>8</v>
      </c>
      <c r="M780" s="4">
        <v>3</v>
      </c>
      <c r="N780" s="4" t="s">
        <v>3</v>
      </c>
      <c r="O780" s="4">
        <v>2</v>
      </c>
      <c r="P780" s="4"/>
      <c r="Q780" s="4"/>
      <c r="R780" s="4"/>
      <c r="S780" s="4"/>
      <c r="T780" s="4"/>
      <c r="U780" s="4"/>
      <c r="V780" s="4"/>
      <c r="W780" s="4"/>
    </row>
    <row r="781" spans="1:245" x14ac:dyDescent="0.2">
      <c r="A781" s="4">
        <v>50</v>
      </c>
      <c r="B781" s="4">
        <v>0</v>
      </c>
      <c r="C781" s="4">
        <v>0</v>
      </c>
      <c r="D781" s="4">
        <v>1</v>
      </c>
      <c r="E781" s="4">
        <v>223</v>
      </c>
      <c r="F781" s="4">
        <f>ROUND(Source!AQ771,O781)</f>
        <v>0</v>
      </c>
      <c r="G781" s="4" t="s">
        <v>82</v>
      </c>
      <c r="H781" s="4" t="s">
        <v>83</v>
      </c>
      <c r="I781" s="4"/>
      <c r="J781" s="4"/>
      <c r="K781" s="4">
        <v>223</v>
      </c>
      <c r="L781" s="4">
        <v>9</v>
      </c>
      <c r="M781" s="4">
        <v>3</v>
      </c>
      <c r="N781" s="4" t="s">
        <v>3</v>
      </c>
      <c r="O781" s="4">
        <v>2</v>
      </c>
      <c r="P781" s="4"/>
      <c r="Q781" s="4"/>
      <c r="R781" s="4"/>
      <c r="S781" s="4"/>
      <c r="T781" s="4"/>
      <c r="U781" s="4"/>
      <c r="V781" s="4"/>
      <c r="W781" s="4"/>
    </row>
    <row r="782" spans="1:245" x14ac:dyDescent="0.2">
      <c r="A782" s="4">
        <v>50</v>
      </c>
      <c r="B782" s="4">
        <v>0</v>
      </c>
      <c r="C782" s="4">
        <v>0</v>
      </c>
      <c r="D782" s="4">
        <v>1</v>
      </c>
      <c r="E782" s="4">
        <v>229</v>
      </c>
      <c r="F782" s="4">
        <f>ROUND(Source!AZ771,O782)</f>
        <v>0</v>
      </c>
      <c r="G782" s="4" t="s">
        <v>84</v>
      </c>
      <c r="H782" s="4" t="s">
        <v>85</v>
      </c>
      <c r="I782" s="4"/>
      <c r="J782" s="4"/>
      <c r="K782" s="4">
        <v>229</v>
      </c>
      <c r="L782" s="4">
        <v>10</v>
      </c>
      <c r="M782" s="4">
        <v>3</v>
      </c>
      <c r="N782" s="4" t="s">
        <v>3</v>
      </c>
      <c r="O782" s="4">
        <v>2</v>
      </c>
      <c r="P782" s="4"/>
      <c r="Q782" s="4"/>
      <c r="R782" s="4"/>
      <c r="S782" s="4"/>
      <c r="T782" s="4"/>
      <c r="U782" s="4"/>
      <c r="V782" s="4"/>
      <c r="W782" s="4"/>
    </row>
    <row r="783" spans="1:245" x14ac:dyDescent="0.2">
      <c r="A783" s="4">
        <v>50</v>
      </c>
      <c r="B783" s="4">
        <v>0</v>
      </c>
      <c r="C783" s="4">
        <v>0</v>
      </c>
      <c r="D783" s="4">
        <v>1</v>
      </c>
      <c r="E783" s="4">
        <v>203</v>
      </c>
      <c r="F783" s="4">
        <f>ROUND(Source!Q771,O783)</f>
        <v>0</v>
      </c>
      <c r="G783" s="4" t="s">
        <v>86</v>
      </c>
      <c r="H783" s="4" t="s">
        <v>87</v>
      </c>
      <c r="I783" s="4"/>
      <c r="J783" s="4"/>
      <c r="K783" s="4">
        <v>203</v>
      </c>
      <c r="L783" s="4">
        <v>11</v>
      </c>
      <c r="M783" s="4">
        <v>3</v>
      </c>
      <c r="N783" s="4" t="s">
        <v>3</v>
      </c>
      <c r="O783" s="4">
        <v>2</v>
      </c>
      <c r="P783" s="4"/>
      <c r="Q783" s="4"/>
      <c r="R783" s="4"/>
      <c r="S783" s="4"/>
      <c r="T783" s="4"/>
      <c r="U783" s="4"/>
      <c r="V783" s="4"/>
      <c r="W783" s="4"/>
    </row>
    <row r="784" spans="1:245" x14ac:dyDescent="0.2">
      <c r="A784" s="4">
        <v>50</v>
      </c>
      <c r="B784" s="4">
        <v>0</v>
      </c>
      <c r="C784" s="4">
        <v>0</v>
      </c>
      <c r="D784" s="4">
        <v>1</v>
      </c>
      <c r="E784" s="4">
        <v>231</v>
      </c>
      <c r="F784" s="4">
        <f>ROUND(Source!BB771,O784)</f>
        <v>0</v>
      </c>
      <c r="G784" s="4" t="s">
        <v>88</v>
      </c>
      <c r="H784" s="4" t="s">
        <v>89</v>
      </c>
      <c r="I784" s="4"/>
      <c r="J784" s="4"/>
      <c r="K784" s="4">
        <v>231</v>
      </c>
      <c r="L784" s="4">
        <v>12</v>
      </c>
      <c r="M784" s="4">
        <v>3</v>
      </c>
      <c r="N784" s="4" t="s">
        <v>3</v>
      </c>
      <c r="O784" s="4">
        <v>2</v>
      </c>
      <c r="P784" s="4"/>
      <c r="Q784" s="4"/>
      <c r="R784" s="4"/>
      <c r="S784" s="4"/>
      <c r="T784" s="4"/>
      <c r="U784" s="4"/>
      <c r="V784" s="4"/>
      <c r="W784" s="4"/>
    </row>
    <row r="785" spans="1:206" x14ac:dyDescent="0.2">
      <c r="A785" s="4">
        <v>50</v>
      </c>
      <c r="B785" s="4">
        <v>0</v>
      </c>
      <c r="C785" s="4">
        <v>0</v>
      </c>
      <c r="D785" s="4">
        <v>1</v>
      </c>
      <c r="E785" s="4">
        <v>204</v>
      </c>
      <c r="F785" s="4">
        <f>ROUND(Source!R771,O785)</f>
        <v>0</v>
      </c>
      <c r="G785" s="4" t="s">
        <v>90</v>
      </c>
      <c r="H785" s="4" t="s">
        <v>91</v>
      </c>
      <c r="I785" s="4"/>
      <c r="J785" s="4"/>
      <c r="K785" s="4">
        <v>204</v>
      </c>
      <c r="L785" s="4">
        <v>13</v>
      </c>
      <c r="M785" s="4">
        <v>3</v>
      </c>
      <c r="N785" s="4" t="s">
        <v>3</v>
      </c>
      <c r="O785" s="4">
        <v>2</v>
      </c>
      <c r="P785" s="4"/>
      <c r="Q785" s="4"/>
      <c r="R785" s="4"/>
      <c r="S785" s="4"/>
      <c r="T785" s="4"/>
      <c r="U785" s="4"/>
      <c r="V785" s="4"/>
      <c r="W785" s="4"/>
    </row>
    <row r="786" spans="1:206" x14ac:dyDescent="0.2">
      <c r="A786" s="4">
        <v>50</v>
      </c>
      <c r="B786" s="4">
        <v>0</v>
      </c>
      <c r="C786" s="4">
        <v>0</v>
      </c>
      <c r="D786" s="4">
        <v>1</v>
      </c>
      <c r="E786" s="4">
        <v>205</v>
      </c>
      <c r="F786" s="4">
        <f>ROUND(Source!S771,O786)</f>
        <v>0</v>
      </c>
      <c r="G786" s="4" t="s">
        <v>92</v>
      </c>
      <c r="H786" s="4" t="s">
        <v>93</v>
      </c>
      <c r="I786" s="4"/>
      <c r="J786" s="4"/>
      <c r="K786" s="4">
        <v>205</v>
      </c>
      <c r="L786" s="4">
        <v>14</v>
      </c>
      <c r="M786" s="4">
        <v>3</v>
      </c>
      <c r="N786" s="4" t="s">
        <v>3</v>
      </c>
      <c r="O786" s="4">
        <v>2</v>
      </c>
      <c r="P786" s="4"/>
      <c r="Q786" s="4"/>
      <c r="R786" s="4"/>
      <c r="S786" s="4"/>
      <c r="T786" s="4"/>
      <c r="U786" s="4"/>
      <c r="V786" s="4"/>
      <c r="W786" s="4"/>
    </row>
    <row r="787" spans="1:206" x14ac:dyDescent="0.2">
      <c r="A787" s="4">
        <v>50</v>
      </c>
      <c r="B787" s="4">
        <v>0</v>
      </c>
      <c r="C787" s="4">
        <v>0</v>
      </c>
      <c r="D787" s="4">
        <v>1</v>
      </c>
      <c r="E787" s="4">
        <v>232</v>
      </c>
      <c r="F787" s="4">
        <f>ROUND(Source!BC771,O787)</f>
        <v>0</v>
      </c>
      <c r="G787" s="4" t="s">
        <v>94</v>
      </c>
      <c r="H787" s="4" t="s">
        <v>95</v>
      </c>
      <c r="I787" s="4"/>
      <c r="J787" s="4"/>
      <c r="K787" s="4">
        <v>232</v>
      </c>
      <c r="L787" s="4">
        <v>15</v>
      </c>
      <c r="M787" s="4">
        <v>3</v>
      </c>
      <c r="N787" s="4" t="s">
        <v>3</v>
      </c>
      <c r="O787" s="4">
        <v>2</v>
      </c>
      <c r="P787" s="4"/>
      <c r="Q787" s="4"/>
      <c r="R787" s="4"/>
      <c r="S787" s="4"/>
      <c r="T787" s="4"/>
      <c r="U787" s="4"/>
      <c r="V787" s="4"/>
      <c r="W787" s="4"/>
    </row>
    <row r="788" spans="1:206" x14ac:dyDescent="0.2">
      <c r="A788" s="4">
        <v>50</v>
      </c>
      <c r="B788" s="4">
        <v>0</v>
      </c>
      <c r="C788" s="4">
        <v>0</v>
      </c>
      <c r="D788" s="4">
        <v>1</v>
      </c>
      <c r="E788" s="4">
        <v>214</v>
      </c>
      <c r="F788" s="4">
        <f>ROUND(Source!AS771,O788)</f>
        <v>0</v>
      </c>
      <c r="G788" s="4" t="s">
        <v>96</v>
      </c>
      <c r="H788" s="4" t="s">
        <v>97</v>
      </c>
      <c r="I788" s="4"/>
      <c r="J788" s="4"/>
      <c r="K788" s="4">
        <v>214</v>
      </c>
      <c r="L788" s="4">
        <v>16</v>
      </c>
      <c r="M788" s="4">
        <v>3</v>
      </c>
      <c r="N788" s="4" t="s">
        <v>3</v>
      </c>
      <c r="O788" s="4">
        <v>2</v>
      </c>
      <c r="P788" s="4"/>
      <c r="Q788" s="4"/>
      <c r="R788" s="4"/>
      <c r="S788" s="4"/>
      <c r="T788" s="4"/>
      <c r="U788" s="4"/>
      <c r="V788" s="4"/>
      <c r="W788" s="4"/>
    </row>
    <row r="789" spans="1:206" x14ac:dyDescent="0.2">
      <c r="A789" s="4">
        <v>50</v>
      </c>
      <c r="B789" s="4">
        <v>0</v>
      </c>
      <c r="C789" s="4">
        <v>0</v>
      </c>
      <c r="D789" s="4">
        <v>1</v>
      </c>
      <c r="E789" s="4">
        <v>215</v>
      </c>
      <c r="F789" s="4">
        <f>ROUND(Source!AT771,O789)</f>
        <v>0</v>
      </c>
      <c r="G789" s="4" t="s">
        <v>98</v>
      </c>
      <c r="H789" s="4" t="s">
        <v>99</v>
      </c>
      <c r="I789" s="4"/>
      <c r="J789" s="4"/>
      <c r="K789" s="4">
        <v>215</v>
      </c>
      <c r="L789" s="4">
        <v>17</v>
      </c>
      <c r="M789" s="4">
        <v>3</v>
      </c>
      <c r="N789" s="4" t="s">
        <v>3</v>
      </c>
      <c r="O789" s="4">
        <v>2</v>
      </c>
      <c r="P789" s="4"/>
      <c r="Q789" s="4"/>
      <c r="R789" s="4"/>
      <c r="S789" s="4"/>
      <c r="T789" s="4"/>
      <c r="U789" s="4"/>
      <c r="V789" s="4"/>
      <c r="W789" s="4"/>
    </row>
    <row r="790" spans="1:206" x14ac:dyDescent="0.2">
      <c r="A790" s="4">
        <v>50</v>
      </c>
      <c r="B790" s="4">
        <v>0</v>
      </c>
      <c r="C790" s="4">
        <v>0</v>
      </c>
      <c r="D790" s="4">
        <v>1</v>
      </c>
      <c r="E790" s="4">
        <v>217</v>
      </c>
      <c r="F790" s="4">
        <f>ROUND(Source!AU771,O790)</f>
        <v>0</v>
      </c>
      <c r="G790" s="4" t="s">
        <v>100</v>
      </c>
      <c r="H790" s="4" t="s">
        <v>101</v>
      </c>
      <c r="I790" s="4"/>
      <c r="J790" s="4"/>
      <c r="K790" s="4">
        <v>217</v>
      </c>
      <c r="L790" s="4">
        <v>18</v>
      </c>
      <c r="M790" s="4">
        <v>3</v>
      </c>
      <c r="N790" s="4" t="s">
        <v>3</v>
      </c>
      <c r="O790" s="4">
        <v>2</v>
      </c>
      <c r="P790" s="4"/>
      <c r="Q790" s="4"/>
      <c r="R790" s="4"/>
      <c r="S790" s="4"/>
      <c r="T790" s="4"/>
      <c r="U790" s="4"/>
      <c r="V790" s="4"/>
      <c r="W790" s="4"/>
    </row>
    <row r="791" spans="1:206" x14ac:dyDescent="0.2">
      <c r="A791" s="4">
        <v>50</v>
      </c>
      <c r="B791" s="4">
        <v>0</v>
      </c>
      <c r="C791" s="4">
        <v>0</v>
      </c>
      <c r="D791" s="4">
        <v>1</v>
      </c>
      <c r="E791" s="4">
        <v>230</v>
      </c>
      <c r="F791" s="4">
        <f>ROUND(Source!BA771,O791)</f>
        <v>0</v>
      </c>
      <c r="G791" s="4" t="s">
        <v>102</v>
      </c>
      <c r="H791" s="4" t="s">
        <v>103</v>
      </c>
      <c r="I791" s="4"/>
      <c r="J791" s="4"/>
      <c r="K791" s="4">
        <v>230</v>
      </c>
      <c r="L791" s="4">
        <v>19</v>
      </c>
      <c r="M791" s="4">
        <v>3</v>
      </c>
      <c r="N791" s="4" t="s">
        <v>3</v>
      </c>
      <c r="O791" s="4">
        <v>2</v>
      </c>
      <c r="P791" s="4"/>
      <c r="Q791" s="4"/>
      <c r="R791" s="4"/>
      <c r="S791" s="4"/>
      <c r="T791" s="4"/>
      <c r="U791" s="4"/>
      <c r="V791" s="4"/>
      <c r="W791" s="4"/>
    </row>
    <row r="792" spans="1:206" x14ac:dyDescent="0.2">
      <c r="A792" s="4">
        <v>50</v>
      </c>
      <c r="B792" s="4">
        <v>0</v>
      </c>
      <c r="C792" s="4">
        <v>0</v>
      </c>
      <c r="D792" s="4">
        <v>1</v>
      </c>
      <c r="E792" s="4">
        <v>206</v>
      </c>
      <c r="F792" s="4">
        <f>ROUND(Source!T771,O792)</f>
        <v>0</v>
      </c>
      <c r="G792" s="4" t="s">
        <v>104</v>
      </c>
      <c r="H792" s="4" t="s">
        <v>105</v>
      </c>
      <c r="I792" s="4"/>
      <c r="J792" s="4"/>
      <c r="K792" s="4">
        <v>206</v>
      </c>
      <c r="L792" s="4">
        <v>20</v>
      </c>
      <c r="M792" s="4">
        <v>3</v>
      </c>
      <c r="N792" s="4" t="s">
        <v>3</v>
      </c>
      <c r="O792" s="4">
        <v>2</v>
      </c>
      <c r="P792" s="4"/>
      <c r="Q792" s="4"/>
      <c r="R792" s="4"/>
      <c r="S792" s="4"/>
      <c r="T792" s="4"/>
      <c r="U792" s="4"/>
      <c r="V792" s="4"/>
      <c r="W792" s="4"/>
    </row>
    <row r="793" spans="1:206" x14ac:dyDescent="0.2">
      <c r="A793" s="4">
        <v>50</v>
      </c>
      <c r="B793" s="4">
        <v>0</v>
      </c>
      <c r="C793" s="4">
        <v>0</v>
      </c>
      <c r="D793" s="4">
        <v>1</v>
      </c>
      <c r="E793" s="4">
        <v>207</v>
      </c>
      <c r="F793" s="4">
        <f>Source!U771</f>
        <v>0</v>
      </c>
      <c r="G793" s="4" t="s">
        <v>106</v>
      </c>
      <c r="H793" s="4" t="s">
        <v>107</v>
      </c>
      <c r="I793" s="4"/>
      <c r="J793" s="4"/>
      <c r="K793" s="4">
        <v>207</v>
      </c>
      <c r="L793" s="4">
        <v>21</v>
      </c>
      <c r="M793" s="4">
        <v>3</v>
      </c>
      <c r="N793" s="4" t="s">
        <v>3</v>
      </c>
      <c r="O793" s="4">
        <v>-1</v>
      </c>
      <c r="P793" s="4"/>
      <c r="Q793" s="4"/>
      <c r="R793" s="4"/>
      <c r="S793" s="4"/>
      <c r="T793" s="4"/>
      <c r="U793" s="4"/>
      <c r="V793" s="4"/>
      <c r="W793" s="4"/>
    </row>
    <row r="794" spans="1:206" x14ac:dyDescent="0.2">
      <c r="A794" s="4">
        <v>50</v>
      </c>
      <c r="B794" s="4">
        <v>0</v>
      </c>
      <c r="C794" s="4">
        <v>0</v>
      </c>
      <c r="D794" s="4">
        <v>1</v>
      </c>
      <c r="E794" s="4">
        <v>208</v>
      </c>
      <c r="F794" s="4">
        <f>Source!V771</f>
        <v>0</v>
      </c>
      <c r="G794" s="4" t="s">
        <v>108</v>
      </c>
      <c r="H794" s="4" t="s">
        <v>109</v>
      </c>
      <c r="I794" s="4"/>
      <c r="J794" s="4"/>
      <c r="K794" s="4">
        <v>208</v>
      </c>
      <c r="L794" s="4">
        <v>22</v>
      </c>
      <c r="M794" s="4">
        <v>3</v>
      </c>
      <c r="N794" s="4" t="s">
        <v>3</v>
      </c>
      <c r="O794" s="4">
        <v>-1</v>
      </c>
      <c r="P794" s="4"/>
      <c r="Q794" s="4"/>
      <c r="R794" s="4"/>
      <c r="S794" s="4"/>
      <c r="T794" s="4"/>
      <c r="U794" s="4"/>
      <c r="V794" s="4"/>
      <c r="W794" s="4"/>
    </row>
    <row r="795" spans="1:206" x14ac:dyDescent="0.2">
      <c r="A795" s="4">
        <v>50</v>
      </c>
      <c r="B795" s="4">
        <v>0</v>
      </c>
      <c r="C795" s="4">
        <v>0</v>
      </c>
      <c r="D795" s="4">
        <v>1</v>
      </c>
      <c r="E795" s="4">
        <v>209</v>
      </c>
      <c r="F795" s="4">
        <f>ROUND(Source!W771,O795)</f>
        <v>0</v>
      </c>
      <c r="G795" s="4" t="s">
        <v>110</v>
      </c>
      <c r="H795" s="4" t="s">
        <v>111</v>
      </c>
      <c r="I795" s="4"/>
      <c r="J795" s="4"/>
      <c r="K795" s="4">
        <v>209</v>
      </c>
      <c r="L795" s="4">
        <v>23</v>
      </c>
      <c r="M795" s="4">
        <v>3</v>
      </c>
      <c r="N795" s="4" t="s">
        <v>3</v>
      </c>
      <c r="O795" s="4">
        <v>2</v>
      </c>
      <c r="P795" s="4"/>
      <c r="Q795" s="4"/>
      <c r="R795" s="4"/>
      <c r="S795" s="4"/>
      <c r="T795" s="4"/>
      <c r="U795" s="4"/>
      <c r="V795" s="4"/>
      <c r="W795" s="4"/>
    </row>
    <row r="796" spans="1:206" x14ac:dyDescent="0.2">
      <c r="A796" s="4">
        <v>50</v>
      </c>
      <c r="B796" s="4">
        <v>0</v>
      </c>
      <c r="C796" s="4">
        <v>0</v>
      </c>
      <c r="D796" s="4">
        <v>1</v>
      </c>
      <c r="E796" s="4">
        <v>210</v>
      </c>
      <c r="F796" s="4">
        <f>ROUND(Source!X771,O796)</f>
        <v>0</v>
      </c>
      <c r="G796" s="4" t="s">
        <v>112</v>
      </c>
      <c r="H796" s="4" t="s">
        <v>113</v>
      </c>
      <c r="I796" s="4"/>
      <c r="J796" s="4"/>
      <c r="K796" s="4">
        <v>210</v>
      </c>
      <c r="L796" s="4">
        <v>24</v>
      </c>
      <c r="M796" s="4">
        <v>3</v>
      </c>
      <c r="N796" s="4" t="s">
        <v>3</v>
      </c>
      <c r="O796" s="4">
        <v>2</v>
      </c>
      <c r="P796" s="4"/>
      <c r="Q796" s="4"/>
      <c r="R796" s="4"/>
      <c r="S796" s="4"/>
      <c r="T796" s="4"/>
      <c r="U796" s="4"/>
      <c r="V796" s="4"/>
      <c r="W796" s="4"/>
    </row>
    <row r="797" spans="1:206" x14ac:dyDescent="0.2">
      <c r="A797" s="4">
        <v>50</v>
      </c>
      <c r="B797" s="4">
        <v>0</v>
      </c>
      <c r="C797" s="4">
        <v>0</v>
      </c>
      <c r="D797" s="4">
        <v>1</v>
      </c>
      <c r="E797" s="4">
        <v>211</v>
      </c>
      <c r="F797" s="4">
        <f>ROUND(Source!Y771,O797)</f>
        <v>0</v>
      </c>
      <c r="G797" s="4" t="s">
        <v>114</v>
      </c>
      <c r="H797" s="4" t="s">
        <v>115</v>
      </c>
      <c r="I797" s="4"/>
      <c r="J797" s="4"/>
      <c r="K797" s="4">
        <v>211</v>
      </c>
      <c r="L797" s="4">
        <v>25</v>
      </c>
      <c r="M797" s="4">
        <v>3</v>
      </c>
      <c r="N797" s="4" t="s">
        <v>3</v>
      </c>
      <c r="O797" s="4">
        <v>2</v>
      </c>
      <c r="P797" s="4"/>
      <c r="Q797" s="4"/>
      <c r="R797" s="4"/>
      <c r="S797" s="4"/>
      <c r="T797" s="4"/>
      <c r="U797" s="4"/>
      <c r="V797" s="4"/>
      <c r="W797" s="4"/>
    </row>
    <row r="798" spans="1:206" x14ac:dyDescent="0.2">
      <c r="A798" s="4">
        <v>50</v>
      </c>
      <c r="B798" s="4">
        <v>0</v>
      </c>
      <c r="C798" s="4">
        <v>0</v>
      </c>
      <c r="D798" s="4">
        <v>1</v>
      </c>
      <c r="E798" s="4">
        <v>224</v>
      </c>
      <c r="F798" s="4">
        <f>ROUND(Source!AR771,O798)</f>
        <v>0</v>
      </c>
      <c r="G798" s="4" t="s">
        <v>116</v>
      </c>
      <c r="H798" s="4" t="s">
        <v>117</v>
      </c>
      <c r="I798" s="4"/>
      <c r="J798" s="4"/>
      <c r="K798" s="4">
        <v>224</v>
      </c>
      <c r="L798" s="4">
        <v>26</v>
      </c>
      <c r="M798" s="4">
        <v>3</v>
      </c>
      <c r="N798" s="4" t="s">
        <v>3</v>
      </c>
      <c r="O798" s="4">
        <v>2</v>
      </c>
      <c r="P798" s="4"/>
      <c r="Q798" s="4"/>
      <c r="R798" s="4"/>
      <c r="S798" s="4"/>
      <c r="T798" s="4"/>
      <c r="U798" s="4"/>
      <c r="V798" s="4"/>
      <c r="W798" s="4"/>
    </row>
    <row r="800" spans="1:206" x14ac:dyDescent="0.2">
      <c r="A800" s="2">
        <v>51</v>
      </c>
      <c r="B800" s="2">
        <f>B599</f>
        <v>1</v>
      </c>
      <c r="C800" s="2">
        <f>A599</f>
        <v>4</v>
      </c>
      <c r="D800" s="2">
        <f>ROW(A599)</f>
        <v>599</v>
      </c>
      <c r="E800" s="2"/>
      <c r="F800" s="2" t="str">
        <f>IF(F599&lt;&gt;"",F599,"")</f>
        <v>Новый раздел</v>
      </c>
      <c r="G800" s="2" t="str">
        <f>IF(G599&lt;&gt;"",G599,"")</f>
        <v>Спартаковский переулок</v>
      </c>
      <c r="H800" s="2">
        <v>0</v>
      </c>
      <c r="I800" s="2"/>
      <c r="J800" s="2"/>
      <c r="K800" s="2"/>
      <c r="L800" s="2"/>
      <c r="M800" s="2"/>
      <c r="N800" s="2"/>
      <c r="O800" s="2">
        <f t="shared" ref="O800:T800" si="466">ROUND(O616+O655+O692+O730+O771+AB800,2)</f>
        <v>0</v>
      </c>
      <c r="P800" s="2">
        <f t="shared" si="466"/>
        <v>0</v>
      </c>
      <c r="Q800" s="2">
        <f t="shared" si="466"/>
        <v>0</v>
      </c>
      <c r="R800" s="2">
        <f t="shared" si="466"/>
        <v>0</v>
      </c>
      <c r="S800" s="2">
        <f t="shared" si="466"/>
        <v>0</v>
      </c>
      <c r="T800" s="2">
        <f t="shared" si="466"/>
        <v>0</v>
      </c>
      <c r="U800" s="2">
        <f>U616+U655+U692+U730+U771+AH800</f>
        <v>0</v>
      </c>
      <c r="V800" s="2">
        <f>V616+V655+V692+V730+V771+AI800</f>
        <v>0</v>
      </c>
      <c r="W800" s="2">
        <f>ROUND(W616+W655+W692+W730+W771+AJ800,2)</f>
        <v>0</v>
      </c>
      <c r="X800" s="2">
        <f>ROUND(X616+X655+X692+X730+X771+AK800,2)</f>
        <v>0</v>
      </c>
      <c r="Y800" s="2">
        <f>ROUND(Y616+Y655+Y692+Y730+Y771+AL800,2)</f>
        <v>0</v>
      </c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>
        <f t="shared" ref="AO800:BC800" si="467">ROUND(AO616+AO655+AO692+AO730+AO771+BX800,2)</f>
        <v>0</v>
      </c>
      <c r="AP800" s="2">
        <f t="shared" si="467"/>
        <v>0</v>
      </c>
      <c r="AQ800" s="2">
        <f t="shared" si="467"/>
        <v>0</v>
      </c>
      <c r="AR800" s="2">
        <f t="shared" si="467"/>
        <v>0</v>
      </c>
      <c r="AS800" s="2">
        <f t="shared" si="467"/>
        <v>0</v>
      </c>
      <c r="AT800" s="2">
        <f t="shared" si="467"/>
        <v>0</v>
      </c>
      <c r="AU800" s="2">
        <f t="shared" si="467"/>
        <v>0</v>
      </c>
      <c r="AV800" s="2">
        <f t="shared" si="467"/>
        <v>0</v>
      </c>
      <c r="AW800" s="2">
        <f t="shared" si="467"/>
        <v>0</v>
      </c>
      <c r="AX800" s="2">
        <f t="shared" si="467"/>
        <v>0</v>
      </c>
      <c r="AY800" s="2">
        <f t="shared" si="467"/>
        <v>0</v>
      </c>
      <c r="AZ800" s="2">
        <f t="shared" si="467"/>
        <v>0</v>
      </c>
      <c r="BA800" s="2">
        <f t="shared" si="467"/>
        <v>0</v>
      </c>
      <c r="BB800" s="2">
        <f t="shared" si="467"/>
        <v>0</v>
      </c>
      <c r="BC800" s="2">
        <f t="shared" si="467"/>
        <v>0</v>
      </c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3"/>
      <c r="DH800" s="3"/>
      <c r="DI800" s="3"/>
      <c r="DJ800" s="3"/>
      <c r="DK800" s="3"/>
      <c r="DL800" s="3"/>
      <c r="DM800" s="3"/>
      <c r="DN800" s="3"/>
      <c r="DO800" s="3"/>
      <c r="DP800" s="3"/>
      <c r="DQ800" s="3"/>
      <c r="DR800" s="3"/>
      <c r="DS800" s="3"/>
      <c r="DT800" s="3"/>
      <c r="DU800" s="3"/>
      <c r="DV800" s="3"/>
      <c r="DW800" s="3"/>
      <c r="DX800" s="3"/>
      <c r="DY800" s="3"/>
      <c r="DZ800" s="3"/>
      <c r="EA800" s="3"/>
      <c r="EB800" s="3"/>
      <c r="EC800" s="3"/>
      <c r="ED800" s="3"/>
      <c r="EE800" s="3"/>
      <c r="EF800" s="3"/>
      <c r="EG800" s="3"/>
      <c r="EH800" s="3"/>
      <c r="EI800" s="3"/>
      <c r="EJ800" s="3"/>
      <c r="EK800" s="3"/>
      <c r="EL800" s="3"/>
      <c r="EM800" s="3"/>
      <c r="EN800" s="3"/>
      <c r="EO800" s="3"/>
      <c r="EP800" s="3"/>
      <c r="EQ800" s="3"/>
      <c r="ER800" s="3"/>
      <c r="ES800" s="3"/>
      <c r="ET800" s="3"/>
      <c r="EU800" s="3"/>
      <c r="EV800" s="3"/>
      <c r="EW800" s="3"/>
      <c r="EX800" s="3"/>
      <c r="EY800" s="3"/>
      <c r="EZ800" s="3"/>
      <c r="FA800" s="3"/>
      <c r="FB800" s="3"/>
      <c r="FC800" s="3"/>
      <c r="FD800" s="3"/>
      <c r="FE800" s="3"/>
      <c r="FF800" s="3"/>
      <c r="FG800" s="3"/>
      <c r="FH800" s="3"/>
      <c r="FI800" s="3"/>
      <c r="FJ800" s="3"/>
      <c r="FK800" s="3"/>
      <c r="FL800" s="3"/>
      <c r="FM800" s="3"/>
      <c r="FN800" s="3"/>
      <c r="FO800" s="3"/>
      <c r="FP800" s="3"/>
      <c r="FQ800" s="3"/>
      <c r="FR800" s="3"/>
      <c r="FS800" s="3"/>
      <c r="FT800" s="3"/>
      <c r="FU800" s="3"/>
      <c r="FV800" s="3"/>
      <c r="FW800" s="3"/>
      <c r="FX800" s="3"/>
      <c r="FY800" s="3"/>
      <c r="FZ800" s="3"/>
      <c r="GA800" s="3"/>
      <c r="GB800" s="3"/>
      <c r="GC800" s="3"/>
      <c r="GD800" s="3"/>
      <c r="GE800" s="3"/>
      <c r="GF800" s="3"/>
      <c r="GG800" s="3"/>
      <c r="GH800" s="3"/>
      <c r="GI800" s="3"/>
      <c r="GJ800" s="3"/>
      <c r="GK800" s="3"/>
      <c r="GL800" s="3"/>
      <c r="GM800" s="3"/>
      <c r="GN800" s="3"/>
      <c r="GO800" s="3"/>
      <c r="GP800" s="3"/>
      <c r="GQ800" s="3"/>
      <c r="GR800" s="3"/>
      <c r="GS800" s="3"/>
      <c r="GT800" s="3"/>
      <c r="GU800" s="3"/>
      <c r="GV800" s="3"/>
      <c r="GW800" s="3"/>
      <c r="GX800" s="3">
        <v>0</v>
      </c>
    </row>
    <row r="802" spans="1:23" x14ac:dyDescent="0.2">
      <c r="A802" s="4">
        <v>50</v>
      </c>
      <c r="B802" s="4">
        <v>0</v>
      </c>
      <c r="C802" s="4">
        <v>0</v>
      </c>
      <c r="D802" s="4">
        <v>1</v>
      </c>
      <c r="E802" s="4">
        <v>201</v>
      </c>
      <c r="F802" s="4">
        <f>ROUND(Source!O800,O802)</f>
        <v>0</v>
      </c>
      <c r="G802" s="4" t="s">
        <v>66</v>
      </c>
      <c r="H802" s="4" t="s">
        <v>67</v>
      </c>
      <c r="I802" s="4"/>
      <c r="J802" s="4"/>
      <c r="K802" s="4">
        <v>201</v>
      </c>
      <c r="L802" s="4">
        <v>1</v>
      </c>
      <c r="M802" s="4">
        <v>3</v>
      </c>
      <c r="N802" s="4" t="s">
        <v>3</v>
      </c>
      <c r="O802" s="4">
        <v>2</v>
      </c>
      <c r="P802" s="4"/>
      <c r="Q802" s="4"/>
      <c r="R802" s="4"/>
      <c r="S802" s="4"/>
      <c r="T802" s="4"/>
      <c r="U802" s="4"/>
      <c r="V802" s="4"/>
      <c r="W802" s="4"/>
    </row>
    <row r="803" spans="1:23" x14ac:dyDescent="0.2">
      <c r="A803" s="4">
        <v>50</v>
      </c>
      <c r="B803" s="4">
        <v>0</v>
      </c>
      <c r="C803" s="4">
        <v>0</v>
      </c>
      <c r="D803" s="4">
        <v>1</v>
      </c>
      <c r="E803" s="4">
        <v>202</v>
      </c>
      <c r="F803" s="4">
        <f>ROUND(Source!P800,O803)</f>
        <v>0</v>
      </c>
      <c r="G803" s="4" t="s">
        <v>68</v>
      </c>
      <c r="H803" s="4" t="s">
        <v>69</v>
      </c>
      <c r="I803" s="4"/>
      <c r="J803" s="4"/>
      <c r="K803" s="4">
        <v>202</v>
      </c>
      <c r="L803" s="4">
        <v>2</v>
      </c>
      <c r="M803" s="4">
        <v>3</v>
      </c>
      <c r="N803" s="4" t="s">
        <v>3</v>
      </c>
      <c r="O803" s="4">
        <v>2</v>
      </c>
      <c r="P803" s="4"/>
      <c r="Q803" s="4"/>
      <c r="R803" s="4"/>
      <c r="S803" s="4"/>
      <c r="T803" s="4"/>
      <c r="U803" s="4"/>
      <c r="V803" s="4"/>
      <c r="W803" s="4"/>
    </row>
    <row r="804" spans="1:23" x14ac:dyDescent="0.2">
      <c r="A804" s="4">
        <v>50</v>
      </c>
      <c r="B804" s="4">
        <v>0</v>
      </c>
      <c r="C804" s="4">
        <v>0</v>
      </c>
      <c r="D804" s="4">
        <v>1</v>
      </c>
      <c r="E804" s="4">
        <v>222</v>
      </c>
      <c r="F804" s="4">
        <f>ROUND(Source!AO800,O804)</f>
        <v>0</v>
      </c>
      <c r="G804" s="4" t="s">
        <v>70</v>
      </c>
      <c r="H804" s="4" t="s">
        <v>71</v>
      </c>
      <c r="I804" s="4"/>
      <c r="J804" s="4"/>
      <c r="K804" s="4">
        <v>222</v>
      </c>
      <c r="L804" s="4">
        <v>3</v>
      </c>
      <c r="M804" s="4">
        <v>3</v>
      </c>
      <c r="N804" s="4" t="s">
        <v>3</v>
      </c>
      <c r="O804" s="4">
        <v>2</v>
      </c>
      <c r="P804" s="4"/>
      <c r="Q804" s="4"/>
      <c r="R804" s="4"/>
      <c r="S804" s="4"/>
      <c r="T804" s="4"/>
      <c r="U804" s="4"/>
      <c r="V804" s="4"/>
      <c r="W804" s="4"/>
    </row>
    <row r="805" spans="1:23" x14ac:dyDescent="0.2">
      <c r="A805" s="4">
        <v>50</v>
      </c>
      <c r="B805" s="4">
        <v>0</v>
      </c>
      <c r="C805" s="4">
        <v>0</v>
      </c>
      <c r="D805" s="4">
        <v>1</v>
      </c>
      <c r="E805" s="4">
        <v>225</v>
      </c>
      <c r="F805" s="4">
        <f>ROUND(Source!AV800,O805)</f>
        <v>0</v>
      </c>
      <c r="G805" s="4" t="s">
        <v>72</v>
      </c>
      <c r="H805" s="4" t="s">
        <v>73</v>
      </c>
      <c r="I805" s="4"/>
      <c r="J805" s="4"/>
      <c r="K805" s="4">
        <v>225</v>
      </c>
      <c r="L805" s="4">
        <v>4</v>
      </c>
      <c r="M805" s="4">
        <v>3</v>
      </c>
      <c r="N805" s="4" t="s">
        <v>3</v>
      </c>
      <c r="O805" s="4">
        <v>2</v>
      </c>
      <c r="P805" s="4"/>
      <c r="Q805" s="4"/>
      <c r="R805" s="4"/>
      <c r="S805" s="4"/>
      <c r="T805" s="4"/>
      <c r="U805" s="4"/>
      <c r="V805" s="4"/>
      <c r="W805" s="4"/>
    </row>
    <row r="806" spans="1:23" x14ac:dyDescent="0.2">
      <c r="A806" s="4">
        <v>50</v>
      </c>
      <c r="B806" s="4">
        <v>0</v>
      </c>
      <c r="C806" s="4">
        <v>0</v>
      </c>
      <c r="D806" s="4">
        <v>1</v>
      </c>
      <c r="E806" s="4">
        <v>226</v>
      </c>
      <c r="F806" s="4">
        <f>ROUND(Source!AW800,O806)</f>
        <v>0</v>
      </c>
      <c r="G806" s="4" t="s">
        <v>74</v>
      </c>
      <c r="H806" s="4" t="s">
        <v>75</v>
      </c>
      <c r="I806" s="4"/>
      <c r="J806" s="4"/>
      <c r="K806" s="4">
        <v>226</v>
      </c>
      <c r="L806" s="4">
        <v>5</v>
      </c>
      <c r="M806" s="4">
        <v>3</v>
      </c>
      <c r="N806" s="4" t="s">
        <v>3</v>
      </c>
      <c r="O806" s="4">
        <v>2</v>
      </c>
      <c r="P806" s="4"/>
      <c r="Q806" s="4"/>
      <c r="R806" s="4"/>
      <c r="S806" s="4"/>
      <c r="T806" s="4"/>
      <c r="U806" s="4"/>
      <c r="V806" s="4"/>
      <c r="W806" s="4"/>
    </row>
    <row r="807" spans="1:23" x14ac:dyDescent="0.2">
      <c r="A807" s="4">
        <v>50</v>
      </c>
      <c r="B807" s="4">
        <v>0</v>
      </c>
      <c r="C807" s="4">
        <v>0</v>
      </c>
      <c r="D807" s="4">
        <v>1</v>
      </c>
      <c r="E807" s="4">
        <v>227</v>
      </c>
      <c r="F807" s="4">
        <f>ROUND(Source!AX800,O807)</f>
        <v>0</v>
      </c>
      <c r="G807" s="4" t="s">
        <v>76</v>
      </c>
      <c r="H807" s="4" t="s">
        <v>77</v>
      </c>
      <c r="I807" s="4"/>
      <c r="J807" s="4"/>
      <c r="K807" s="4">
        <v>227</v>
      </c>
      <c r="L807" s="4">
        <v>6</v>
      </c>
      <c r="M807" s="4">
        <v>3</v>
      </c>
      <c r="N807" s="4" t="s">
        <v>3</v>
      </c>
      <c r="O807" s="4">
        <v>2</v>
      </c>
      <c r="P807" s="4"/>
      <c r="Q807" s="4"/>
      <c r="R807" s="4"/>
      <c r="S807" s="4"/>
      <c r="T807" s="4"/>
      <c r="U807" s="4"/>
      <c r="V807" s="4"/>
      <c r="W807" s="4"/>
    </row>
    <row r="808" spans="1:23" x14ac:dyDescent="0.2">
      <c r="A808" s="4">
        <v>50</v>
      </c>
      <c r="B808" s="4">
        <v>0</v>
      </c>
      <c r="C808" s="4">
        <v>0</v>
      </c>
      <c r="D808" s="4">
        <v>1</v>
      </c>
      <c r="E808" s="4">
        <v>228</v>
      </c>
      <c r="F808" s="4">
        <f>ROUND(Source!AY800,O808)</f>
        <v>0</v>
      </c>
      <c r="G808" s="4" t="s">
        <v>78</v>
      </c>
      <c r="H808" s="4" t="s">
        <v>79</v>
      </c>
      <c r="I808" s="4"/>
      <c r="J808" s="4"/>
      <c r="K808" s="4">
        <v>228</v>
      </c>
      <c r="L808" s="4">
        <v>7</v>
      </c>
      <c r="M808" s="4">
        <v>3</v>
      </c>
      <c r="N808" s="4" t="s">
        <v>3</v>
      </c>
      <c r="O808" s="4">
        <v>2</v>
      </c>
      <c r="P808" s="4"/>
      <c r="Q808" s="4"/>
      <c r="R808" s="4"/>
      <c r="S808" s="4"/>
      <c r="T808" s="4"/>
      <c r="U808" s="4"/>
      <c r="V808" s="4"/>
      <c r="W808" s="4"/>
    </row>
    <row r="809" spans="1:23" x14ac:dyDescent="0.2">
      <c r="A809" s="4">
        <v>50</v>
      </c>
      <c r="B809" s="4">
        <v>0</v>
      </c>
      <c r="C809" s="4">
        <v>0</v>
      </c>
      <c r="D809" s="4">
        <v>1</v>
      </c>
      <c r="E809" s="4">
        <v>216</v>
      </c>
      <c r="F809" s="4">
        <f>ROUND(Source!AP800,O809)</f>
        <v>0</v>
      </c>
      <c r="G809" s="4" t="s">
        <v>80</v>
      </c>
      <c r="H809" s="4" t="s">
        <v>81</v>
      </c>
      <c r="I809" s="4"/>
      <c r="J809" s="4"/>
      <c r="K809" s="4">
        <v>216</v>
      </c>
      <c r="L809" s="4">
        <v>8</v>
      </c>
      <c r="M809" s="4">
        <v>3</v>
      </c>
      <c r="N809" s="4" t="s">
        <v>3</v>
      </c>
      <c r="O809" s="4">
        <v>2</v>
      </c>
      <c r="P809" s="4"/>
      <c r="Q809" s="4"/>
      <c r="R809" s="4"/>
      <c r="S809" s="4"/>
      <c r="T809" s="4"/>
      <c r="U809" s="4"/>
      <c r="V809" s="4"/>
      <c r="W809" s="4"/>
    </row>
    <row r="810" spans="1:23" x14ac:dyDescent="0.2">
      <c r="A810" s="4">
        <v>50</v>
      </c>
      <c r="B810" s="4">
        <v>0</v>
      </c>
      <c r="C810" s="4">
        <v>0</v>
      </c>
      <c r="D810" s="4">
        <v>1</v>
      </c>
      <c r="E810" s="4">
        <v>223</v>
      </c>
      <c r="F810" s="4">
        <f>ROUND(Source!AQ800,O810)</f>
        <v>0</v>
      </c>
      <c r="G810" s="4" t="s">
        <v>82</v>
      </c>
      <c r="H810" s="4" t="s">
        <v>83</v>
      </c>
      <c r="I810" s="4"/>
      <c r="J810" s="4"/>
      <c r="K810" s="4">
        <v>223</v>
      </c>
      <c r="L810" s="4">
        <v>9</v>
      </c>
      <c r="M810" s="4">
        <v>3</v>
      </c>
      <c r="N810" s="4" t="s">
        <v>3</v>
      </c>
      <c r="O810" s="4">
        <v>2</v>
      </c>
      <c r="P810" s="4"/>
      <c r="Q810" s="4"/>
      <c r="R810" s="4"/>
      <c r="S810" s="4"/>
      <c r="T810" s="4"/>
      <c r="U810" s="4"/>
      <c r="V810" s="4"/>
      <c r="W810" s="4"/>
    </row>
    <row r="811" spans="1:23" x14ac:dyDescent="0.2">
      <c r="A811" s="4">
        <v>50</v>
      </c>
      <c r="B811" s="4">
        <v>0</v>
      </c>
      <c r="C811" s="4">
        <v>0</v>
      </c>
      <c r="D811" s="4">
        <v>1</v>
      </c>
      <c r="E811" s="4">
        <v>229</v>
      </c>
      <c r="F811" s="4">
        <f>ROUND(Source!AZ800,O811)</f>
        <v>0</v>
      </c>
      <c r="G811" s="4" t="s">
        <v>84</v>
      </c>
      <c r="H811" s="4" t="s">
        <v>85</v>
      </c>
      <c r="I811" s="4"/>
      <c r="J811" s="4"/>
      <c r="K811" s="4">
        <v>229</v>
      </c>
      <c r="L811" s="4">
        <v>10</v>
      </c>
      <c r="M811" s="4">
        <v>3</v>
      </c>
      <c r="N811" s="4" t="s">
        <v>3</v>
      </c>
      <c r="O811" s="4">
        <v>2</v>
      </c>
      <c r="P811" s="4"/>
      <c r="Q811" s="4"/>
      <c r="R811" s="4"/>
      <c r="S811" s="4"/>
      <c r="T811" s="4"/>
      <c r="U811" s="4"/>
      <c r="V811" s="4"/>
      <c r="W811" s="4"/>
    </row>
    <row r="812" spans="1:23" x14ac:dyDescent="0.2">
      <c r="A812" s="4">
        <v>50</v>
      </c>
      <c r="B812" s="4">
        <v>0</v>
      </c>
      <c r="C812" s="4">
        <v>0</v>
      </c>
      <c r="D812" s="4">
        <v>1</v>
      </c>
      <c r="E812" s="4">
        <v>203</v>
      </c>
      <c r="F812" s="4">
        <f>ROUND(Source!Q800,O812)</f>
        <v>0</v>
      </c>
      <c r="G812" s="4" t="s">
        <v>86</v>
      </c>
      <c r="H812" s="4" t="s">
        <v>87</v>
      </c>
      <c r="I812" s="4"/>
      <c r="J812" s="4"/>
      <c r="K812" s="4">
        <v>203</v>
      </c>
      <c r="L812" s="4">
        <v>11</v>
      </c>
      <c r="M812" s="4">
        <v>3</v>
      </c>
      <c r="N812" s="4" t="s">
        <v>3</v>
      </c>
      <c r="O812" s="4">
        <v>2</v>
      </c>
      <c r="P812" s="4"/>
      <c r="Q812" s="4"/>
      <c r="R812" s="4"/>
      <c r="S812" s="4"/>
      <c r="T812" s="4"/>
      <c r="U812" s="4"/>
      <c r="V812" s="4"/>
      <c r="W812" s="4"/>
    </row>
    <row r="813" spans="1:23" x14ac:dyDescent="0.2">
      <c r="A813" s="4">
        <v>50</v>
      </c>
      <c r="B813" s="4">
        <v>0</v>
      </c>
      <c r="C813" s="4">
        <v>0</v>
      </c>
      <c r="D813" s="4">
        <v>1</v>
      </c>
      <c r="E813" s="4">
        <v>231</v>
      </c>
      <c r="F813" s="4">
        <f>ROUND(Source!BB800,O813)</f>
        <v>0</v>
      </c>
      <c r="G813" s="4" t="s">
        <v>88</v>
      </c>
      <c r="H813" s="4" t="s">
        <v>89</v>
      </c>
      <c r="I813" s="4"/>
      <c r="J813" s="4"/>
      <c r="K813" s="4">
        <v>231</v>
      </c>
      <c r="L813" s="4">
        <v>12</v>
      </c>
      <c r="M813" s="4">
        <v>3</v>
      </c>
      <c r="N813" s="4" t="s">
        <v>3</v>
      </c>
      <c r="O813" s="4">
        <v>2</v>
      </c>
      <c r="P813" s="4"/>
      <c r="Q813" s="4"/>
      <c r="R813" s="4"/>
      <c r="S813" s="4"/>
      <c r="T813" s="4"/>
      <c r="U813" s="4"/>
      <c r="V813" s="4"/>
      <c r="W813" s="4"/>
    </row>
    <row r="814" spans="1:23" x14ac:dyDescent="0.2">
      <c r="A814" s="4">
        <v>50</v>
      </c>
      <c r="B814" s="4">
        <v>0</v>
      </c>
      <c r="C814" s="4">
        <v>0</v>
      </c>
      <c r="D814" s="4">
        <v>1</v>
      </c>
      <c r="E814" s="4">
        <v>204</v>
      </c>
      <c r="F814" s="4">
        <f>ROUND(Source!R800,O814)</f>
        <v>0</v>
      </c>
      <c r="G814" s="4" t="s">
        <v>90</v>
      </c>
      <c r="H814" s="4" t="s">
        <v>91</v>
      </c>
      <c r="I814" s="4"/>
      <c r="J814" s="4"/>
      <c r="K814" s="4">
        <v>204</v>
      </c>
      <c r="L814" s="4">
        <v>13</v>
      </c>
      <c r="M814" s="4">
        <v>3</v>
      </c>
      <c r="N814" s="4" t="s">
        <v>3</v>
      </c>
      <c r="O814" s="4">
        <v>2</v>
      </c>
      <c r="P814" s="4"/>
      <c r="Q814" s="4"/>
      <c r="R814" s="4"/>
      <c r="S814" s="4"/>
      <c r="T814" s="4"/>
      <c r="U814" s="4"/>
      <c r="V814" s="4"/>
      <c r="W814" s="4"/>
    </row>
    <row r="815" spans="1:23" x14ac:dyDescent="0.2">
      <c r="A815" s="4">
        <v>50</v>
      </c>
      <c r="B815" s="4">
        <v>0</v>
      </c>
      <c r="C815" s="4">
        <v>0</v>
      </c>
      <c r="D815" s="4">
        <v>1</v>
      </c>
      <c r="E815" s="4">
        <v>205</v>
      </c>
      <c r="F815" s="4">
        <f>ROUND(Source!S800,O815)</f>
        <v>0</v>
      </c>
      <c r="G815" s="4" t="s">
        <v>92</v>
      </c>
      <c r="H815" s="4" t="s">
        <v>93</v>
      </c>
      <c r="I815" s="4"/>
      <c r="J815" s="4"/>
      <c r="K815" s="4">
        <v>205</v>
      </c>
      <c r="L815" s="4">
        <v>14</v>
      </c>
      <c r="M815" s="4">
        <v>3</v>
      </c>
      <c r="N815" s="4" t="s">
        <v>3</v>
      </c>
      <c r="O815" s="4">
        <v>2</v>
      </c>
      <c r="P815" s="4"/>
      <c r="Q815" s="4"/>
      <c r="R815" s="4"/>
      <c r="S815" s="4"/>
      <c r="T815" s="4"/>
      <c r="U815" s="4"/>
      <c r="V815" s="4"/>
      <c r="W815" s="4"/>
    </row>
    <row r="816" spans="1:23" x14ac:dyDescent="0.2">
      <c r="A816" s="4">
        <v>50</v>
      </c>
      <c r="B816" s="4">
        <v>0</v>
      </c>
      <c r="C816" s="4">
        <v>0</v>
      </c>
      <c r="D816" s="4">
        <v>1</v>
      </c>
      <c r="E816" s="4">
        <v>232</v>
      </c>
      <c r="F816" s="4">
        <f>ROUND(Source!BC800,O816)</f>
        <v>0</v>
      </c>
      <c r="G816" s="4" t="s">
        <v>94</v>
      </c>
      <c r="H816" s="4" t="s">
        <v>95</v>
      </c>
      <c r="I816" s="4"/>
      <c r="J816" s="4"/>
      <c r="K816" s="4">
        <v>232</v>
      </c>
      <c r="L816" s="4">
        <v>15</v>
      </c>
      <c r="M816" s="4">
        <v>3</v>
      </c>
      <c r="N816" s="4" t="s">
        <v>3</v>
      </c>
      <c r="O816" s="4">
        <v>2</v>
      </c>
      <c r="P816" s="4"/>
      <c r="Q816" s="4"/>
      <c r="R816" s="4"/>
      <c r="S816" s="4"/>
      <c r="T816" s="4"/>
      <c r="U816" s="4"/>
      <c r="V816" s="4"/>
      <c r="W816" s="4"/>
    </row>
    <row r="817" spans="1:206" x14ac:dyDescent="0.2">
      <c r="A817" s="4">
        <v>50</v>
      </c>
      <c r="B817" s="4">
        <v>0</v>
      </c>
      <c r="C817" s="4">
        <v>0</v>
      </c>
      <c r="D817" s="4">
        <v>1</v>
      </c>
      <c r="E817" s="4">
        <v>214</v>
      </c>
      <c r="F817" s="4">
        <f>ROUND(Source!AS800,O817)</f>
        <v>0</v>
      </c>
      <c r="G817" s="4" t="s">
        <v>96</v>
      </c>
      <c r="H817" s="4" t="s">
        <v>97</v>
      </c>
      <c r="I817" s="4"/>
      <c r="J817" s="4"/>
      <c r="K817" s="4">
        <v>214</v>
      </c>
      <c r="L817" s="4">
        <v>16</v>
      </c>
      <c r="M817" s="4">
        <v>3</v>
      </c>
      <c r="N817" s="4" t="s">
        <v>3</v>
      </c>
      <c r="O817" s="4">
        <v>2</v>
      </c>
      <c r="P817" s="4"/>
      <c r="Q817" s="4"/>
      <c r="R817" s="4"/>
      <c r="S817" s="4"/>
      <c r="T817" s="4"/>
      <c r="U817" s="4"/>
      <c r="V817" s="4"/>
      <c r="W817" s="4"/>
    </row>
    <row r="818" spans="1:206" x14ac:dyDescent="0.2">
      <c r="A818" s="4">
        <v>50</v>
      </c>
      <c r="B818" s="4">
        <v>0</v>
      </c>
      <c r="C818" s="4">
        <v>0</v>
      </c>
      <c r="D818" s="4">
        <v>1</v>
      </c>
      <c r="E818" s="4">
        <v>215</v>
      </c>
      <c r="F818" s="4">
        <f>ROUND(Source!AT800,O818)</f>
        <v>0</v>
      </c>
      <c r="G818" s="4" t="s">
        <v>98</v>
      </c>
      <c r="H818" s="4" t="s">
        <v>99</v>
      </c>
      <c r="I818" s="4"/>
      <c r="J818" s="4"/>
      <c r="K818" s="4">
        <v>215</v>
      </c>
      <c r="L818" s="4">
        <v>17</v>
      </c>
      <c r="M818" s="4">
        <v>3</v>
      </c>
      <c r="N818" s="4" t="s">
        <v>3</v>
      </c>
      <c r="O818" s="4">
        <v>2</v>
      </c>
      <c r="P818" s="4"/>
      <c r="Q818" s="4"/>
      <c r="R818" s="4"/>
      <c r="S818" s="4"/>
      <c r="T818" s="4"/>
      <c r="U818" s="4"/>
      <c r="V818" s="4"/>
      <c r="W818" s="4"/>
    </row>
    <row r="819" spans="1:206" x14ac:dyDescent="0.2">
      <c r="A819" s="4">
        <v>50</v>
      </c>
      <c r="B819" s="4">
        <v>0</v>
      </c>
      <c r="C819" s="4">
        <v>0</v>
      </c>
      <c r="D819" s="4">
        <v>1</v>
      </c>
      <c r="E819" s="4">
        <v>217</v>
      </c>
      <c r="F819" s="4">
        <f>ROUND(Source!AU800,O819)</f>
        <v>0</v>
      </c>
      <c r="G819" s="4" t="s">
        <v>100</v>
      </c>
      <c r="H819" s="4" t="s">
        <v>101</v>
      </c>
      <c r="I819" s="4"/>
      <c r="J819" s="4"/>
      <c r="K819" s="4">
        <v>217</v>
      </c>
      <c r="L819" s="4">
        <v>18</v>
      </c>
      <c r="M819" s="4">
        <v>3</v>
      </c>
      <c r="N819" s="4" t="s">
        <v>3</v>
      </c>
      <c r="O819" s="4">
        <v>2</v>
      </c>
      <c r="P819" s="4"/>
      <c r="Q819" s="4"/>
      <c r="R819" s="4"/>
      <c r="S819" s="4"/>
      <c r="T819" s="4"/>
      <c r="U819" s="4"/>
      <c r="V819" s="4"/>
      <c r="W819" s="4"/>
    </row>
    <row r="820" spans="1:206" x14ac:dyDescent="0.2">
      <c r="A820" s="4">
        <v>50</v>
      </c>
      <c r="B820" s="4">
        <v>0</v>
      </c>
      <c r="C820" s="4">
        <v>0</v>
      </c>
      <c r="D820" s="4">
        <v>1</v>
      </c>
      <c r="E820" s="4">
        <v>230</v>
      </c>
      <c r="F820" s="4">
        <f>ROUND(Source!BA800,O820)</f>
        <v>0</v>
      </c>
      <c r="G820" s="4" t="s">
        <v>102</v>
      </c>
      <c r="H820" s="4" t="s">
        <v>103</v>
      </c>
      <c r="I820" s="4"/>
      <c r="J820" s="4"/>
      <c r="K820" s="4">
        <v>230</v>
      </c>
      <c r="L820" s="4">
        <v>19</v>
      </c>
      <c r="M820" s="4">
        <v>3</v>
      </c>
      <c r="N820" s="4" t="s">
        <v>3</v>
      </c>
      <c r="O820" s="4">
        <v>2</v>
      </c>
      <c r="P820" s="4"/>
      <c r="Q820" s="4"/>
      <c r="R820" s="4"/>
      <c r="S820" s="4"/>
      <c r="T820" s="4"/>
      <c r="U820" s="4"/>
      <c r="V820" s="4"/>
      <c r="W820" s="4"/>
    </row>
    <row r="821" spans="1:206" x14ac:dyDescent="0.2">
      <c r="A821" s="4">
        <v>50</v>
      </c>
      <c r="B821" s="4">
        <v>0</v>
      </c>
      <c r="C821" s="4">
        <v>0</v>
      </c>
      <c r="D821" s="4">
        <v>1</v>
      </c>
      <c r="E821" s="4">
        <v>206</v>
      </c>
      <c r="F821" s="4">
        <f>ROUND(Source!T800,O821)</f>
        <v>0</v>
      </c>
      <c r="G821" s="4" t="s">
        <v>104</v>
      </c>
      <c r="H821" s="4" t="s">
        <v>105</v>
      </c>
      <c r="I821" s="4"/>
      <c r="J821" s="4"/>
      <c r="K821" s="4">
        <v>206</v>
      </c>
      <c r="L821" s="4">
        <v>20</v>
      </c>
      <c r="M821" s="4">
        <v>3</v>
      </c>
      <c r="N821" s="4" t="s">
        <v>3</v>
      </c>
      <c r="O821" s="4">
        <v>2</v>
      </c>
      <c r="P821" s="4"/>
      <c r="Q821" s="4"/>
      <c r="R821" s="4"/>
      <c r="S821" s="4"/>
      <c r="T821" s="4"/>
      <c r="U821" s="4"/>
      <c r="V821" s="4"/>
      <c r="W821" s="4"/>
    </row>
    <row r="822" spans="1:206" x14ac:dyDescent="0.2">
      <c r="A822" s="4">
        <v>50</v>
      </c>
      <c r="B822" s="4">
        <v>0</v>
      </c>
      <c r="C822" s="4">
        <v>0</v>
      </c>
      <c r="D822" s="4">
        <v>1</v>
      </c>
      <c r="E822" s="4">
        <v>207</v>
      </c>
      <c r="F822" s="4">
        <f>Source!U800</f>
        <v>0</v>
      </c>
      <c r="G822" s="4" t="s">
        <v>106</v>
      </c>
      <c r="H822" s="4" t="s">
        <v>107</v>
      </c>
      <c r="I822" s="4"/>
      <c r="J822" s="4"/>
      <c r="K822" s="4">
        <v>207</v>
      </c>
      <c r="L822" s="4">
        <v>21</v>
      </c>
      <c r="M822" s="4">
        <v>3</v>
      </c>
      <c r="N822" s="4" t="s">
        <v>3</v>
      </c>
      <c r="O822" s="4">
        <v>-1</v>
      </c>
      <c r="P822" s="4"/>
      <c r="Q822" s="4"/>
      <c r="R822" s="4"/>
      <c r="S822" s="4"/>
      <c r="T822" s="4"/>
      <c r="U822" s="4"/>
      <c r="V822" s="4"/>
      <c r="W822" s="4"/>
    </row>
    <row r="823" spans="1:206" x14ac:dyDescent="0.2">
      <c r="A823" s="4">
        <v>50</v>
      </c>
      <c r="B823" s="4">
        <v>0</v>
      </c>
      <c r="C823" s="4">
        <v>0</v>
      </c>
      <c r="D823" s="4">
        <v>1</v>
      </c>
      <c r="E823" s="4">
        <v>208</v>
      </c>
      <c r="F823" s="4">
        <f>Source!V800</f>
        <v>0</v>
      </c>
      <c r="G823" s="4" t="s">
        <v>108</v>
      </c>
      <c r="H823" s="4" t="s">
        <v>109</v>
      </c>
      <c r="I823" s="4"/>
      <c r="J823" s="4"/>
      <c r="K823" s="4">
        <v>208</v>
      </c>
      <c r="L823" s="4">
        <v>22</v>
      </c>
      <c r="M823" s="4">
        <v>3</v>
      </c>
      <c r="N823" s="4" t="s">
        <v>3</v>
      </c>
      <c r="O823" s="4">
        <v>-1</v>
      </c>
      <c r="P823" s="4"/>
      <c r="Q823" s="4"/>
      <c r="R823" s="4"/>
      <c r="S823" s="4"/>
      <c r="T823" s="4"/>
      <c r="U823" s="4"/>
      <c r="V823" s="4"/>
      <c r="W823" s="4"/>
    </row>
    <row r="824" spans="1:206" x14ac:dyDescent="0.2">
      <c r="A824" s="4">
        <v>50</v>
      </c>
      <c r="B824" s="4">
        <v>0</v>
      </c>
      <c r="C824" s="4">
        <v>0</v>
      </c>
      <c r="D824" s="4">
        <v>1</v>
      </c>
      <c r="E824" s="4">
        <v>209</v>
      </c>
      <c r="F824" s="4">
        <f>ROUND(Source!W800,O824)</f>
        <v>0</v>
      </c>
      <c r="G824" s="4" t="s">
        <v>110</v>
      </c>
      <c r="H824" s="4" t="s">
        <v>111</v>
      </c>
      <c r="I824" s="4"/>
      <c r="J824" s="4"/>
      <c r="K824" s="4">
        <v>209</v>
      </c>
      <c r="L824" s="4">
        <v>23</v>
      </c>
      <c r="M824" s="4">
        <v>3</v>
      </c>
      <c r="N824" s="4" t="s">
        <v>3</v>
      </c>
      <c r="O824" s="4">
        <v>2</v>
      </c>
      <c r="P824" s="4"/>
      <c r="Q824" s="4"/>
      <c r="R824" s="4"/>
      <c r="S824" s="4"/>
      <c r="T824" s="4"/>
      <c r="U824" s="4"/>
      <c r="V824" s="4"/>
      <c r="W824" s="4"/>
    </row>
    <row r="825" spans="1:206" x14ac:dyDescent="0.2">
      <c r="A825" s="4">
        <v>50</v>
      </c>
      <c r="B825" s="4">
        <v>0</v>
      </c>
      <c r="C825" s="4">
        <v>0</v>
      </c>
      <c r="D825" s="4">
        <v>1</v>
      </c>
      <c r="E825" s="4">
        <v>210</v>
      </c>
      <c r="F825" s="4">
        <f>ROUND(Source!X800,O825)</f>
        <v>0</v>
      </c>
      <c r="G825" s="4" t="s">
        <v>112</v>
      </c>
      <c r="H825" s="4" t="s">
        <v>113</v>
      </c>
      <c r="I825" s="4"/>
      <c r="J825" s="4"/>
      <c r="K825" s="4">
        <v>210</v>
      </c>
      <c r="L825" s="4">
        <v>24</v>
      </c>
      <c r="M825" s="4">
        <v>3</v>
      </c>
      <c r="N825" s="4" t="s">
        <v>3</v>
      </c>
      <c r="O825" s="4">
        <v>2</v>
      </c>
      <c r="P825" s="4"/>
      <c r="Q825" s="4"/>
      <c r="R825" s="4"/>
      <c r="S825" s="4"/>
      <c r="T825" s="4"/>
      <c r="U825" s="4"/>
      <c r="V825" s="4"/>
      <c r="W825" s="4"/>
    </row>
    <row r="826" spans="1:206" x14ac:dyDescent="0.2">
      <c r="A826" s="4">
        <v>50</v>
      </c>
      <c r="B826" s="4">
        <v>0</v>
      </c>
      <c r="C826" s="4">
        <v>0</v>
      </c>
      <c r="D826" s="4">
        <v>1</v>
      </c>
      <c r="E826" s="4">
        <v>211</v>
      </c>
      <c r="F826" s="4">
        <f>ROUND(Source!Y800,O826)</f>
        <v>0</v>
      </c>
      <c r="G826" s="4" t="s">
        <v>114</v>
      </c>
      <c r="H826" s="4" t="s">
        <v>115</v>
      </c>
      <c r="I826" s="4"/>
      <c r="J826" s="4"/>
      <c r="K826" s="4">
        <v>211</v>
      </c>
      <c r="L826" s="4">
        <v>25</v>
      </c>
      <c r="M826" s="4">
        <v>3</v>
      </c>
      <c r="N826" s="4" t="s">
        <v>3</v>
      </c>
      <c r="O826" s="4">
        <v>2</v>
      </c>
      <c r="P826" s="4"/>
      <c r="Q826" s="4"/>
      <c r="R826" s="4"/>
      <c r="S826" s="4"/>
      <c r="T826" s="4"/>
      <c r="U826" s="4"/>
      <c r="V826" s="4"/>
      <c r="W826" s="4"/>
    </row>
    <row r="827" spans="1:206" x14ac:dyDescent="0.2">
      <c r="A827" s="4">
        <v>50</v>
      </c>
      <c r="B827" s="4">
        <v>0</v>
      </c>
      <c r="C827" s="4">
        <v>0</v>
      </c>
      <c r="D827" s="4">
        <v>1</v>
      </c>
      <c r="E827" s="4">
        <v>224</v>
      </c>
      <c r="F827" s="4">
        <f>ROUND(Source!AR800,O827)</f>
        <v>0</v>
      </c>
      <c r="G827" s="4" t="s">
        <v>116</v>
      </c>
      <c r="H827" s="4" t="s">
        <v>117</v>
      </c>
      <c r="I827" s="4"/>
      <c r="J827" s="4"/>
      <c r="K827" s="4">
        <v>224</v>
      </c>
      <c r="L827" s="4">
        <v>26</v>
      </c>
      <c r="M827" s="4">
        <v>3</v>
      </c>
      <c r="N827" s="4" t="s">
        <v>3</v>
      </c>
      <c r="O827" s="4">
        <v>2</v>
      </c>
      <c r="P827" s="4"/>
      <c r="Q827" s="4"/>
      <c r="R827" s="4"/>
      <c r="S827" s="4"/>
      <c r="T827" s="4"/>
      <c r="U827" s="4"/>
      <c r="V827" s="4"/>
      <c r="W827" s="4"/>
    </row>
    <row r="829" spans="1:206" x14ac:dyDescent="0.2">
      <c r="A829" s="1">
        <v>4</v>
      </c>
      <c r="B829" s="1">
        <v>1</v>
      </c>
      <c r="C829" s="1"/>
      <c r="D829" s="1">
        <f>ROW(A995)</f>
        <v>995</v>
      </c>
      <c r="E829" s="1"/>
      <c r="F829" s="1" t="s">
        <v>14</v>
      </c>
      <c r="G829" s="1" t="s">
        <v>285</v>
      </c>
      <c r="H829" s="1" t="s">
        <v>3</v>
      </c>
      <c r="I829" s="1">
        <v>0</v>
      </c>
      <c r="J829" s="1"/>
      <c r="K829" s="1">
        <v>0</v>
      </c>
      <c r="L829" s="1"/>
      <c r="M829" s="1"/>
      <c r="N829" s="1"/>
      <c r="O829" s="1"/>
      <c r="P829" s="1"/>
      <c r="Q829" s="1"/>
      <c r="R829" s="1"/>
      <c r="S829" s="1"/>
      <c r="T829" s="1"/>
      <c r="U829" s="1" t="s">
        <v>3</v>
      </c>
      <c r="V829" s="1">
        <v>0</v>
      </c>
      <c r="W829" s="1"/>
      <c r="X829" s="1"/>
      <c r="Y829" s="1"/>
      <c r="Z829" s="1"/>
      <c r="AA829" s="1"/>
      <c r="AB829" s="1" t="s">
        <v>3</v>
      </c>
      <c r="AC829" s="1" t="s">
        <v>3</v>
      </c>
      <c r="AD829" s="1" t="s">
        <v>3</v>
      </c>
      <c r="AE829" s="1" t="s">
        <v>3</v>
      </c>
      <c r="AF829" s="1" t="s">
        <v>3</v>
      </c>
      <c r="AG829" s="1" t="s">
        <v>3</v>
      </c>
      <c r="AH829" s="1"/>
      <c r="AI829" s="1"/>
      <c r="AJ829" s="1"/>
      <c r="AK829" s="1"/>
      <c r="AL829" s="1"/>
      <c r="AM829" s="1"/>
      <c r="AN829" s="1"/>
      <c r="AO829" s="1"/>
      <c r="AP829" s="1" t="s">
        <v>3</v>
      </c>
      <c r="AQ829" s="1" t="s">
        <v>3</v>
      </c>
      <c r="AR829" s="1" t="s">
        <v>3</v>
      </c>
      <c r="AS829" s="1"/>
      <c r="AT829" s="1"/>
      <c r="AU829" s="1"/>
      <c r="AV829" s="1"/>
      <c r="AW829" s="1"/>
      <c r="AX829" s="1"/>
      <c r="AY829" s="1"/>
      <c r="AZ829" s="1" t="s">
        <v>3</v>
      </c>
      <c r="BA829" s="1"/>
      <c r="BB829" s="1" t="s">
        <v>3</v>
      </c>
      <c r="BC829" s="1" t="s">
        <v>3</v>
      </c>
      <c r="BD829" s="1" t="s">
        <v>3</v>
      </c>
      <c r="BE829" s="1" t="s">
        <v>3</v>
      </c>
      <c r="BF829" s="1" t="s">
        <v>3</v>
      </c>
      <c r="BG829" s="1" t="s">
        <v>3</v>
      </c>
      <c r="BH829" s="1" t="s">
        <v>3</v>
      </c>
      <c r="BI829" s="1" t="s">
        <v>3</v>
      </c>
      <c r="BJ829" s="1" t="s">
        <v>3</v>
      </c>
      <c r="BK829" s="1" t="s">
        <v>3</v>
      </c>
      <c r="BL829" s="1" t="s">
        <v>3</v>
      </c>
      <c r="BM829" s="1" t="s">
        <v>3</v>
      </c>
      <c r="BN829" s="1" t="s">
        <v>3</v>
      </c>
      <c r="BO829" s="1" t="s">
        <v>3</v>
      </c>
      <c r="BP829" s="1" t="s">
        <v>3</v>
      </c>
      <c r="BQ829" s="1"/>
      <c r="BR829" s="1"/>
      <c r="BS829" s="1"/>
      <c r="BT829" s="1"/>
      <c r="BU829" s="1"/>
      <c r="BV829" s="1"/>
      <c r="BW829" s="1"/>
      <c r="BX829" s="1">
        <v>0</v>
      </c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>
        <v>0</v>
      </c>
    </row>
    <row r="831" spans="1:206" x14ac:dyDescent="0.2">
      <c r="A831" s="2">
        <v>52</v>
      </c>
      <c r="B831" s="2">
        <f t="shared" ref="B831:G831" si="468">B995</f>
        <v>1</v>
      </c>
      <c r="C831" s="2">
        <f t="shared" si="468"/>
        <v>4</v>
      </c>
      <c r="D831" s="2">
        <f t="shared" si="468"/>
        <v>829</v>
      </c>
      <c r="E831" s="2">
        <f t="shared" si="468"/>
        <v>0</v>
      </c>
      <c r="F831" s="2" t="str">
        <f t="shared" si="468"/>
        <v>Новый раздел</v>
      </c>
      <c r="G831" s="2" t="str">
        <f t="shared" si="468"/>
        <v>Большой Спасогленищевский пер.</v>
      </c>
      <c r="H831" s="2"/>
      <c r="I831" s="2"/>
      <c r="J831" s="2"/>
      <c r="K831" s="2"/>
      <c r="L831" s="2"/>
      <c r="M831" s="2"/>
      <c r="N831" s="2"/>
      <c r="O831" s="2">
        <f t="shared" ref="O831:AT831" si="469">O995</f>
        <v>0</v>
      </c>
      <c r="P831" s="2">
        <f t="shared" si="469"/>
        <v>0</v>
      </c>
      <c r="Q831" s="2">
        <f t="shared" si="469"/>
        <v>0</v>
      </c>
      <c r="R831" s="2">
        <f t="shared" si="469"/>
        <v>0</v>
      </c>
      <c r="S831" s="2">
        <f t="shared" si="469"/>
        <v>0</v>
      </c>
      <c r="T831" s="2">
        <f t="shared" si="469"/>
        <v>0</v>
      </c>
      <c r="U831" s="2">
        <f t="shared" si="469"/>
        <v>0</v>
      </c>
      <c r="V831" s="2">
        <f t="shared" si="469"/>
        <v>0</v>
      </c>
      <c r="W831" s="2">
        <f t="shared" si="469"/>
        <v>0</v>
      </c>
      <c r="X831" s="2">
        <f t="shared" si="469"/>
        <v>0</v>
      </c>
      <c r="Y831" s="2">
        <f t="shared" si="469"/>
        <v>0</v>
      </c>
      <c r="Z831" s="2">
        <f t="shared" si="469"/>
        <v>0</v>
      </c>
      <c r="AA831" s="2">
        <f t="shared" si="469"/>
        <v>0</v>
      </c>
      <c r="AB831" s="2">
        <f t="shared" si="469"/>
        <v>0</v>
      </c>
      <c r="AC831" s="2">
        <f t="shared" si="469"/>
        <v>0</v>
      </c>
      <c r="AD831" s="2">
        <f t="shared" si="469"/>
        <v>0</v>
      </c>
      <c r="AE831" s="2">
        <f t="shared" si="469"/>
        <v>0</v>
      </c>
      <c r="AF831" s="2">
        <f t="shared" si="469"/>
        <v>0</v>
      </c>
      <c r="AG831" s="2">
        <f t="shared" si="469"/>
        <v>0</v>
      </c>
      <c r="AH831" s="2">
        <f t="shared" si="469"/>
        <v>0</v>
      </c>
      <c r="AI831" s="2">
        <f t="shared" si="469"/>
        <v>0</v>
      </c>
      <c r="AJ831" s="2">
        <f t="shared" si="469"/>
        <v>0</v>
      </c>
      <c r="AK831" s="2">
        <f t="shared" si="469"/>
        <v>0</v>
      </c>
      <c r="AL831" s="2">
        <f t="shared" si="469"/>
        <v>0</v>
      </c>
      <c r="AM831" s="2">
        <f t="shared" si="469"/>
        <v>0</v>
      </c>
      <c r="AN831" s="2">
        <f t="shared" si="469"/>
        <v>0</v>
      </c>
      <c r="AO831" s="2">
        <f t="shared" si="469"/>
        <v>0</v>
      </c>
      <c r="AP831" s="2">
        <f t="shared" si="469"/>
        <v>0</v>
      </c>
      <c r="AQ831" s="2">
        <f t="shared" si="469"/>
        <v>0</v>
      </c>
      <c r="AR831" s="2">
        <f t="shared" si="469"/>
        <v>0</v>
      </c>
      <c r="AS831" s="2">
        <f t="shared" si="469"/>
        <v>0</v>
      </c>
      <c r="AT831" s="2">
        <f t="shared" si="469"/>
        <v>0</v>
      </c>
      <c r="AU831" s="2">
        <f t="shared" ref="AU831:BZ831" si="470">AU995</f>
        <v>0</v>
      </c>
      <c r="AV831" s="2">
        <f t="shared" si="470"/>
        <v>0</v>
      </c>
      <c r="AW831" s="2">
        <f t="shared" si="470"/>
        <v>0</v>
      </c>
      <c r="AX831" s="2">
        <f t="shared" si="470"/>
        <v>0</v>
      </c>
      <c r="AY831" s="2">
        <f t="shared" si="470"/>
        <v>0</v>
      </c>
      <c r="AZ831" s="2">
        <f t="shared" si="470"/>
        <v>0</v>
      </c>
      <c r="BA831" s="2">
        <f t="shared" si="470"/>
        <v>0</v>
      </c>
      <c r="BB831" s="2">
        <f t="shared" si="470"/>
        <v>0</v>
      </c>
      <c r="BC831" s="2">
        <f t="shared" si="470"/>
        <v>0</v>
      </c>
      <c r="BD831" s="2">
        <f t="shared" si="470"/>
        <v>0</v>
      </c>
      <c r="BE831" s="2">
        <f t="shared" si="470"/>
        <v>0</v>
      </c>
      <c r="BF831" s="2">
        <f t="shared" si="470"/>
        <v>0</v>
      </c>
      <c r="BG831" s="2">
        <f t="shared" si="470"/>
        <v>0</v>
      </c>
      <c r="BH831" s="2">
        <f t="shared" si="470"/>
        <v>0</v>
      </c>
      <c r="BI831" s="2">
        <f t="shared" si="470"/>
        <v>0</v>
      </c>
      <c r="BJ831" s="2">
        <f t="shared" si="470"/>
        <v>0</v>
      </c>
      <c r="BK831" s="2">
        <f t="shared" si="470"/>
        <v>0</v>
      </c>
      <c r="BL831" s="2">
        <f t="shared" si="470"/>
        <v>0</v>
      </c>
      <c r="BM831" s="2">
        <f t="shared" si="470"/>
        <v>0</v>
      </c>
      <c r="BN831" s="2">
        <f t="shared" si="470"/>
        <v>0</v>
      </c>
      <c r="BO831" s="2">
        <f t="shared" si="470"/>
        <v>0</v>
      </c>
      <c r="BP831" s="2">
        <f t="shared" si="470"/>
        <v>0</v>
      </c>
      <c r="BQ831" s="2">
        <f t="shared" si="470"/>
        <v>0</v>
      </c>
      <c r="BR831" s="2">
        <f t="shared" si="470"/>
        <v>0</v>
      </c>
      <c r="BS831" s="2">
        <f t="shared" si="470"/>
        <v>0</v>
      </c>
      <c r="BT831" s="2">
        <f t="shared" si="470"/>
        <v>0</v>
      </c>
      <c r="BU831" s="2">
        <f t="shared" si="470"/>
        <v>0</v>
      </c>
      <c r="BV831" s="2">
        <f t="shared" si="470"/>
        <v>0</v>
      </c>
      <c r="BW831" s="2">
        <f t="shared" si="470"/>
        <v>0</v>
      </c>
      <c r="BX831" s="2">
        <f t="shared" si="470"/>
        <v>0</v>
      </c>
      <c r="BY831" s="2">
        <f t="shared" si="470"/>
        <v>0</v>
      </c>
      <c r="BZ831" s="2">
        <f t="shared" si="470"/>
        <v>0</v>
      </c>
      <c r="CA831" s="2">
        <f t="shared" ref="CA831:DF831" si="471">CA995</f>
        <v>0</v>
      </c>
      <c r="CB831" s="2">
        <f t="shared" si="471"/>
        <v>0</v>
      </c>
      <c r="CC831" s="2">
        <f t="shared" si="471"/>
        <v>0</v>
      </c>
      <c r="CD831" s="2">
        <f t="shared" si="471"/>
        <v>0</v>
      </c>
      <c r="CE831" s="2">
        <f t="shared" si="471"/>
        <v>0</v>
      </c>
      <c r="CF831" s="2">
        <f t="shared" si="471"/>
        <v>0</v>
      </c>
      <c r="CG831" s="2">
        <f t="shared" si="471"/>
        <v>0</v>
      </c>
      <c r="CH831" s="2">
        <f t="shared" si="471"/>
        <v>0</v>
      </c>
      <c r="CI831" s="2">
        <f t="shared" si="471"/>
        <v>0</v>
      </c>
      <c r="CJ831" s="2">
        <f t="shared" si="471"/>
        <v>0</v>
      </c>
      <c r="CK831" s="2">
        <f t="shared" si="471"/>
        <v>0</v>
      </c>
      <c r="CL831" s="2">
        <f t="shared" si="471"/>
        <v>0</v>
      </c>
      <c r="CM831" s="2">
        <f t="shared" si="471"/>
        <v>0</v>
      </c>
      <c r="CN831" s="2">
        <f t="shared" si="471"/>
        <v>0</v>
      </c>
      <c r="CO831" s="2">
        <f t="shared" si="471"/>
        <v>0</v>
      </c>
      <c r="CP831" s="2">
        <f t="shared" si="471"/>
        <v>0</v>
      </c>
      <c r="CQ831" s="2">
        <f t="shared" si="471"/>
        <v>0</v>
      </c>
      <c r="CR831" s="2">
        <f t="shared" si="471"/>
        <v>0</v>
      </c>
      <c r="CS831" s="2">
        <f t="shared" si="471"/>
        <v>0</v>
      </c>
      <c r="CT831" s="2">
        <f t="shared" si="471"/>
        <v>0</v>
      </c>
      <c r="CU831" s="2">
        <f t="shared" si="471"/>
        <v>0</v>
      </c>
      <c r="CV831" s="2">
        <f t="shared" si="471"/>
        <v>0</v>
      </c>
      <c r="CW831" s="2">
        <f t="shared" si="471"/>
        <v>0</v>
      </c>
      <c r="CX831" s="2">
        <f t="shared" si="471"/>
        <v>0</v>
      </c>
      <c r="CY831" s="2">
        <f t="shared" si="471"/>
        <v>0</v>
      </c>
      <c r="CZ831" s="2">
        <f t="shared" si="471"/>
        <v>0</v>
      </c>
      <c r="DA831" s="2">
        <f t="shared" si="471"/>
        <v>0</v>
      </c>
      <c r="DB831" s="2">
        <f t="shared" si="471"/>
        <v>0</v>
      </c>
      <c r="DC831" s="2">
        <f t="shared" si="471"/>
        <v>0</v>
      </c>
      <c r="DD831" s="2">
        <f t="shared" si="471"/>
        <v>0</v>
      </c>
      <c r="DE831" s="2">
        <f t="shared" si="471"/>
        <v>0</v>
      </c>
      <c r="DF831" s="2">
        <f t="shared" si="471"/>
        <v>0</v>
      </c>
      <c r="DG831" s="3">
        <f t="shared" ref="DG831:EL831" si="472">DG995</f>
        <v>0</v>
      </c>
      <c r="DH831" s="3">
        <f t="shared" si="472"/>
        <v>0</v>
      </c>
      <c r="DI831" s="3">
        <f t="shared" si="472"/>
        <v>0</v>
      </c>
      <c r="DJ831" s="3">
        <f t="shared" si="472"/>
        <v>0</v>
      </c>
      <c r="DK831" s="3">
        <f t="shared" si="472"/>
        <v>0</v>
      </c>
      <c r="DL831" s="3">
        <f t="shared" si="472"/>
        <v>0</v>
      </c>
      <c r="DM831" s="3">
        <f t="shared" si="472"/>
        <v>0</v>
      </c>
      <c r="DN831" s="3">
        <f t="shared" si="472"/>
        <v>0</v>
      </c>
      <c r="DO831" s="3">
        <f t="shared" si="472"/>
        <v>0</v>
      </c>
      <c r="DP831" s="3">
        <f t="shared" si="472"/>
        <v>0</v>
      </c>
      <c r="DQ831" s="3">
        <f t="shared" si="472"/>
        <v>0</v>
      </c>
      <c r="DR831" s="3">
        <f t="shared" si="472"/>
        <v>0</v>
      </c>
      <c r="DS831" s="3">
        <f t="shared" si="472"/>
        <v>0</v>
      </c>
      <c r="DT831" s="3">
        <f t="shared" si="472"/>
        <v>0</v>
      </c>
      <c r="DU831" s="3">
        <f t="shared" si="472"/>
        <v>0</v>
      </c>
      <c r="DV831" s="3">
        <f t="shared" si="472"/>
        <v>0</v>
      </c>
      <c r="DW831" s="3">
        <f t="shared" si="472"/>
        <v>0</v>
      </c>
      <c r="DX831" s="3">
        <f t="shared" si="472"/>
        <v>0</v>
      </c>
      <c r="DY831" s="3">
        <f t="shared" si="472"/>
        <v>0</v>
      </c>
      <c r="DZ831" s="3">
        <f t="shared" si="472"/>
        <v>0</v>
      </c>
      <c r="EA831" s="3">
        <f t="shared" si="472"/>
        <v>0</v>
      </c>
      <c r="EB831" s="3">
        <f t="shared" si="472"/>
        <v>0</v>
      </c>
      <c r="EC831" s="3">
        <f t="shared" si="472"/>
        <v>0</v>
      </c>
      <c r="ED831" s="3">
        <f t="shared" si="472"/>
        <v>0</v>
      </c>
      <c r="EE831" s="3">
        <f t="shared" si="472"/>
        <v>0</v>
      </c>
      <c r="EF831" s="3">
        <f t="shared" si="472"/>
        <v>0</v>
      </c>
      <c r="EG831" s="3">
        <f t="shared" si="472"/>
        <v>0</v>
      </c>
      <c r="EH831" s="3">
        <f t="shared" si="472"/>
        <v>0</v>
      </c>
      <c r="EI831" s="3">
        <f t="shared" si="472"/>
        <v>0</v>
      </c>
      <c r="EJ831" s="3">
        <f t="shared" si="472"/>
        <v>0</v>
      </c>
      <c r="EK831" s="3">
        <f t="shared" si="472"/>
        <v>0</v>
      </c>
      <c r="EL831" s="3">
        <f t="shared" si="472"/>
        <v>0</v>
      </c>
      <c r="EM831" s="3">
        <f t="shared" ref="EM831:FR831" si="473">EM995</f>
        <v>0</v>
      </c>
      <c r="EN831" s="3">
        <f t="shared" si="473"/>
        <v>0</v>
      </c>
      <c r="EO831" s="3">
        <f t="shared" si="473"/>
        <v>0</v>
      </c>
      <c r="EP831" s="3">
        <f t="shared" si="473"/>
        <v>0</v>
      </c>
      <c r="EQ831" s="3">
        <f t="shared" si="473"/>
        <v>0</v>
      </c>
      <c r="ER831" s="3">
        <f t="shared" si="473"/>
        <v>0</v>
      </c>
      <c r="ES831" s="3">
        <f t="shared" si="473"/>
        <v>0</v>
      </c>
      <c r="ET831" s="3">
        <f t="shared" si="473"/>
        <v>0</v>
      </c>
      <c r="EU831" s="3">
        <f t="shared" si="473"/>
        <v>0</v>
      </c>
      <c r="EV831" s="3">
        <f t="shared" si="473"/>
        <v>0</v>
      </c>
      <c r="EW831" s="3">
        <f t="shared" si="473"/>
        <v>0</v>
      </c>
      <c r="EX831" s="3">
        <f t="shared" si="473"/>
        <v>0</v>
      </c>
      <c r="EY831" s="3">
        <f t="shared" si="473"/>
        <v>0</v>
      </c>
      <c r="EZ831" s="3">
        <f t="shared" si="473"/>
        <v>0</v>
      </c>
      <c r="FA831" s="3">
        <f t="shared" si="473"/>
        <v>0</v>
      </c>
      <c r="FB831" s="3">
        <f t="shared" si="473"/>
        <v>0</v>
      </c>
      <c r="FC831" s="3">
        <f t="shared" si="473"/>
        <v>0</v>
      </c>
      <c r="FD831" s="3">
        <f t="shared" si="473"/>
        <v>0</v>
      </c>
      <c r="FE831" s="3">
        <f t="shared" si="473"/>
        <v>0</v>
      </c>
      <c r="FF831" s="3">
        <f t="shared" si="473"/>
        <v>0</v>
      </c>
      <c r="FG831" s="3">
        <f t="shared" si="473"/>
        <v>0</v>
      </c>
      <c r="FH831" s="3">
        <f t="shared" si="473"/>
        <v>0</v>
      </c>
      <c r="FI831" s="3">
        <f t="shared" si="473"/>
        <v>0</v>
      </c>
      <c r="FJ831" s="3">
        <f t="shared" si="473"/>
        <v>0</v>
      </c>
      <c r="FK831" s="3">
        <f t="shared" si="473"/>
        <v>0</v>
      </c>
      <c r="FL831" s="3">
        <f t="shared" si="473"/>
        <v>0</v>
      </c>
      <c r="FM831" s="3">
        <f t="shared" si="473"/>
        <v>0</v>
      </c>
      <c r="FN831" s="3">
        <f t="shared" si="473"/>
        <v>0</v>
      </c>
      <c r="FO831" s="3">
        <f t="shared" si="473"/>
        <v>0</v>
      </c>
      <c r="FP831" s="3">
        <f t="shared" si="473"/>
        <v>0</v>
      </c>
      <c r="FQ831" s="3">
        <f t="shared" si="473"/>
        <v>0</v>
      </c>
      <c r="FR831" s="3">
        <f t="shared" si="473"/>
        <v>0</v>
      </c>
      <c r="FS831" s="3">
        <f t="shared" ref="FS831:GX831" si="474">FS995</f>
        <v>0</v>
      </c>
      <c r="FT831" s="3">
        <f t="shared" si="474"/>
        <v>0</v>
      </c>
      <c r="FU831" s="3">
        <f t="shared" si="474"/>
        <v>0</v>
      </c>
      <c r="FV831" s="3">
        <f t="shared" si="474"/>
        <v>0</v>
      </c>
      <c r="FW831" s="3">
        <f t="shared" si="474"/>
        <v>0</v>
      </c>
      <c r="FX831" s="3">
        <f t="shared" si="474"/>
        <v>0</v>
      </c>
      <c r="FY831" s="3">
        <f t="shared" si="474"/>
        <v>0</v>
      </c>
      <c r="FZ831" s="3">
        <f t="shared" si="474"/>
        <v>0</v>
      </c>
      <c r="GA831" s="3">
        <f t="shared" si="474"/>
        <v>0</v>
      </c>
      <c r="GB831" s="3">
        <f t="shared" si="474"/>
        <v>0</v>
      </c>
      <c r="GC831" s="3">
        <f t="shared" si="474"/>
        <v>0</v>
      </c>
      <c r="GD831" s="3">
        <f t="shared" si="474"/>
        <v>0</v>
      </c>
      <c r="GE831" s="3">
        <f t="shared" si="474"/>
        <v>0</v>
      </c>
      <c r="GF831" s="3">
        <f t="shared" si="474"/>
        <v>0</v>
      </c>
      <c r="GG831" s="3">
        <f t="shared" si="474"/>
        <v>0</v>
      </c>
      <c r="GH831" s="3">
        <f t="shared" si="474"/>
        <v>0</v>
      </c>
      <c r="GI831" s="3">
        <f t="shared" si="474"/>
        <v>0</v>
      </c>
      <c r="GJ831" s="3">
        <f t="shared" si="474"/>
        <v>0</v>
      </c>
      <c r="GK831" s="3">
        <f t="shared" si="474"/>
        <v>0</v>
      </c>
      <c r="GL831" s="3">
        <f t="shared" si="474"/>
        <v>0</v>
      </c>
      <c r="GM831" s="3">
        <f t="shared" si="474"/>
        <v>0</v>
      </c>
      <c r="GN831" s="3">
        <f t="shared" si="474"/>
        <v>0</v>
      </c>
      <c r="GO831" s="3">
        <f t="shared" si="474"/>
        <v>0</v>
      </c>
      <c r="GP831" s="3">
        <f t="shared" si="474"/>
        <v>0</v>
      </c>
      <c r="GQ831" s="3">
        <f t="shared" si="474"/>
        <v>0</v>
      </c>
      <c r="GR831" s="3">
        <f t="shared" si="474"/>
        <v>0</v>
      </c>
      <c r="GS831" s="3">
        <f t="shared" si="474"/>
        <v>0</v>
      </c>
      <c r="GT831" s="3">
        <f t="shared" si="474"/>
        <v>0</v>
      </c>
      <c r="GU831" s="3">
        <f t="shared" si="474"/>
        <v>0</v>
      </c>
      <c r="GV831" s="3">
        <f t="shared" si="474"/>
        <v>0</v>
      </c>
      <c r="GW831" s="3">
        <f t="shared" si="474"/>
        <v>0</v>
      </c>
      <c r="GX831" s="3">
        <f t="shared" si="474"/>
        <v>0</v>
      </c>
    </row>
    <row r="833" spans="1:245" x14ac:dyDescent="0.2">
      <c r="A833" s="1">
        <v>5</v>
      </c>
      <c r="B833" s="1">
        <v>1</v>
      </c>
      <c r="C833" s="1"/>
      <c r="D833" s="1">
        <f>ROW(A846)</f>
        <v>846</v>
      </c>
      <c r="E833" s="1"/>
      <c r="F833" s="1" t="s">
        <v>118</v>
      </c>
      <c r="G833" s="1" t="s">
        <v>17</v>
      </c>
      <c r="H833" s="1" t="s">
        <v>3</v>
      </c>
      <c r="I833" s="1">
        <v>0</v>
      </c>
      <c r="J833" s="1"/>
      <c r="K833" s="1">
        <v>0</v>
      </c>
      <c r="L833" s="1"/>
      <c r="M833" s="1"/>
      <c r="N833" s="1"/>
      <c r="O833" s="1"/>
      <c r="P833" s="1"/>
      <c r="Q833" s="1"/>
      <c r="R833" s="1"/>
      <c r="S833" s="1"/>
      <c r="T833" s="1"/>
      <c r="U833" s="1" t="s">
        <v>3</v>
      </c>
      <c r="V833" s="1">
        <v>0</v>
      </c>
      <c r="W833" s="1"/>
      <c r="X833" s="1"/>
      <c r="Y833" s="1"/>
      <c r="Z833" s="1"/>
      <c r="AA833" s="1"/>
      <c r="AB833" s="1" t="s">
        <v>3</v>
      </c>
      <c r="AC833" s="1" t="s">
        <v>3</v>
      </c>
      <c r="AD833" s="1" t="s">
        <v>3</v>
      </c>
      <c r="AE833" s="1" t="s">
        <v>3</v>
      </c>
      <c r="AF833" s="1" t="s">
        <v>3</v>
      </c>
      <c r="AG833" s="1" t="s">
        <v>3</v>
      </c>
      <c r="AH833" s="1"/>
      <c r="AI833" s="1"/>
      <c r="AJ833" s="1"/>
      <c r="AK833" s="1"/>
      <c r="AL833" s="1"/>
      <c r="AM833" s="1"/>
      <c r="AN833" s="1"/>
      <c r="AO833" s="1"/>
      <c r="AP833" s="1" t="s">
        <v>3</v>
      </c>
      <c r="AQ833" s="1" t="s">
        <v>3</v>
      </c>
      <c r="AR833" s="1" t="s">
        <v>3</v>
      </c>
      <c r="AS833" s="1"/>
      <c r="AT833" s="1"/>
      <c r="AU833" s="1"/>
      <c r="AV833" s="1"/>
      <c r="AW833" s="1"/>
      <c r="AX833" s="1"/>
      <c r="AY833" s="1"/>
      <c r="AZ833" s="1" t="s">
        <v>3</v>
      </c>
      <c r="BA833" s="1"/>
      <c r="BB833" s="1" t="s">
        <v>3</v>
      </c>
      <c r="BC833" s="1" t="s">
        <v>3</v>
      </c>
      <c r="BD833" s="1" t="s">
        <v>3</v>
      </c>
      <c r="BE833" s="1" t="s">
        <v>3</v>
      </c>
      <c r="BF833" s="1" t="s">
        <v>3</v>
      </c>
      <c r="BG833" s="1" t="s">
        <v>3</v>
      </c>
      <c r="BH833" s="1" t="s">
        <v>3</v>
      </c>
      <c r="BI833" s="1" t="s">
        <v>3</v>
      </c>
      <c r="BJ833" s="1" t="s">
        <v>3</v>
      </c>
      <c r="BK833" s="1" t="s">
        <v>3</v>
      </c>
      <c r="BL833" s="1" t="s">
        <v>3</v>
      </c>
      <c r="BM833" s="1" t="s">
        <v>3</v>
      </c>
      <c r="BN833" s="1" t="s">
        <v>3</v>
      </c>
      <c r="BO833" s="1" t="s">
        <v>3</v>
      </c>
      <c r="BP833" s="1" t="s">
        <v>3</v>
      </c>
      <c r="BQ833" s="1"/>
      <c r="BR833" s="1"/>
      <c r="BS833" s="1"/>
      <c r="BT833" s="1"/>
      <c r="BU833" s="1"/>
      <c r="BV833" s="1"/>
      <c r="BW833" s="1"/>
      <c r="BX833" s="1">
        <v>0</v>
      </c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>
        <v>0</v>
      </c>
    </row>
    <row r="835" spans="1:245" x14ac:dyDescent="0.2">
      <c r="A835" s="2">
        <v>52</v>
      </c>
      <c r="B835" s="2">
        <f t="shared" ref="B835:G835" si="475">B846</f>
        <v>1</v>
      </c>
      <c r="C835" s="2">
        <f t="shared" si="475"/>
        <v>5</v>
      </c>
      <c r="D835" s="2">
        <f t="shared" si="475"/>
        <v>833</v>
      </c>
      <c r="E835" s="2">
        <f t="shared" si="475"/>
        <v>0</v>
      </c>
      <c r="F835" s="2" t="str">
        <f t="shared" si="475"/>
        <v>Новый подраздел</v>
      </c>
      <c r="G835" s="2" t="str">
        <f t="shared" si="475"/>
        <v>Подготовительные работы</v>
      </c>
      <c r="H835" s="2"/>
      <c r="I835" s="2"/>
      <c r="J835" s="2"/>
      <c r="K835" s="2"/>
      <c r="L835" s="2"/>
      <c r="M835" s="2"/>
      <c r="N835" s="2"/>
      <c r="O835" s="2">
        <f t="shared" ref="O835:AT835" si="476">O846</f>
        <v>0</v>
      </c>
      <c r="P835" s="2">
        <f t="shared" si="476"/>
        <v>0</v>
      </c>
      <c r="Q835" s="2">
        <f t="shared" si="476"/>
        <v>0</v>
      </c>
      <c r="R835" s="2">
        <f t="shared" si="476"/>
        <v>0</v>
      </c>
      <c r="S835" s="2">
        <f t="shared" si="476"/>
        <v>0</v>
      </c>
      <c r="T835" s="2">
        <f t="shared" si="476"/>
        <v>0</v>
      </c>
      <c r="U835" s="2">
        <f t="shared" si="476"/>
        <v>0</v>
      </c>
      <c r="V835" s="2">
        <f t="shared" si="476"/>
        <v>0</v>
      </c>
      <c r="W835" s="2">
        <f t="shared" si="476"/>
        <v>0</v>
      </c>
      <c r="X835" s="2">
        <f t="shared" si="476"/>
        <v>0</v>
      </c>
      <c r="Y835" s="2">
        <f t="shared" si="476"/>
        <v>0</v>
      </c>
      <c r="Z835" s="2">
        <f t="shared" si="476"/>
        <v>0</v>
      </c>
      <c r="AA835" s="2">
        <f t="shared" si="476"/>
        <v>0</v>
      </c>
      <c r="AB835" s="2">
        <f t="shared" si="476"/>
        <v>0</v>
      </c>
      <c r="AC835" s="2">
        <f t="shared" si="476"/>
        <v>0</v>
      </c>
      <c r="AD835" s="2">
        <f t="shared" si="476"/>
        <v>0</v>
      </c>
      <c r="AE835" s="2">
        <f t="shared" si="476"/>
        <v>0</v>
      </c>
      <c r="AF835" s="2">
        <f t="shared" si="476"/>
        <v>0</v>
      </c>
      <c r="AG835" s="2">
        <f t="shared" si="476"/>
        <v>0</v>
      </c>
      <c r="AH835" s="2">
        <f t="shared" si="476"/>
        <v>0</v>
      </c>
      <c r="AI835" s="2">
        <f t="shared" si="476"/>
        <v>0</v>
      </c>
      <c r="AJ835" s="2">
        <f t="shared" si="476"/>
        <v>0</v>
      </c>
      <c r="AK835" s="2">
        <f t="shared" si="476"/>
        <v>0</v>
      </c>
      <c r="AL835" s="2">
        <f t="shared" si="476"/>
        <v>0</v>
      </c>
      <c r="AM835" s="2">
        <f t="shared" si="476"/>
        <v>0</v>
      </c>
      <c r="AN835" s="2">
        <f t="shared" si="476"/>
        <v>0</v>
      </c>
      <c r="AO835" s="2">
        <f t="shared" si="476"/>
        <v>0</v>
      </c>
      <c r="AP835" s="2">
        <f t="shared" si="476"/>
        <v>0</v>
      </c>
      <c r="AQ835" s="2">
        <f t="shared" si="476"/>
        <v>0</v>
      </c>
      <c r="AR835" s="2">
        <f t="shared" si="476"/>
        <v>0</v>
      </c>
      <c r="AS835" s="2">
        <f t="shared" si="476"/>
        <v>0</v>
      </c>
      <c r="AT835" s="2">
        <f t="shared" si="476"/>
        <v>0</v>
      </c>
      <c r="AU835" s="2">
        <f t="shared" ref="AU835:BZ835" si="477">AU846</f>
        <v>0</v>
      </c>
      <c r="AV835" s="2">
        <f t="shared" si="477"/>
        <v>0</v>
      </c>
      <c r="AW835" s="2">
        <f t="shared" si="477"/>
        <v>0</v>
      </c>
      <c r="AX835" s="2">
        <f t="shared" si="477"/>
        <v>0</v>
      </c>
      <c r="AY835" s="2">
        <f t="shared" si="477"/>
        <v>0</v>
      </c>
      <c r="AZ835" s="2">
        <f t="shared" si="477"/>
        <v>0</v>
      </c>
      <c r="BA835" s="2">
        <f t="shared" si="477"/>
        <v>0</v>
      </c>
      <c r="BB835" s="2">
        <f t="shared" si="477"/>
        <v>0</v>
      </c>
      <c r="BC835" s="2">
        <f t="shared" si="477"/>
        <v>0</v>
      </c>
      <c r="BD835" s="2">
        <f t="shared" si="477"/>
        <v>0</v>
      </c>
      <c r="BE835" s="2">
        <f t="shared" si="477"/>
        <v>0</v>
      </c>
      <c r="BF835" s="2">
        <f t="shared" si="477"/>
        <v>0</v>
      </c>
      <c r="BG835" s="2">
        <f t="shared" si="477"/>
        <v>0</v>
      </c>
      <c r="BH835" s="2">
        <f t="shared" si="477"/>
        <v>0</v>
      </c>
      <c r="BI835" s="2">
        <f t="shared" si="477"/>
        <v>0</v>
      </c>
      <c r="BJ835" s="2">
        <f t="shared" si="477"/>
        <v>0</v>
      </c>
      <c r="BK835" s="2">
        <f t="shared" si="477"/>
        <v>0</v>
      </c>
      <c r="BL835" s="2">
        <f t="shared" si="477"/>
        <v>0</v>
      </c>
      <c r="BM835" s="2">
        <f t="shared" si="477"/>
        <v>0</v>
      </c>
      <c r="BN835" s="2">
        <f t="shared" si="477"/>
        <v>0</v>
      </c>
      <c r="BO835" s="2">
        <f t="shared" si="477"/>
        <v>0</v>
      </c>
      <c r="BP835" s="2">
        <f t="shared" si="477"/>
        <v>0</v>
      </c>
      <c r="BQ835" s="2">
        <f t="shared" si="477"/>
        <v>0</v>
      </c>
      <c r="BR835" s="2">
        <f t="shared" si="477"/>
        <v>0</v>
      </c>
      <c r="BS835" s="2">
        <f t="shared" si="477"/>
        <v>0</v>
      </c>
      <c r="BT835" s="2">
        <f t="shared" si="477"/>
        <v>0</v>
      </c>
      <c r="BU835" s="2">
        <f t="shared" si="477"/>
        <v>0</v>
      </c>
      <c r="BV835" s="2">
        <f t="shared" si="477"/>
        <v>0</v>
      </c>
      <c r="BW835" s="2">
        <f t="shared" si="477"/>
        <v>0</v>
      </c>
      <c r="BX835" s="2">
        <f t="shared" si="477"/>
        <v>0</v>
      </c>
      <c r="BY835" s="2">
        <f t="shared" si="477"/>
        <v>0</v>
      </c>
      <c r="BZ835" s="2">
        <f t="shared" si="477"/>
        <v>0</v>
      </c>
      <c r="CA835" s="2">
        <f t="shared" ref="CA835:DF835" si="478">CA846</f>
        <v>0</v>
      </c>
      <c r="CB835" s="2">
        <f t="shared" si="478"/>
        <v>0</v>
      </c>
      <c r="CC835" s="2">
        <f t="shared" si="478"/>
        <v>0</v>
      </c>
      <c r="CD835" s="2">
        <f t="shared" si="478"/>
        <v>0</v>
      </c>
      <c r="CE835" s="2">
        <f t="shared" si="478"/>
        <v>0</v>
      </c>
      <c r="CF835" s="2">
        <f t="shared" si="478"/>
        <v>0</v>
      </c>
      <c r="CG835" s="2">
        <f t="shared" si="478"/>
        <v>0</v>
      </c>
      <c r="CH835" s="2">
        <f t="shared" si="478"/>
        <v>0</v>
      </c>
      <c r="CI835" s="2">
        <f t="shared" si="478"/>
        <v>0</v>
      </c>
      <c r="CJ835" s="2">
        <f t="shared" si="478"/>
        <v>0</v>
      </c>
      <c r="CK835" s="2">
        <f t="shared" si="478"/>
        <v>0</v>
      </c>
      <c r="CL835" s="2">
        <f t="shared" si="478"/>
        <v>0</v>
      </c>
      <c r="CM835" s="2">
        <f t="shared" si="478"/>
        <v>0</v>
      </c>
      <c r="CN835" s="2">
        <f t="shared" si="478"/>
        <v>0</v>
      </c>
      <c r="CO835" s="2">
        <f t="shared" si="478"/>
        <v>0</v>
      </c>
      <c r="CP835" s="2">
        <f t="shared" si="478"/>
        <v>0</v>
      </c>
      <c r="CQ835" s="2">
        <f t="shared" si="478"/>
        <v>0</v>
      </c>
      <c r="CR835" s="2">
        <f t="shared" si="478"/>
        <v>0</v>
      </c>
      <c r="CS835" s="2">
        <f t="shared" si="478"/>
        <v>0</v>
      </c>
      <c r="CT835" s="2">
        <f t="shared" si="478"/>
        <v>0</v>
      </c>
      <c r="CU835" s="2">
        <f t="shared" si="478"/>
        <v>0</v>
      </c>
      <c r="CV835" s="2">
        <f t="shared" si="478"/>
        <v>0</v>
      </c>
      <c r="CW835" s="2">
        <f t="shared" si="478"/>
        <v>0</v>
      </c>
      <c r="CX835" s="2">
        <f t="shared" si="478"/>
        <v>0</v>
      </c>
      <c r="CY835" s="2">
        <f t="shared" si="478"/>
        <v>0</v>
      </c>
      <c r="CZ835" s="2">
        <f t="shared" si="478"/>
        <v>0</v>
      </c>
      <c r="DA835" s="2">
        <f t="shared" si="478"/>
        <v>0</v>
      </c>
      <c r="DB835" s="2">
        <f t="shared" si="478"/>
        <v>0</v>
      </c>
      <c r="DC835" s="2">
        <f t="shared" si="478"/>
        <v>0</v>
      </c>
      <c r="DD835" s="2">
        <f t="shared" si="478"/>
        <v>0</v>
      </c>
      <c r="DE835" s="2">
        <f t="shared" si="478"/>
        <v>0</v>
      </c>
      <c r="DF835" s="2">
        <f t="shared" si="478"/>
        <v>0</v>
      </c>
      <c r="DG835" s="3">
        <f t="shared" ref="DG835:EL835" si="479">DG846</f>
        <v>0</v>
      </c>
      <c r="DH835" s="3">
        <f t="shared" si="479"/>
        <v>0</v>
      </c>
      <c r="DI835" s="3">
        <f t="shared" si="479"/>
        <v>0</v>
      </c>
      <c r="DJ835" s="3">
        <f t="shared" si="479"/>
        <v>0</v>
      </c>
      <c r="DK835" s="3">
        <f t="shared" si="479"/>
        <v>0</v>
      </c>
      <c r="DL835" s="3">
        <f t="shared" si="479"/>
        <v>0</v>
      </c>
      <c r="DM835" s="3">
        <f t="shared" si="479"/>
        <v>0</v>
      </c>
      <c r="DN835" s="3">
        <f t="shared" si="479"/>
        <v>0</v>
      </c>
      <c r="DO835" s="3">
        <f t="shared" si="479"/>
        <v>0</v>
      </c>
      <c r="DP835" s="3">
        <f t="shared" si="479"/>
        <v>0</v>
      </c>
      <c r="DQ835" s="3">
        <f t="shared" si="479"/>
        <v>0</v>
      </c>
      <c r="DR835" s="3">
        <f t="shared" si="479"/>
        <v>0</v>
      </c>
      <c r="DS835" s="3">
        <f t="shared" si="479"/>
        <v>0</v>
      </c>
      <c r="DT835" s="3">
        <f t="shared" si="479"/>
        <v>0</v>
      </c>
      <c r="DU835" s="3">
        <f t="shared" si="479"/>
        <v>0</v>
      </c>
      <c r="DV835" s="3">
        <f t="shared" si="479"/>
        <v>0</v>
      </c>
      <c r="DW835" s="3">
        <f t="shared" si="479"/>
        <v>0</v>
      </c>
      <c r="DX835" s="3">
        <f t="shared" si="479"/>
        <v>0</v>
      </c>
      <c r="DY835" s="3">
        <f t="shared" si="479"/>
        <v>0</v>
      </c>
      <c r="DZ835" s="3">
        <f t="shared" si="479"/>
        <v>0</v>
      </c>
      <c r="EA835" s="3">
        <f t="shared" si="479"/>
        <v>0</v>
      </c>
      <c r="EB835" s="3">
        <f t="shared" si="479"/>
        <v>0</v>
      </c>
      <c r="EC835" s="3">
        <f t="shared" si="479"/>
        <v>0</v>
      </c>
      <c r="ED835" s="3">
        <f t="shared" si="479"/>
        <v>0</v>
      </c>
      <c r="EE835" s="3">
        <f t="shared" si="479"/>
        <v>0</v>
      </c>
      <c r="EF835" s="3">
        <f t="shared" si="479"/>
        <v>0</v>
      </c>
      <c r="EG835" s="3">
        <f t="shared" si="479"/>
        <v>0</v>
      </c>
      <c r="EH835" s="3">
        <f t="shared" si="479"/>
        <v>0</v>
      </c>
      <c r="EI835" s="3">
        <f t="shared" si="479"/>
        <v>0</v>
      </c>
      <c r="EJ835" s="3">
        <f t="shared" si="479"/>
        <v>0</v>
      </c>
      <c r="EK835" s="3">
        <f t="shared" si="479"/>
        <v>0</v>
      </c>
      <c r="EL835" s="3">
        <f t="shared" si="479"/>
        <v>0</v>
      </c>
      <c r="EM835" s="3">
        <f t="shared" ref="EM835:FR835" si="480">EM846</f>
        <v>0</v>
      </c>
      <c r="EN835" s="3">
        <f t="shared" si="480"/>
        <v>0</v>
      </c>
      <c r="EO835" s="3">
        <f t="shared" si="480"/>
        <v>0</v>
      </c>
      <c r="EP835" s="3">
        <f t="shared" si="480"/>
        <v>0</v>
      </c>
      <c r="EQ835" s="3">
        <f t="shared" si="480"/>
        <v>0</v>
      </c>
      <c r="ER835" s="3">
        <f t="shared" si="480"/>
        <v>0</v>
      </c>
      <c r="ES835" s="3">
        <f t="shared" si="480"/>
        <v>0</v>
      </c>
      <c r="ET835" s="3">
        <f t="shared" si="480"/>
        <v>0</v>
      </c>
      <c r="EU835" s="3">
        <f t="shared" si="480"/>
        <v>0</v>
      </c>
      <c r="EV835" s="3">
        <f t="shared" si="480"/>
        <v>0</v>
      </c>
      <c r="EW835" s="3">
        <f t="shared" si="480"/>
        <v>0</v>
      </c>
      <c r="EX835" s="3">
        <f t="shared" si="480"/>
        <v>0</v>
      </c>
      <c r="EY835" s="3">
        <f t="shared" si="480"/>
        <v>0</v>
      </c>
      <c r="EZ835" s="3">
        <f t="shared" si="480"/>
        <v>0</v>
      </c>
      <c r="FA835" s="3">
        <f t="shared" si="480"/>
        <v>0</v>
      </c>
      <c r="FB835" s="3">
        <f t="shared" si="480"/>
        <v>0</v>
      </c>
      <c r="FC835" s="3">
        <f t="shared" si="480"/>
        <v>0</v>
      </c>
      <c r="FD835" s="3">
        <f t="shared" si="480"/>
        <v>0</v>
      </c>
      <c r="FE835" s="3">
        <f t="shared" si="480"/>
        <v>0</v>
      </c>
      <c r="FF835" s="3">
        <f t="shared" si="480"/>
        <v>0</v>
      </c>
      <c r="FG835" s="3">
        <f t="shared" si="480"/>
        <v>0</v>
      </c>
      <c r="FH835" s="3">
        <f t="shared" si="480"/>
        <v>0</v>
      </c>
      <c r="FI835" s="3">
        <f t="shared" si="480"/>
        <v>0</v>
      </c>
      <c r="FJ835" s="3">
        <f t="shared" si="480"/>
        <v>0</v>
      </c>
      <c r="FK835" s="3">
        <f t="shared" si="480"/>
        <v>0</v>
      </c>
      <c r="FL835" s="3">
        <f t="shared" si="480"/>
        <v>0</v>
      </c>
      <c r="FM835" s="3">
        <f t="shared" si="480"/>
        <v>0</v>
      </c>
      <c r="FN835" s="3">
        <f t="shared" si="480"/>
        <v>0</v>
      </c>
      <c r="FO835" s="3">
        <f t="shared" si="480"/>
        <v>0</v>
      </c>
      <c r="FP835" s="3">
        <f t="shared" si="480"/>
        <v>0</v>
      </c>
      <c r="FQ835" s="3">
        <f t="shared" si="480"/>
        <v>0</v>
      </c>
      <c r="FR835" s="3">
        <f t="shared" si="480"/>
        <v>0</v>
      </c>
      <c r="FS835" s="3">
        <f t="shared" ref="FS835:GX835" si="481">FS846</f>
        <v>0</v>
      </c>
      <c r="FT835" s="3">
        <f t="shared" si="481"/>
        <v>0</v>
      </c>
      <c r="FU835" s="3">
        <f t="shared" si="481"/>
        <v>0</v>
      </c>
      <c r="FV835" s="3">
        <f t="shared" si="481"/>
        <v>0</v>
      </c>
      <c r="FW835" s="3">
        <f t="shared" si="481"/>
        <v>0</v>
      </c>
      <c r="FX835" s="3">
        <f t="shared" si="481"/>
        <v>0</v>
      </c>
      <c r="FY835" s="3">
        <f t="shared" si="481"/>
        <v>0</v>
      </c>
      <c r="FZ835" s="3">
        <f t="shared" si="481"/>
        <v>0</v>
      </c>
      <c r="GA835" s="3">
        <f t="shared" si="481"/>
        <v>0</v>
      </c>
      <c r="GB835" s="3">
        <f t="shared" si="481"/>
        <v>0</v>
      </c>
      <c r="GC835" s="3">
        <f t="shared" si="481"/>
        <v>0</v>
      </c>
      <c r="GD835" s="3">
        <f t="shared" si="481"/>
        <v>0</v>
      </c>
      <c r="GE835" s="3">
        <f t="shared" si="481"/>
        <v>0</v>
      </c>
      <c r="GF835" s="3">
        <f t="shared" si="481"/>
        <v>0</v>
      </c>
      <c r="GG835" s="3">
        <f t="shared" si="481"/>
        <v>0</v>
      </c>
      <c r="GH835" s="3">
        <f t="shared" si="481"/>
        <v>0</v>
      </c>
      <c r="GI835" s="3">
        <f t="shared" si="481"/>
        <v>0</v>
      </c>
      <c r="GJ835" s="3">
        <f t="shared" si="481"/>
        <v>0</v>
      </c>
      <c r="GK835" s="3">
        <f t="shared" si="481"/>
        <v>0</v>
      </c>
      <c r="GL835" s="3">
        <f t="shared" si="481"/>
        <v>0</v>
      </c>
      <c r="GM835" s="3">
        <f t="shared" si="481"/>
        <v>0</v>
      </c>
      <c r="GN835" s="3">
        <f t="shared" si="481"/>
        <v>0</v>
      </c>
      <c r="GO835" s="3">
        <f t="shared" si="481"/>
        <v>0</v>
      </c>
      <c r="GP835" s="3">
        <f t="shared" si="481"/>
        <v>0</v>
      </c>
      <c r="GQ835" s="3">
        <f t="shared" si="481"/>
        <v>0</v>
      </c>
      <c r="GR835" s="3">
        <f t="shared" si="481"/>
        <v>0</v>
      </c>
      <c r="GS835" s="3">
        <f t="shared" si="481"/>
        <v>0</v>
      </c>
      <c r="GT835" s="3">
        <f t="shared" si="481"/>
        <v>0</v>
      </c>
      <c r="GU835" s="3">
        <f t="shared" si="481"/>
        <v>0</v>
      </c>
      <c r="GV835" s="3">
        <f t="shared" si="481"/>
        <v>0</v>
      </c>
      <c r="GW835" s="3">
        <f t="shared" si="481"/>
        <v>0</v>
      </c>
      <c r="GX835" s="3">
        <f t="shared" si="481"/>
        <v>0</v>
      </c>
    </row>
    <row r="837" spans="1:245" x14ac:dyDescent="0.2">
      <c r="A837">
        <v>17</v>
      </c>
      <c r="B837">
        <v>1</v>
      </c>
      <c r="C837">
        <f>ROW(SmtRes!A123)</f>
        <v>123</v>
      </c>
      <c r="D837">
        <f>ROW(EtalonRes!A205)</f>
        <v>205</v>
      </c>
      <c r="E837" t="s">
        <v>286</v>
      </c>
      <c r="F837" t="s">
        <v>19</v>
      </c>
      <c r="G837" t="s">
        <v>20</v>
      </c>
      <c r="H837" t="s">
        <v>21</v>
      </c>
      <c r="I837">
        <v>0</v>
      </c>
      <c r="J837">
        <v>0</v>
      </c>
      <c r="O837">
        <f t="shared" ref="O837:O844" si="482">ROUND(CP837,2)</f>
        <v>0</v>
      </c>
      <c r="P837">
        <f t="shared" ref="P837:P844" si="483">ROUND(CQ837*I837,2)</f>
        <v>0</v>
      </c>
      <c r="Q837">
        <f t="shared" ref="Q837:Q844" si="484">ROUND(CR837*I837,2)</f>
        <v>0</v>
      </c>
      <c r="R837">
        <f t="shared" ref="R837:R844" si="485">ROUND(CS837*I837,2)</f>
        <v>0</v>
      </c>
      <c r="S837">
        <f t="shared" ref="S837:S844" si="486">ROUND(CT837*I837,2)</f>
        <v>0</v>
      </c>
      <c r="T837">
        <f t="shared" ref="T837:T844" si="487">ROUND(CU837*I837,2)</f>
        <v>0</v>
      </c>
      <c r="U837">
        <f t="shared" ref="U837:U844" si="488">CV837*I837</f>
        <v>0</v>
      </c>
      <c r="V837">
        <f t="shared" ref="V837:V844" si="489">CW837*I837</f>
        <v>0</v>
      </c>
      <c r="W837">
        <f t="shared" ref="W837:W844" si="490">ROUND(CX837*I837,2)</f>
        <v>0</v>
      </c>
      <c r="X837">
        <f t="shared" ref="X837:Y844" si="491">ROUND(CY837,2)</f>
        <v>0</v>
      </c>
      <c r="Y837">
        <f t="shared" si="491"/>
        <v>0</v>
      </c>
      <c r="AA837">
        <v>40597198</v>
      </c>
      <c r="AB837">
        <f t="shared" ref="AB837:AB844" si="492">ROUND((AC837+AD837+AF837),6)</f>
        <v>2908.29</v>
      </c>
      <c r="AC837">
        <f t="shared" ref="AC837:AC842" si="493">ROUND((ES837),6)</f>
        <v>0</v>
      </c>
      <c r="AD837">
        <f t="shared" ref="AD837:AD842" si="494">ROUND((((ET837)-(EU837))+AE837),6)</f>
        <v>0</v>
      </c>
      <c r="AE837">
        <f t="shared" ref="AE837:AF842" si="495">ROUND((EU837),6)</f>
        <v>0</v>
      </c>
      <c r="AF837">
        <f t="shared" si="495"/>
        <v>2908.29</v>
      </c>
      <c r="AG837">
        <f t="shared" ref="AG837:AG844" si="496">ROUND((AP837),6)</f>
        <v>0</v>
      </c>
      <c r="AH837">
        <f t="shared" ref="AH837:AI842" si="497">(EW837)</f>
        <v>18.68</v>
      </c>
      <c r="AI837">
        <f t="shared" si="497"/>
        <v>0</v>
      </c>
      <c r="AJ837">
        <f t="shared" ref="AJ837:AJ844" si="498">(AS837)</f>
        <v>0</v>
      </c>
      <c r="AK837">
        <v>2908.29</v>
      </c>
      <c r="AL837">
        <v>0</v>
      </c>
      <c r="AM837">
        <v>0</v>
      </c>
      <c r="AN837">
        <v>0</v>
      </c>
      <c r="AO837">
        <v>2908.29</v>
      </c>
      <c r="AP837">
        <v>0</v>
      </c>
      <c r="AQ837">
        <v>18.68</v>
      </c>
      <c r="AR837">
        <v>0</v>
      </c>
      <c r="AS837">
        <v>0</v>
      </c>
      <c r="AT837">
        <v>70</v>
      </c>
      <c r="AU837">
        <v>10</v>
      </c>
      <c r="AV837">
        <v>1</v>
      </c>
      <c r="AW837">
        <v>1</v>
      </c>
      <c r="AZ837">
        <v>1</v>
      </c>
      <c r="BA837">
        <v>1</v>
      </c>
      <c r="BB837">
        <v>1</v>
      </c>
      <c r="BC837">
        <v>1</v>
      </c>
      <c r="BD837" t="s">
        <v>3</v>
      </c>
      <c r="BE837" t="s">
        <v>3</v>
      </c>
      <c r="BF837" t="s">
        <v>3</v>
      </c>
      <c r="BG837" t="s">
        <v>3</v>
      </c>
      <c r="BH837">
        <v>0</v>
      </c>
      <c r="BI837">
        <v>4</v>
      </c>
      <c r="BJ837" t="s">
        <v>22</v>
      </c>
      <c r="BM837">
        <v>0</v>
      </c>
      <c r="BN837">
        <v>0</v>
      </c>
      <c r="BO837" t="s">
        <v>3</v>
      </c>
      <c r="BP837">
        <v>0</v>
      </c>
      <c r="BQ837">
        <v>1</v>
      </c>
      <c r="BR837">
        <v>0</v>
      </c>
      <c r="BS837">
        <v>1</v>
      </c>
      <c r="BT837">
        <v>1</v>
      </c>
      <c r="BU837">
        <v>1</v>
      </c>
      <c r="BV837">
        <v>1</v>
      </c>
      <c r="BW837">
        <v>1</v>
      </c>
      <c r="BX837">
        <v>1</v>
      </c>
      <c r="BY837" t="s">
        <v>3</v>
      </c>
      <c r="BZ837">
        <v>70</v>
      </c>
      <c r="CA837">
        <v>10</v>
      </c>
      <c r="CE837">
        <v>0</v>
      </c>
      <c r="CF837">
        <v>0</v>
      </c>
      <c r="CG837">
        <v>0</v>
      </c>
      <c r="CM837">
        <v>0</v>
      </c>
      <c r="CN837" t="s">
        <v>3</v>
      </c>
      <c r="CO837">
        <v>0</v>
      </c>
      <c r="CP837">
        <f t="shared" ref="CP837:CP844" si="499">(P837+Q837+S837)</f>
        <v>0</v>
      </c>
      <c r="CQ837">
        <f t="shared" ref="CQ837:CQ844" si="500">(AC837*BC837*AW837)</f>
        <v>0</v>
      </c>
      <c r="CR837">
        <f t="shared" ref="CR837:CR842" si="501">((((ET837)*BB837-(EU837)*BS837)+AE837*BS837)*AV837)</f>
        <v>0</v>
      </c>
      <c r="CS837">
        <f t="shared" ref="CS837:CS844" si="502">(AE837*BS837*AV837)</f>
        <v>0</v>
      </c>
      <c r="CT837">
        <f t="shared" ref="CT837:CT844" si="503">(AF837*BA837*AV837)</f>
        <v>2908.29</v>
      </c>
      <c r="CU837">
        <f t="shared" ref="CU837:CU844" si="504">AG837</f>
        <v>0</v>
      </c>
      <c r="CV837">
        <f t="shared" ref="CV837:CV844" si="505">(AH837*AV837)</f>
        <v>18.68</v>
      </c>
      <c r="CW837">
        <f t="shared" ref="CW837:CX844" si="506">AI837</f>
        <v>0</v>
      </c>
      <c r="CX837">
        <f t="shared" si="506"/>
        <v>0</v>
      </c>
      <c r="CY837">
        <f t="shared" ref="CY837:CY844" si="507">((S837*BZ837)/100)</f>
        <v>0</v>
      </c>
      <c r="CZ837">
        <f t="shared" ref="CZ837:CZ844" si="508">((S837*CA837)/100)</f>
        <v>0</v>
      </c>
      <c r="DC837" t="s">
        <v>3</v>
      </c>
      <c r="DD837" t="s">
        <v>3</v>
      </c>
      <c r="DE837" t="s">
        <v>3</v>
      </c>
      <c r="DF837" t="s">
        <v>3</v>
      </c>
      <c r="DG837" t="s">
        <v>3</v>
      </c>
      <c r="DH837" t="s">
        <v>3</v>
      </c>
      <c r="DI837" t="s">
        <v>3</v>
      </c>
      <c r="DJ837" t="s">
        <v>3</v>
      </c>
      <c r="DK837" t="s">
        <v>3</v>
      </c>
      <c r="DL837" t="s">
        <v>3</v>
      </c>
      <c r="DM837" t="s">
        <v>3</v>
      </c>
      <c r="DN837">
        <v>0</v>
      </c>
      <c r="DO837">
        <v>0</v>
      </c>
      <c r="DP837">
        <v>1</v>
      </c>
      <c r="DQ837">
        <v>1</v>
      </c>
      <c r="DU837">
        <v>1005</v>
      </c>
      <c r="DV837" t="s">
        <v>21</v>
      </c>
      <c r="DW837" t="s">
        <v>21</v>
      </c>
      <c r="DX837">
        <v>100</v>
      </c>
      <c r="EE837">
        <v>38986828</v>
      </c>
      <c r="EF837">
        <v>1</v>
      </c>
      <c r="EG837" t="s">
        <v>23</v>
      </c>
      <c r="EH837">
        <v>0</v>
      </c>
      <c r="EI837" t="s">
        <v>3</v>
      </c>
      <c r="EJ837">
        <v>4</v>
      </c>
      <c r="EK837">
        <v>0</v>
      </c>
      <c r="EL837" t="s">
        <v>24</v>
      </c>
      <c r="EM837" t="s">
        <v>25</v>
      </c>
      <c r="EO837" t="s">
        <v>3</v>
      </c>
      <c r="EQ837">
        <v>131072</v>
      </c>
      <c r="ER837">
        <v>2908.29</v>
      </c>
      <c r="ES837">
        <v>0</v>
      </c>
      <c r="ET837">
        <v>0</v>
      </c>
      <c r="EU837">
        <v>0</v>
      </c>
      <c r="EV837">
        <v>2908.29</v>
      </c>
      <c r="EW837">
        <v>18.68</v>
      </c>
      <c r="EX837">
        <v>0</v>
      </c>
      <c r="EY837">
        <v>0</v>
      </c>
      <c r="FQ837">
        <v>0</v>
      </c>
      <c r="FR837">
        <f t="shared" ref="FR837:FR844" si="509">ROUND(IF(AND(BH837=3,BI837=3),P837,0),2)</f>
        <v>0</v>
      </c>
      <c r="FS837">
        <v>0</v>
      </c>
      <c r="FX837">
        <v>70</v>
      </c>
      <c r="FY837">
        <v>10</v>
      </c>
      <c r="GA837" t="s">
        <v>3</v>
      </c>
      <c r="GD837">
        <v>0</v>
      </c>
      <c r="GF837">
        <v>-1560652598</v>
      </c>
      <c r="GG837">
        <v>2</v>
      </c>
      <c r="GH837">
        <v>1</v>
      </c>
      <c r="GI837">
        <v>-2</v>
      </c>
      <c r="GJ837">
        <v>0</v>
      </c>
      <c r="GK837">
        <f>ROUND(R837*(R12)/100,2)</f>
        <v>0</v>
      </c>
      <c r="GL837">
        <f t="shared" ref="GL837:GL844" si="510">ROUND(IF(AND(BH837=3,BI837=3,FS837&lt;&gt;0),P837,0),2)</f>
        <v>0</v>
      </c>
      <c r="GM837">
        <f>ROUND(O837+X837+Y837+GK837,2)+GX837</f>
        <v>0</v>
      </c>
      <c r="GN837">
        <f>IF(OR(BI837=0,BI837=1),ROUND(O837+X837+Y837+GK837,2),0)</f>
        <v>0</v>
      </c>
      <c r="GO837">
        <f>IF(BI837=2,ROUND(O837+X837+Y837+GK837,2),0)</f>
        <v>0</v>
      </c>
      <c r="GP837">
        <f>IF(BI837=4,ROUND(O837+X837+Y837+GK837,2)+GX837,0)</f>
        <v>0</v>
      </c>
      <c r="GR837">
        <v>0</v>
      </c>
      <c r="GS837">
        <v>3</v>
      </c>
      <c r="GT837">
        <v>0</v>
      </c>
      <c r="GU837" t="s">
        <v>3</v>
      </c>
      <c r="GV837">
        <f t="shared" ref="GV837:GV842" si="511">ROUND((GT837),6)</f>
        <v>0</v>
      </c>
      <c r="GW837">
        <v>1</v>
      </c>
      <c r="GX837">
        <f t="shared" ref="GX837:GX844" si="512">ROUND(HC837*I837,2)</f>
        <v>0</v>
      </c>
      <c r="HA837">
        <v>0</v>
      </c>
      <c r="HB837">
        <v>0</v>
      </c>
      <c r="HC837">
        <f t="shared" ref="HC837:HC844" si="513">GV837*GW837</f>
        <v>0</v>
      </c>
      <c r="IK837">
        <v>0</v>
      </c>
    </row>
    <row r="838" spans="1:245" x14ac:dyDescent="0.2">
      <c r="A838">
        <v>17</v>
      </c>
      <c r="B838">
        <v>1</v>
      </c>
      <c r="C838">
        <f>ROW(SmtRes!A124)</f>
        <v>124</v>
      </c>
      <c r="D838">
        <f>ROW(EtalonRes!A206)</f>
        <v>206</v>
      </c>
      <c r="E838" t="s">
        <v>287</v>
      </c>
      <c r="F838" t="s">
        <v>35</v>
      </c>
      <c r="G838" t="s">
        <v>36</v>
      </c>
      <c r="H838" t="s">
        <v>37</v>
      </c>
      <c r="I838">
        <v>0</v>
      </c>
      <c r="J838">
        <v>0</v>
      </c>
      <c r="O838">
        <f t="shared" si="482"/>
        <v>0</v>
      </c>
      <c r="P838">
        <f t="shared" si="483"/>
        <v>0</v>
      </c>
      <c r="Q838">
        <f t="shared" si="484"/>
        <v>0</v>
      </c>
      <c r="R838">
        <f t="shared" si="485"/>
        <v>0</v>
      </c>
      <c r="S838">
        <f t="shared" si="486"/>
        <v>0</v>
      </c>
      <c r="T838">
        <f t="shared" si="487"/>
        <v>0</v>
      </c>
      <c r="U838">
        <f t="shared" si="488"/>
        <v>0</v>
      </c>
      <c r="V838">
        <f t="shared" si="489"/>
        <v>0</v>
      </c>
      <c r="W838">
        <f t="shared" si="490"/>
        <v>0</v>
      </c>
      <c r="X838">
        <f t="shared" si="491"/>
        <v>0</v>
      </c>
      <c r="Y838">
        <f t="shared" si="491"/>
        <v>0</v>
      </c>
      <c r="AA838">
        <v>40597198</v>
      </c>
      <c r="AB838">
        <f t="shared" si="492"/>
        <v>14767.82</v>
      </c>
      <c r="AC838">
        <f t="shared" si="493"/>
        <v>0</v>
      </c>
      <c r="AD838">
        <f t="shared" si="494"/>
        <v>0</v>
      </c>
      <c r="AE838">
        <f t="shared" si="495"/>
        <v>0</v>
      </c>
      <c r="AF838">
        <f t="shared" si="495"/>
        <v>14767.82</v>
      </c>
      <c r="AG838">
        <f t="shared" si="496"/>
        <v>0</v>
      </c>
      <c r="AH838">
        <f t="shared" si="497"/>
        <v>76.7</v>
      </c>
      <c r="AI838">
        <f t="shared" si="497"/>
        <v>0</v>
      </c>
      <c r="AJ838">
        <f t="shared" si="498"/>
        <v>0</v>
      </c>
      <c r="AK838">
        <v>14767.82</v>
      </c>
      <c r="AL838">
        <v>0</v>
      </c>
      <c r="AM838">
        <v>0</v>
      </c>
      <c r="AN838">
        <v>0</v>
      </c>
      <c r="AO838">
        <v>14767.82</v>
      </c>
      <c r="AP838">
        <v>0</v>
      </c>
      <c r="AQ838">
        <v>76.7</v>
      </c>
      <c r="AR838">
        <v>0</v>
      </c>
      <c r="AS838">
        <v>0</v>
      </c>
      <c r="AT838">
        <v>70</v>
      </c>
      <c r="AU838">
        <v>10</v>
      </c>
      <c r="AV838">
        <v>1</v>
      </c>
      <c r="AW838">
        <v>1</v>
      </c>
      <c r="AZ838">
        <v>1</v>
      </c>
      <c r="BA838">
        <v>1</v>
      </c>
      <c r="BB838">
        <v>1</v>
      </c>
      <c r="BC838">
        <v>1</v>
      </c>
      <c r="BD838" t="s">
        <v>3</v>
      </c>
      <c r="BE838" t="s">
        <v>3</v>
      </c>
      <c r="BF838" t="s">
        <v>3</v>
      </c>
      <c r="BG838" t="s">
        <v>3</v>
      </c>
      <c r="BH838">
        <v>0</v>
      </c>
      <c r="BI838">
        <v>4</v>
      </c>
      <c r="BJ838" t="s">
        <v>38</v>
      </c>
      <c r="BM838">
        <v>0</v>
      </c>
      <c r="BN838">
        <v>0</v>
      </c>
      <c r="BO838" t="s">
        <v>3</v>
      </c>
      <c r="BP838">
        <v>0</v>
      </c>
      <c r="BQ838">
        <v>1</v>
      </c>
      <c r="BR838">
        <v>0</v>
      </c>
      <c r="BS838">
        <v>1</v>
      </c>
      <c r="BT838">
        <v>1</v>
      </c>
      <c r="BU838">
        <v>1</v>
      </c>
      <c r="BV838">
        <v>1</v>
      </c>
      <c r="BW838">
        <v>1</v>
      </c>
      <c r="BX838">
        <v>1</v>
      </c>
      <c r="BY838" t="s">
        <v>3</v>
      </c>
      <c r="BZ838">
        <v>70</v>
      </c>
      <c r="CA838">
        <v>10</v>
      </c>
      <c r="CE838">
        <v>0</v>
      </c>
      <c r="CF838">
        <v>0</v>
      </c>
      <c r="CG838">
        <v>0</v>
      </c>
      <c r="CM838">
        <v>0</v>
      </c>
      <c r="CN838" t="s">
        <v>3</v>
      </c>
      <c r="CO838">
        <v>0</v>
      </c>
      <c r="CP838">
        <f t="shared" si="499"/>
        <v>0</v>
      </c>
      <c r="CQ838">
        <f t="shared" si="500"/>
        <v>0</v>
      </c>
      <c r="CR838">
        <f t="shared" si="501"/>
        <v>0</v>
      </c>
      <c r="CS838">
        <f t="shared" si="502"/>
        <v>0</v>
      </c>
      <c r="CT838">
        <f t="shared" si="503"/>
        <v>14767.82</v>
      </c>
      <c r="CU838">
        <f t="shared" si="504"/>
        <v>0</v>
      </c>
      <c r="CV838">
        <f t="shared" si="505"/>
        <v>76.7</v>
      </c>
      <c r="CW838">
        <f t="shared" si="506"/>
        <v>0</v>
      </c>
      <c r="CX838">
        <f t="shared" si="506"/>
        <v>0</v>
      </c>
      <c r="CY838">
        <f t="shared" si="507"/>
        <v>0</v>
      </c>
      <c r="CZ838">
        <f t="shared" si="508"/>
        <v>0</v>
      </c>
      <c r="DC838" t="s">
        <v>3</v>
      </c>
      <c r="DD838" t="s">
        <v>3</v>
      </c>
      <c r="DE838" t="s">
        <v>3</v>
      </c>
      <c r="DF838" t="s">
        <v>3</v>
      </c>
      <c r="DG838" t="s">
        <v>3</v>
      </c>
      <c r="DH838" t="s">
        <v>3</v>
      </c>
      <c r="DI838" t="s">
        <v>3</v>
      </c>
      <c r="DJ838" t="s">
        <v>3</v>
      </c>
      <c r="DK838" t="s">
        <v>3</v>
      </c>
      <c r="DL838" t="s">
        <v>3</v>
      </c>
      <c r="DM838" t="s">
        <v>3</v>
      </c>
      <c r="DN838">
        <v>0</v>
      </c>
      <c r="DO838">
        <v>0</v>
      </c>
      <c r="DP838">
        <v>1</v>
      </c>
      <c r="DQ838">
        <v>1</v>
      </c>
      <c r="DU838">
        <v>1003</v>
      </c>
      <c r="DV838" t="s">
        <v>37</v>
      </c>
      <c r="DW838" t="s">
        <v>37</v>
      </c>
      <c r="DX838">
        <v>100</v>
      </c>
      <c r="EE838">
        <v>38986828</v>
      </c>
      <c r="EF838">
        <v>1</v>
      </c>
      <c r="EG838" t="s">
        <v>23</v>
      </c>
      <c r="EH838">
        <v>0</v>
      </c>
      <c r="EI838" t="s">
        <v>3</v>
      </c>
      <c r="EJ838">
        <v>4</v>
      </c>
      <c r="EK838">
        <v>0</v>
      </c>
      <c r="EL838" t="s">
        <v>24</v>
      </c>
      <c r="EM838" t="s">
        <v>25</v>
      </c>
      <c r="EO838" t="s">
        <v>3</v>
      </c>
      <c r="EQ838">
        <v>131072</v>
      </c>
      <c r="ER838">
        <v>14767.82</v>
      </c>
      <c r="ES838">
        <v>0</v>
      </c>
      <c r="ET838">
        <v>0</v>
      </c>
      <c r="EU838">
        <v>0</v>
      </c>
      <c r="EV838">
        <v>14767.82</v>
      </c>
      <c r="EW838">
        <v>76.7</v>
      </c>
      <c r="EX838">
        <v>0</v>
      </c>
      <c r="EY838">
        <v>0</v>
      </c>
      <c r="FQ838">
        <v>0</v>
      </c>
      <c r="FR838">
        <f t="shared" si="509"/>
        <v>0</v>
      </c>
      <c r="FS838">
        <v>0</v>
      </c>
      <c r="FX838">
        <v>70</v>
      </c>
      <c r="FY838">
        <v>10</v>
      </c>
      <c r="GA838" t="s">
        <v>3</v>
      </c>
      <c r="GD838">
        <v>0</v>
      </c>
      <c r="GF838">
        <v>-1374617303</v>
      </c>
      <c r="GG838">
        <v>2</v>
      </c>
      <c r="GH838">
        <v>1</v>
      </c>
      <c r="GI838">
        <v>-2</v>
      </c>
      <c r="GJ838">
        <v>0</v>
      </c>
      <c r="GK838">
        <f>ROUND(R838*(R12)/100,2)</f>
        <v>0</v>
      </c>
      <c r="GL838">
        <f t="shared" si="510"/>
        <v>0</v>
      </c>
      <c r="GM838">
        <f>ROUND(O838+X838+Y838+GK838,2)+GX838</f>
        <v>0</v>
      </c>
      <c r="GN838">
        <f>IF(OR(BI838=0,BI838=1),ROUND(O838+X838+Y838+GK838,2),0)</f>
        <v>0</v>
      </c>
      <c r="GO838">
        <f>IF(BI838=2,ROUND(O838+X838+Y838+GK838,2),0)</f>
        <v>0</v>
      </c>
      <c r="GP838">
        <f>IF(BI838=4,ROUND(O838+X838+Y838+GK838,2)+GX838,0)</f>
        <v>0</v>
      </c>
      <c r="GR838">
        <v>0</v>
      </c>
      <c r="GS838">
        <v>3</v>
      </c>
      <c r="GT838">
        <v>0</v>
      </c>
      <c r="GU838" t="s">
        <v>3</v>
      </c>
      <c r="GV838">
        <f t="shared" si="511"/>
        <v>0</v>
      </c>
      <c r="GW838">
        <v>1</v>
      </c>
      <c r="GX838">
        <f t="shared" si="512"/>
        <v>0</v>
      </c>
      <c r="HA838">
        <v>0</v>
      </c>
      <c r="HB838">
        <v>0</v>
      </c>
      <c r="HC838">
        <f t="shared" si="513"/>
        <v>0</v>
      </c>
      <c r="IK838">
        <v>0</v>
      </c>
    </row>
    <row r="839" spans="1:245" x14ac:dyDescent="0.2">
      <c r="A839">
        <v>17</v>
      </c>
      <c r="B839">
        <v>1</v>
      </c>
      <c r="C839">
        <f>ROW(SmtRes!A125)</f>
        <v>125</v>
      </c>
      <c r="D839">
        <f>ROW(EtalonRes!A207)</f>
        <v>207</v>
      </c>
      <c r="E839" t="s">
        <v>288</v>
      </c>
      <c r="F839" t="s">
        <v>40</v>
      </c>
      <c r="G839" t="s">
        <v>41</v>
      </c>
      <c r="H839" t="s">
        <v>42</v>
      </c>
      <c r="I839">
        <f>ROUND((I837*0.06*2.4+I838*(0.043+0.059)*2.4)*100*0.9,9)</f>
        <v>0</v>
      </c>
      <c r="J839">
        <v>0</v>
      </c>
      <c r="O839">
        <f t="shared" si="482"/>
        <v>0</v>
      </c>
      <c r="P839">
        <f t="shared" si="483"/>
        <v>0</v>
      </c>
      <c r="Q839">
        <f t="shared" si="484"/>
        <v>0</v>
      </c>
      <c r="R839">
        <f t="shared" si="485"/>
        <v>0</v>
      </c>
      <c r="S839">
        <f t="shared" si="486"/>
        <v>0</v>
      </c>
      <c r="T839">
        <f t="shared" si="487"/>
        <v>0</v>
      </c>
      <c r="U839">
        <f t="shared" si="488"/>
        <v>0</v>
      </c>
      <c r="V839">
        <f t="shared" si="489"/>
        <v>0</v>
      </c>
      <c r="W839">
        <f t="shared" si="490"/>
        <v>0</v>
      </c>
      <c r="X839">
        <f t="shared" si="491"/>
        <v>0</v>
      </c>
      <c r="Y839">
        <f t="shared" si="491"/>
        <v>0</v>
      </c>
      <c r="AA839">
        <v>40597198</v>
      </c>
      <c r="AB839">
        <f t="shared" si="492"/>
        <v>77.959999999999994</v>
      </c>
      <c r="AC839">
        <f t="shared" si="493"/>
        <v>0</v>
      </c>
      <c r="AD839">
        <f t="shared" si="494"/>
        <v>77.959999999999994</v>
      </c>
      <c r="AE839">
        <f t="shared" si="495"/>
        <v>24.59</v>
      </c>
      <c r="AF839">
        <f t="shared" si="495"/>
        <v>0</v>
      </c>
      <c r="AG839">
        <f t="shared" si="496"/>
        <v>0</v>
      </c>
      <c r="AH839">
        <f t="shared" si="497"/>
        <v>0</v>
      </c>
      <c r="AI839">
        <f t="shared" si="497"/>
        <v>0</v>
      </c>
      <c r="AJ839">
        <f t="shared" si="498"/>
        <v>0</v>
      </c>
      <c r="AK839">
        <v>77.959999999999994</v>
      </c>
      <c r="AL839">
        <v>0</v>
      </c>
      <c r="AM839">
        <v>77.959999999999994</v>
      </c>
      <c r="AN839">
        <v>24.59</v>
      </c>
      <c r="AO839">
        <v>0</v>
      </c>
      <c r="AP839">
        <v>0</v>
      </c>
      <c r="AQ839">
        <v>0</v>
      </c>
      <c r="AR839">
        <v>0</v>
      </c>
      <c r="AS839">
        <v>0</v>
      </c>
      <c r="AT839">
        <v>70</v>
      </c>
      <c r="AU839">
        <v>10</v>
      </c>
      <c r="AV839">
        <v>1</v>
      </c>
      <c r="AW839">
        <v>1</v>
      </c>
      <c r="AZ839">
        <v>1</v>
      </c>
      <c r="BA839">
        <v>1</v>
      </c>
      <c r="BB839">
        <v>1</v>
      </c>
      <c r="BC839">
        <v>1</v>
      </c>
      <c r="BD839" t="s">
        <v>3</v>
      </c>
      <c r="BE839" t="s">
        <v>3</v>
      </c>
      <c r="BF839" t="s">
        <v>3</v>
      </c>
      <c r="BG839" t="s">
        <v>3</v>
      </c>
      <c r="BH839">
        <v>0</v>
      </c>
      <c r="BI839">
        <v>4</v>
      </c>
      <c r="BJ839" t="s">
        <v>43</v>
      </c>
      <c r="BM839">
        <v>0</v>
      </c>
      <c r="BN839">
        <v>0</v>
      </c>
      <c r="BO839" t="s">
        <v>3</v>
      </c>
      <c r="BP839">
        <v>0</v>
      </c>
      <c r="BQ839">
        <v>1</v>
      </c>
      <c r="BR839">
        <v>0</v>
      </c>
      <c r="BS839">
        <v>1</v>
      </c>
      <c r="BT839">
        <v>1</v>
      </c>
      <c r="BU839">
        <v>1</v>
      </c>
      <c r="BV839">
        <v>1</v>
      </c>
      <c r="BW839">
        <v>1</v>
      </c>
      <c r="BX839">
        <v>1</v>
      </c>
      <c r="BY839" t="s">
        <v>3</v>
      </c>
      <c r="BZ839">
        <v>70</v>
      </c>
      <c r="CA839">
        <v>10</v>
      </c>
      <c r="CE839">
        <v>0</v>
      </c>
      <c r="CF839">
        <v>0</v>
      </c>
      <c r="CG839">
        <v>0</v>
      </c>
      <c r="CM839">
        <v>0</v>
      </c>
      <c r="CN839" t="s">
        <v>3</v>
      </c>
      <c r="CO839">
        <v>0</v>
      </c>
      <c r="CP839">
        <f t="shared" si="499"/>
        <v>0</v>
      </c>
      <c r="CQ839">
        <f t="shared" si="500"/>
        <v>0</v>
      </c>
      <c r="CR839">
        <f t="shared" si="501"/>
        <v>77.959999999999994</v>
      </c>
      <c r="CS839">
        <f t="shared" si="502"/>
        <v>24.59</v>
      </c>
      <c r="CT839">
        <f t="shared" si="503"/>
        <v>0</v>
      </c>
      <c r="CU839">
        <f t="shared" si="504"/>
        <v>0</v>
      </c>
      <c r="CV839">
        <f t="shared" si="505"/>
        <v>0</v>
      </c>
      <c r="CW839">
        <f t="shared" si="506"/>
        <v>0</v>
      </c>
      <c r="CX839">
        <f t="shared" si="506"/>
        <v>0</v>
      </c>
      <c r="CY839">
        <f t="shared" si="507"/>
        <v>0</v>
      </c>
      <c r="CZ839">
        <f t="shared" si="508"/>
        <v>0</v>
      </c>
      <c r="DC839" t="s">
        <v>3</v>
      </c>
      <c r="DD839" t="s">
        <v>3</v>
      </c>
      <c r="DE839" t="s">
        <v>3</v>
      </c>
      <c r="DF839" t="s">
        <v>3</v>
      </c>
      <c r="DG839" t="s">
        <v>3</v>
      </c>
      <c r="DH839" t="s">
        <v>3</v>
      </c>
      <c r="DI839" t="s">
        <v>3</v>
      </c>
      <c r="DJ839" t="s">
        <v>3</v>
      </c>
      <c r="DK839" t="s">
        <v>3</v>
      </c>
      <c r="DL839" t="s">
        <v>3</v>
      </c>
      <c r="DM839" t="s">
        <v>3</v>
      </c>
      <c r="DN839">
        <v>0</v>
      </c>
      <c r="DO839">
        <v>0</v>
      </c>
      <c r="DP839">
        <v>1</v>
      </c>
      <c r="DQ839">
        <v>1</v>
      </c>
      <c r="DU839">
        <v>1009</v>
      </c>
      <c r="DV839" t="s">
        <v>42</v>
      </c>
      <c r="DW839" t="s">
        <v>42</v>
      </c>
      <c r="DX839">
        <v>1000</v>
      </c>
      <c r="EE839">
        <v>38986828</v>
      </c>
      <c r="EF839">
        <v>1</v>
      </c>
      <c r="EG839" t="s">
        <v>23</v>
      </c>
      <c r="EH839">
        <v>0</v>
      </c>
      <c r="EI839" t="s">
        <v>3</v>
      </c>
      <c r="EJ839">
        <v>4</v>
      </c>
      <c r="EK839">
        <v>0</v>
      </c>
      <c r="EL839" t="s">
        <v>24</v>
      </c>
      <c r="EM839" t="s">
        <v>25</v>
      </c>
      <c r="EO839" t="s">
        <v>3</v>
      </c>
      <c r="EQ839">
        <v>131072</v>
      </c>
      <c r="ER839">
        <v>77.959999999999994</v>
      </c>
      <c r="ES839">
        <v>0</v>
      </c>
      <c r="ET839">
        <v>77.959999999999994</v>
      </c>
      <c r="EU839">
        <v>24.59</v>
      </c>
      <c r="EV839">
        <v>0</v>
      </c>
      <c r="EW839">
        <v>0</v>
      </c>
      <c r="EX839">
        <v>0</v>
      </c>
      <c r="EY839">
        <v>0</v>
      </c>
      <c r="FQ839">
        <v>0</v>
      </c>
      <c r="FR839">
        <f t="shared" si="509"/>
        <v>0</v>
      </c>
      <c r="FS839">
        <v>0</v>
      </c>
      <c r="FX839">
        <v>70</v>
      </c>
      <c r="FY839">
        <v>10</v>
      </c>
      <c r="GA839" t="s">
        <v>3</v>
      </c>
      <c r="GD839">
        <v>0</v>
      </c>
      <c r="GF839">
        <v>-518171745</v>
      </c>
      <c r="GG839">
        <v>2</v>
      </c>
      <c r="GH839">
        <v>1</v>
      </c>
      <c r="GI839">
        <v>-2</v>
      </c>
      <c r="GJ839">
        <v>0</v>
      </c>
      <c r="GK839">
        <f>ROUND(R839*(R12)/100,2)</f>
        <v>0</v>
      </c>
      <c r="GL839">
        <f t="shared" si="510"/>
        <v>0</v>
      </c>
      <c r="GM839">
        <f>ROUND(O839+X839+Y839+GK839,2)+GX839</f>
        <v>0</v>
      </c>
      <c r="GN839">
        <f>IF(OR(BI839=0,BI839=1),ROUND(O839+X839+Y839+GK839,2),0)</f>
        <v>0</v>
      </c>
      <c r="GO839">
        <f>IF(BI839=2,ROUND(O839+X839+Y839+GK839,2),0)</f>
        <v>0</v>
      </c>
      <c r="GP839">
        <f>IF(BI839=4,ROUND(O839+X839+Y839+GK839,2)+GX839,0)</f>
        <v>0</v>
      </c>
      <c r="GR839">
        <v>0</v>
      </c>
      <c r="GS839">
        <v>3</v>
      </c>
      <c r="GT839">
        <v>0</v>
      </c>
      <c r="GU839" t="s">
        <v>3</v>
      </c>
      <c r="GV839">
        <f t="shared" si="511"/>
        <v>0</v>
      </c>
      <c r="GW839">
        <v>1</v>
      </c>
      <c r="GX839">
        <f t="shared" si="512"/>
        <v>0</v>
      </c>
      <c r="HA839">
        <v>0</v>
      </c>
      <c r="HB839">
        <v>0</v>
      </c>
      <c r="HC839">
        <f t="shared" si="513"/>
        <v>0</v>
      </c>
      <c r="IK839">
        <v>0</v>
      </c>
    </row>
    <row r="840" spans="1:245" x14ac:dyDescent="0.2">
      <c r="A840">
        <v>17</v>
      </c>
      <c r="B840">
        <v>1</v>
      </c>
      <c r="C840">
        <f>ROW(SmtRes!A127)</f>
        <v>127</v>
      </c>
      <c r="D840">
        <f>ROW(EtalonRes!A209)</f>
        <v>209</v>
      </c>
      <c r="E840" t="s">
        <v>289</v>
      </c>
      <c r="F840" t="s">
        <v>45</v>
      </c>
      <c r="G840" t="s">
        <v>46</v>
      </c>
      <c r="H840" t="s">
        <v>42</v>
      </c>
      <c r="I840">
        <f>ROUND(I839,9)</f>
        <v>0</v>
      </c>
      <c r="J840">
        <v>0</v>
      </c>
      <c r="O840">
        <f t="shared" si="482"/>
        <v>0</v>
      </c>
      <c r="P840">
        <f t="shared" si="483"/>
        <v>0</v>
      </c>
      <c r="Q840">
        <f t="shared" si="484"/>
        <v>0</v>
      </c>
      <c r="R840">
        <f t="shared" si="485"/>
        <v>0</v>
      </c>
      <c r="S840">
        <f t="shared" si="486"/>
        <v>0</v>
      </c>
      <c r="T840">
        <f t="shared" si="487"/>
        <v>0</v>
      </c>
      <c r="U840">
        <f t="shared" si="488"/>
        <v>0</v>
      </c>
      <c r="V840">
        <f t="shared" si="489"/>
        <v>0</v>
      </c>
      <c r="W840">
        <f t="shared" si="490"/>
        <v>0</v>
      </c>
      <c r="X840">
        <f t="shared" si="491"/>
        <v>0</v>
      </c>
      <c r="Y840">
        <f t="shared" si="491"/>
        <v>0</v>
      </c>
      <c r="AA840">
        <v>40597198</v>
      </c>
      <c r="AB840">
        <f t="shared" si="492"/>
        <v>62.5</v>
      </c>
      <c r="AC840">
        <f t="shared" si="493"/>
        <v>0</v>
      </c>
      <c r="AD840">
        <f t="shared" si="494"/>
        <v>62.5</v>
      </c>
      <c r="AE840">
        <f t="shared" si="495"/>
        <v>37.020000000000003</v>
      </c>
      <c r="AF840">
        <f t="shared" si="495"/>
        <v>0</v>
      </c>
      <c r="AG840">
        <f t="shared" si="496"/>
        <v>0</v>
      </c>
      <c r="AH840">
        <f t="shared" si="497"/>
        <v>0</v>
      </c>
      <c r="AI840">
        <f t="shared" si="497"/>
        <v>0</v>
      </c>
      <c r="AJ840">
        <f t="shared" si="498"/>
        <v>0</v>
      </c>
      <c r="AK840">
        <v>62.5</v>
      </c>
      <c r="AL840">
        <v>0</v>
      </c>
      <c r="AM840">
        <v>62.5</v>
      </c>
      <c r="AN840">
        <v>37.020000000000003</v>
      </c>
      <c r="AO840">
        <v>0</v>
      </c>
      <c r="AP840">
        <v>0</v>
      </c>
      <c r="AQ840">
        <v>0</v>
      </c>
      <c r="AR840">
        <v>0</v>
      </c>
      <c r="AS840">
        <v>0</v>
      </c>
      <c r="AT840">
        <v>0</v>
      </c>
      <c r="AU840">
        <v>0</v>
      </c>
      <c r="AV840">
        <v>1</v>
      </c>
      <c r="AW840">
        <v>1</v>
      </c>
      <c r="AZ840">
        <v>1</v>
      </c>
      <c r="BA840">
        <v>1</v>
      </c>
      <c r="BB840">
        <v>1</v>
      </c>
      <c r="BC840">
        <v>1</v>
      </c>
      <c r="BD840" t="s">
        <v>3</v>
      </c>
      <c r="BE840" t="s">
        <v>3</v>
      </c>
      <c r="BF840" t="s">
        <v>3</v>
      </c>
      <c r="BG840" t="s">
        <v>3</v>
      </c>
      <c r="BH840">
        <v>0</v>
      </c>
      <c r="BI840">
        <v>4</v>
      </c>
      <c r="BJ840" t="s">
        <v>47</v>
      </c>
      <c r="BM840">
        <v>1</v>
      </c>
      <c r="BN840">
        <v>0</v>
      </c>
      <c r="BO840" t="s">
        <v>3</v>
      </c>
      <c r="BP840">
        <v>0</v>
      </c>
      <c r="BQ840">
        <v>1</v>
      </c>
      <c r="BR840">
        <v>0</v>
      </c>
      <c r="BS840">
        <v>1</v>
      </c>
      <c r="BT840">
        <v>1</v>
      </c>
      <c r="BU840">
        <v>1</v>
      </c>
      <c r="BV840">
        <v>1</v>
      </c>
      <c r="BW840">
        <v>1</v>
      </c>
      <c r="BX840">
        <v>1</v>
      </c>
      <c r="BY840" t="s">
        <v>3</v>
      </c>
      <c r="BZ840">
        <v>0</v>
      </c>
      <c r="CA840">
        <v>0</v>
      </c>
      <c r="CE840">
        <v>0</v>
      </c>
      <c r="CF840">
        <v>0</v>
      </c>
      <c r="CG840">
        <v>0</v>
      </c>
      <c r="CM840">
        <v>0</v>
      </c>
      <c r="CN840" t="s">
        <v>3</v>
      </c>
      <c r="CO840">
        <v>0</v>
      </c>
      <c r="CP840">
        <f t="shared" si="499"/>
        <v>0</v>
      </c>
      <c r="CQ840">
        <f t="shared" si="500"/>
        <v>0</v>
      </c>
      <c r="CR840">
        <f t="shared" si="501"/>
        <v>62.5</v>
      </c>
      <c r="CS840">
        <f t="shared" si="502"/>
        <v>37.020000000000003</v>
      </c>
      <c r="CT840">
        <f t="shared" si="503"/>
        <v>0</v>
      </c>
      <c r="CU840">
        <f t="shared" si="504"/>
        <v>0</v>
      </c>
      <c r="CV840">
        <f t="shared" si="505"/>
        <v>0</v>
      </c>
      <c r="CW840">
        <f t="shared" si="506"/>
        <v>0</v>
      </c>
      <c r="CX840">
        <f t="shared" si="506"/>
        <v>0</v>
      </c>
      <c r="CY840">
        <f t="shared" si="507"/>
        <v>0</v>
      </c>
      <c r="CZ840">
        <f t="shared" si="508"/>
        <v>0</v>
      </c>
      <c r="DC840" t="s">
        <v>3</v>
      </c>
      <c r="DD840" t="s">
        <v>3</v>
      </c>
      <c r="DE840" t="s">
        <v>3</v>
      </c>
      <c r="DF840" t="s">
        <v>3</v>
      </c>
      <c r="DG840" t="s">
        <v>3</v>
      </c>
      <c r="DH840" t="s">
        <v>3</v>
      </c>
      <c r="DI840" t="s">
        <v>3</v>
      </c>
      <c r="DJ840" t="s">
        <v>3</v>
      </c>
      <c r="DK840" t="s">
        <v>3</v>
      </c>
      <c r="DL840" t="s">
        <v>3</v>
      </c>
      <c r="DM840" t="s">
        <v>3</v>
      </c>
      <c r="DN840">
        <v>0</v>
      </c>
      <c r="DO840">
        <v>0</v>
      </c>
      <c r="DP840">
        <v>1</v>
      </c>
      <c r="DQ840">
        <v>1</v>
      </c>
      <c r="DU840">
        <v>1009</v>
      </c>
      <c r="DV840" t="s">
        <v>42</v>
      </c>
      <c r="DW840" t="s">
        <v>42</v>
      </c>
      <c r="DX840">
        <v>1000</v>
      </c>
      <c r="EE840">
        <v>38986830</v>
      </c>
      <c r="EF840">
        <v>1</v>
      </c>
      <c r="EG840" t="s">
        <v>23</v>
      </c>
      <c r="EH840">
        <v>0</v>
      </c>
      <c r="EI840" t="s">
        <v>3</v>
      </c>
      <c r="EJ840">
        <v>4</v>
      </c>
      <c r="EK840">
        <v>1</v>
      </c>
      <c r="EL840" t="s">
        <v>48</v>
      </c>
      <c r="EM840" t="s">
        <v>25</v>
      </c>
      <c r="EO840" t="s">
        <v>3</v>
      </c>
      <c r="EQ840">
        <v>131072</v>
      </c>
      <c r="ER840">
        <v>62.5</v>
      </c>
      <c r="ES840">
        <v>0</v>
      </c>
      <c r="ET840">
        <v>62.5</v>
      </c>
      <c r="EU840">
        <v>37.020000000000003</v>
      </c>
      <c r="EV840">
        <v>0</v>
      </c>
      <c r="EW840">
        <v>0</v>
      </c>
      <c r="EX840">
        <v>0</v>
      </c>
      <c r="EY840">
        <v>0</v>
      </c>
      <c r="FQ840">
        <v>0</v>
      </c>
      <c r="FR840">
        <f t="shared" si="509"/>
        <v>0</v>
      </c>
      <c r="FS840">
        <v>0</v>
      </c>
      <c r="FX840">
        <v>0</v>
      </c>
      <c r="FY840">
        <v>0</v>
      </c>
      <c r="GA840" t="s">
        <v>3</v>
      </c>
      <c r="GD840">
        <v>1</v>
      </c>
      <c r="GF840">
        <v>-1530973417</v>
      </c>
      <c r="GG840">
        <v>2</v>
      </c>
      <c r="GH840">
        <v>1</v>
      </c>
      <c r="GI840">
        <v>-2</v>
      </c>
      <c r="GJ840">
        <v>0</v>
      </c>
      <c r="GK840">
        <v>0</v>
      </c>
      <c r="GL840">
        <f t="shared" si="510"/>
        <v>0</v>
      </c>
      <c r="GM840">
        <f>ROUND(O840+X840+Y840,2)+GX840</f>
        <v>0</v>
      </c>
      <c r="GN840">
        <f>IF(OR(BI840=0,BI840=1),ROUND(O840+X840+Y840,2),0)</f>
        <v>0</v>
      </c>
      <c r="GO840">
        <f>IF(BI840=2,ROUND(O840+X840+Y840,2),0)</f>
        <v>0</v>
      </c>
      <c r="GP840">
        <f>IF(BI840=4,ROUND(O840+X840+Y840,2)+GX840,0)</f>
        <v>0</v>
      </c>
      <c r="GR840">
        <v>0</v>
      </c>
      <c r="GS840">
        <v>3</v>
      </c>
      <c r="GT840">
        <v>0</v>
      </c>
      <c r="GU840" t="s">
        <v>3</v>
      </c>
      <c r="GV840">
        <f t="shared" si="511"/>
        <v>0</v>
      </c>
      <c r="GW840">
        <v>1</v>
      </c>
      <c r="GX840">
        <f t="shared" si="512"/>
        <v>0</v>
      </c>
      <c r="HA840">
        <v>0</v>
      </c>
      <c r="HB840">
        <v>0</v>
      </c>
      <c r="HC840">
        <f t="shared" si="513"/>
        <v>0</v>
      </c>
      <c r="IK840">
        <v>0</v>
      </c>
    </row>
    <row r="841" spans="1:245" x14ac:dyDescent="0.2">
      <c r="A841">
        <v>17</v>
      </c>
      <c r="B841">
        <v>1</v>
      </c>
      <c r="C841">
        <f>ROW(SmtRes!A129)</f>
        <v>129</v>
      </c>
      <c r="D841">
        <f>ROW(EtalonRes!A210)</f>
        <v>210</v>
      </c>
      <c r="E841" t="s">
        <v>290</v>
      </c>
      <c r="F841" t="s">
        <v>50</v>
      </c>
      <c r="G841" t="s">
        <v>51</v>
      </c>
      <c r="H841" t="s">
        <v>42</v>
      </c>
      <c r="I841">
        <f>ROUND(I839/0.9*0.1,9)</f>
        <v>0</v>
      </c>
      <c r="J841">
        <v>0</v>
      </c>
      <c r="O841">
        <f t="shared" si="482"/>
        <v>0</v>
      </c>
      <c r="P841">
        <f t="shared" si="483"/>
        <v>0</v>
      </c>
      <c r="Q841">
        <f t="shared" si="484"/>
        <v>0</v>
      </c>
      <c r="R841">
        <f t="shared" si="485"/>
        <v>0</v>
      </c>
      <c r="S841">
        <f t="shared" si="486"/>
        <v>0</v>
      </c>
      <c r="T841">
        <f t="shared" si="487"/>
        <v>0</v>
      </c>
      <c r="U841">
        <f t="shared" si="488"/>
        <v>0</v>
      </c>
      <c r="V841">
        <f t="shared" si="489"/>
        <v>0</v>
      </c>
      <c r="W841">
        <f t="shared" si="490"/>
        <v>0</v>
      </c>
      <c r="X841">
        <f t="shared" si="491"/>
        <v>0</v>
      </c>
      <c r="Y841">
        <f t="shared" si="491"/>
        <v>0</v>
      </c>
      <c r="AA841">
        <v>40597198</v>
      </c>
      <c r="AB841">
        <f t="shared" si="492"/>
        <v>119.69</v>
      </c>
      <c r="AC841">
        <f t="shared" si="493"/>
        <v>0</v>
      </c>
      <c r="AD841">
        <f t="shared" si="494"/>
        <v>0</v>
      </c>
      <c r="AE841">
        <f t="shared" si="495"/>
        <v>0</v>
      </c>
      <c r="AF841">
        <f t="shared" si="495"/>
        <v>119.69</v>
      </c>
      <c r="AG841">
        <f t="shared" si="496"/>
        <v>0</v>
      </c>
      <c r="AH841">
        <f t="shared" si="497"/>
        <v>1.02</v>
      </c>
      <c r="AI841">
        <f t="shared" si="497"/>
        <v>0</v>
      </c>
      <c r="AJ841">
        <f t="shared" si="498"/>
        <v>0</v>
      </c>
      <c r="AK841">
        <v>119.69</v>
      </c>
      <c r="AL841">
        <v>0</v>
      </c>
      <c r="AM841">
        <v>0</v>
      </c>
      <c r="AN841">
        <v>0</v>
      </c>
      <c r="AO841">
        <v>119.69</v>
      </c>
      <c r="AP841">
        <v>0</v>
      </c>
      <c r="AQ841">
        <v>1.02</v>
      </c>
      <c r="AR841">
        <v>0</v>
      </c>
      <c r="AS841">
        <v>0</v>
      </c>
      <c r="AT841">
        <v>70</v>
      </c>
      <c r="AU841">
        <v>10</v>
      </c>
      <c r="AV841">
        <v>1</v>
      </c>
      <c r="AW841">
        <v>1</v>
      </c>
      <c r="AZ841">
        <v>1</v>
      </c>
      <c r="BA841">
        <v>1</v>
      </c>
      <c r="BB841">
        <v>1</v>
      </c>
      <c r="BC841">
        <v>1</v>
      </c>
      <c r="BD841" t="s">
        <v>3</v>
      </c>
      <c r="BE841" t="s">
        <v>3</v>
      </c>
      <c r="BF841" t="s">
        <v>3</v>
      </c>
      <c r="BG841" t="s">
        <v>3</v>
      </c>
      <c r="BH841">
        <v>0</v>
      </c>
      <c r="BI841">
        <v>4</v>
      </c>
      <c r="BJ841" t="s">
        <v>52</v>
      </c>
      <c r="BM841">
        <v>0</v>
      </c>
      <c r="BN841">
        <v>0</v>
      </c>
      <c r="BO841" t="s">
        <v>3</v>
      </c>
      <c r="BP841">
        <v>0</v>
      </c>
      <c r="BQ841">
        <v>1</v>
      </c>
      <c r="BR841">
        <v>0</v>
      </c>
      <c r="BS841">
        <v>1</v>
      </c>
      <c r="BT841">
        <v>1</v>
      </c>
      <c r="BU841">
        <v>1</v>
      </c>
      <c r="BV841">
        <v>1</v>
      </c>
      <c r="BW841">
        <v>1</v>
      </c>
      <c r="BX841">
        <v>1</v>
      </c>
      <c r="BY841" t="s">
        <v>3</v>
      </c>
      <c r="BZ841">
        <v>70</v>
      </c>
      <c r="CA841">
        <v>10</v>
      </c>
      <c r="CE841">
        <v>0</v>
      </c>
      <c r="CF841">
        <v>0</v>
      </c>
      <c r="CG841">
        <v>0</v>
      </c>
      <c r="CM841">
        <v>0</v>
      </c>
      <c r="CN841" t="s">
        <v>3</v>
      </c>
      <c r="CO841">
        <v>0</v>
      </c>
      <c r="CP841">
        <f t="shared" si="499"/>
        <v>0</v>
      </c>
      <c r="CQ841">
        <f t="shared" si="500"/>
        <v>0</v>
      </c>
      <c r="CR841">
        <f t="shared" si="501"/>
        <v>0</v>
      </c>
      <c r="CS841">
        <f t="shared" si="502"/>
        <v>0</v>
      </c>
      <c r="CT841">
        <f t="shared" si="503"/>
        <v>119.69</v>
      </c>
      <c r="CU841">
        <f t="shared" si="504"/>
        <v>0</v>
      </c>
      <c r="CV841">
        <f t="shared" si="505"/>
        <v>1.02</v>
      </c>
      <c r="CW841">
        <f t="shared" si="506"/>
        <v>0</v>
      </c>
      <c r="CX841">
        <f t="shared" si="506"/>
        <v>0</v>
      </c>
      <c r="CY841">
        <f t="shared" si="507"/>
        <v>0</v>
      </c>
      <c r="CZ841">
        <f t="shared" si="508"/>
        <v>0</v>
      </c>
      <c r="DC841" t="s">
        <v>3</v>
      </c>
      <c r="DD841" t="s">
        <v>3</v>
      </c>
      <c r="DE841" t="s">
        <v>3</v>
      </c>
      <c r="DF841" t="s">
        <v>3</v>
      </c>
      <c r="DG841" t="s">
        <v>3</v>
      </c>
      <c r="DH841" t="s">
        <v>3</v>
      </c>
      <c r="DI841" t="s">
        <v>3</v>
      </c>
      <c r="DJ841" t="s">
        <v>3</v>
      </c>
      <c r="DK841" t="s">
        <v>3</v>
      </c>
      <c r="DL841" t="s">
        <v>3</v>
      </c>
      <c r="DM841" t="s">
        <v>3</v>
      </c>
      <c r="DN841">
        <v>0</v>
      </c>
      <c r="DO841">
        <v>0</v>
      </c>
      <c r="DP841">
        <v>1</v>
      </c>
      <c r="DQ841">
        <v>1</v>
      </c>
      <c r="DU841">
        <v>1009</v>
      </c>
      <c r="DV841" t="s">
        <v>42</v>
      </c>
      <c r="DW841" t="s">
        <v>42</v>
      </c>
      <c r="DX841">
        <v>1000</v>
      </c>
      <c r="EE841">
        <v>38986828</v>
      </c>
      <c r="EF841">
        <v>1</v>
      </c>
      <c r="EG841" t="s">
        <v>23</v>
      </c>
      <c r="EH841">
        <v>0</v>
      </c>
      <c r="EI841" t="s">
        <v>3</v>
      </c>
      <c r="EJ841">
        <v>4</v>
      </c>
      <c r="EK841">
        <v>0</v>
      </c>
      <c r="EL841" t="s">
        <v>24</v>
      </c>
      <c r="EM841" t="s">
        <v>25</v>
      </c>
      <c r="EO841" t="s">
        <v>3</v>
      </c>
      <c r="EQ841">
        <v>131072</v>
      </c>
      <c r="ER841">
        <v>119.69</v>
      </c>
      <c r="ES841">
        <v>0</v>
      </c>
      <c r="ET841">
        <v>0</v>
      </c>
      <c r="EU841">
        <v>0</v>
      </c>
      <c r="EV841">
        <v>119.69</v>
      </c>
      <c r="EW841">
        <v>1.02</v>
      </c>
      <c r="EX841">
        <v>0</v>
      </c>
      <c r="EY841">
        <v>0</v>
      </c>
      <c r="FQ841">
        <v>0</v>
      </c>
      <c r="FR841">
        <f t="shared" si="509"/>
        <v>0</v>
      </c>
      <c r="FS841">
        <v>0</v>
      </c>
      <c r="FX841">
        <v>70</v>
      </c>
      <c r="FY841">
        <v>10</v>
      </c>
      <c r="GA841" t="s">
        <v>3</v>
      </c>
      <c r="GD841">
        <v>0</v>
      </c>
      <c r="GF841">
        <v>-1938149319</v>
      </c>
      <c r="GG841">
        <v>2</v>
      </c>
      <c r="GH841">
        <v>1</v>
      </c>
      <c r="GI841">
        <v>-2</v>
      </c>
      <c r="GJ841">
        <v>0</v>
      </c>
      <c r="GK841">
        <f>ROUND(R841*(R12)/100,2)</f>
        <v>0</v>
      </c>
      <c r="GL841">
        <f t="shared" si="510"/>
        <v>0</v>
      </c>
      <c r="GM841">
        <f>ROUND(O841+X841+Y841+GK841,2)+GX841</f>
        <v>0</v>
      </c>
      <c r="GN841">
        <f>IF(OR(BI841=0,BI841=1),ROUND(O841+X841+Y841+GK841,2),0)</f>
        <v>0</v>
      </c>
      <c r="GO841">
        <f>IF(BI841=2,ROUND(O841+X841+Y841+GK841,2),0)</f>
        <v>0</v>
      </c>
      <c r="GP841">
        <f>IF(BI841=4,ROUND(O841+X841+Y841+GK841,2)+GX841,0)</f>
        <v>0</v>
      </c>
      <c r="GR841">
        <v>0</v>
      </c>
      <c r="GS841">
        <v>3</v>
      </c>
      <c r="GT841">
        <v>0</v>
      </c>
      <c r="GU841" t="s">
        <v>3</v>
      </c>
      <c r="GV841">
        <f t="shared" si="511"/>
        <v>0</v>
      </c>
      <c r="GW841">
        <v>1</v>
      </c>
      <c r="GX841">
        <f t="shared" si="512"/>
        <v>0</v>
      </c>
      <c r="HA841">
        <v>0</v>
      </c>
      <c r="HB841">
        <v>0</v>
      </c>
      <c r="HC841">
        <f t="shared" si="513"/>
        <v>0</v>
      </c>
      <c r="IK841">
        <v>0</v>
      </c>
    </row>
    <row r="842" spans="1:245" x14ac:dyDescent="0.2">
      <c r="A842">
        <v>17</v>
      </c>
      <c r="B842">
        <v>1</v>
      </c>
      <c r="C842">
        <f>ROW(SmtRes!A131)</f>
        <v>131</v>
      </c>
      <c r="D842">
        <f>ROW(EtalonRes!A212)</f>
        <v>212</v>
      </c>
      <c r="E842" t="s">
        <v>291</v>
      </c>
      <c r="F842" t="s">
        <v>54</v>
      </c>
      <c r="G842" t="s">
        <v>55</v>
      </c>
      <c r="H842" t="s">
        <v>42</v>
      </c>
      <c r="I842">
        <f>ROUND(I841,9)</f>
        <v>0</v>
      </c>
      <c r="J842">
        <v>0</v>
      </c>
      <c r="O842">
        <f t="shared" si="482"/>
        <v>0</v>
      </c>
      <c r="P842">
        <f t="shared" si="483"/>
        <v>0</v>
      </c>
      <c r="Q842">
        <f t="shared" si="484"/>
        <v>0</v>
      </c>
      <c r="R842">
        <f t="shared" si="485"/>
        <v>0</v>
      </c>
      <c r="S842">
        <f t="shared" si="486"/>
        <v>0</v>
      </c>
      <c r="T842">
        <f t="shared" si="487"/>
        <v>0</v>
      </c>
      <c r="U842">
        <f t="shared" si="488"/>
        <v>0</v>
      </c>
      <c r="V842">
        <f t="shared" si="489"/>
        <v>0</v>
      </c>
      <c r="W842">
        <f t="shared" si="490"/>
        <v>0</v>
      </c>
      <c r="X842">
        <f t="shared" si="491"/>
        <v>0</v>
      </c>
      <c r="Y842">
        <f t="shared" si="491"/>
        <v>0</v>
      </c>
      <c r="AA842">
        <v>40597198</v>
      </c>
      <c r="AB842">
        <f t="shared" si="492"/>
        <v>179.4</v>
      </c>
      <c r="AC842">
        <f t="shared" si="493"/>
        <v>0</v>
      </c>
      <c r="AD842">
        <f t="shared" si="494"/>
        <v>179.4</v>
      </c>
      <c r="AE842">
        <f t="shared" si="495"/>
        <v>106.2</v>
      </c>
      <c r="AF842">
        <f t="shared" si="495"/>
        <v>0</v>
      </c>
      <c r="AG842">
        <f t="shared" si="496"/>
        <v>0</v>
      </c>
      <c r="AH842">
        <f t="shared" si="497"/>
        <v>0</v>
      </c>
      <c r="AI842">
        <f t="shared" si="497"/>
        <v>0</v>
      </c>
      <c r="AJ842">
        <f t="shared" si="498"/>
        <v>0</v>
      </c>
      <c r="AK842">
        <v>179.4</v>
      </c>
      <c r="AL842">
        <v>0</v>
      </c>
      <c r="AM842">
        <v>179.4</v>
      </c>
      <c r="AN842">
        <v>106.2</v>
      </c>
      <c r="AO842">
        <v>0</v>
      </c>
      <c r="AP842">
        <v>0</v>
      </c>
      <c r="AQ842">
        <v>0</v>
      </c>
      <c r="AR842">
        <v>0</v>
      </c>
      <c r="AS842">
        <v>0</v>
      </c>
      <c r="AT842">
        <v>0</v>
      </c>
      <c r="AU842">
        <v>0</v>
      </c>
      <c r="AV842">
        <v>1</v>
      </c>
      <c r="AW842">
        <v>1</v>
      </c>
      <c r="AZ842">
        <v>1</v>
      </c>
      <c r="BA842">
        <v>1</v>
      </c>
      <c r="BB842">
        <v>1</v>
      </c>
      <c r="BC842">
        <v>1</v>
      </c>
      <c r="BD842" t="s">
        <v>3</v>
      </c>
      <c r="BE842" t="s">
        <v>3</v>
      </c>
      <c r="BF842" t="s">
        <v>3</v>
      </c>
      <c r="BG842" t="s">
        <v>3</v>
      </c>
      <c r="BH842">
        <v>0</v>
      </c>
      <c r="BI842">
        <v>4</v>
      </c>
      <c r="BJ842" t="s">
        <v>56</v>
      </c>
      <c r="BM842">
        <v>1</v>
      </c>
      <c r="BN842">
        <v>0</v>
      </c>
      <c r="BO842" t="s">
        <v>3</v>
      </c>
      <c r="BP842">
        <v>0</v>
      </c>
      <c r="BQ842">
        <v>1</v>
      </c>
      <c r="BR842">
        <v>0</v>
      </c>
      <c r="BS842">
        <v>1</v>
      </c>
      <c r="BT842">
        <v>1</v>
      </c>
      <c r="BU842">
        <v>1</v>
      </c>
      <c r="BV842">
        <v>1</v>
      </c>
      <c r="BW842">
        <v>1</v>
      </c>
      <c r="BX842">
        <v>1</v>
      </c>
      <c r="BY842" t="s">
        <v>3</v>
      </c>
      <c r="BZ842">
        <v>0</v>
      </c>
      <c r="CA842">
        <v>0</v>
      </c>
      <c r="CE842">
        <v>0</v>
      </c>
      <c r="CF842">
        <v>0</v>
      </c>
      <c r="CG842">
        <v>0</v>
      </c>
      <c r="CM842">
        <v>0</v>
      </c>
      <c r="CN842" t="s">
        <v>3</v>
      </c>
      <c r="CO842">
        <v>0</v>
      </c>
      <c r="CP842">
        <f t="shared" si="499"/>
        <v>0</v>
      </c>
      <c r="CQ842">
        <f t="shared" si="500"/>
        <v>0</v>
      </c>
      <c r="CR842">
        <f t="shared" si="501"/>
        <v>179.4</v>
      </c>
      <c r="CS842">
        <f t="shared" si="502"/>
        <v>106.2</v>
      </c>
      <c r="CT842">
        <f t="shared" si="503"/>
        <v>0</v>
      </c>
      <c r="CU842">
        <f t="shared" si="504"/>
        <v>0</v>
      </c>
      <c r="CV842">
        <f t="shared" si="505"/>
        <v>0</v>
      </c>
      <c r="CW842">
        <f t="shared" si="506"/>
        <v>0</v>
      </c>
      <c r="CX842">
        <f t="shared" si="506"/>
        <v>0</v>
      </c>
      <c r="CY842">
        <f t="shared" si="507"/>
        <v>0</v>
      </c>
      <c r="CZ842">
        <f t="shared" si="508"/>
        <v>0</v>
      </c>
      <c r="DC842" t="s">
        <v>3</v>
      </c>
      <c r="DD842" t="s">
        <v>3</v>
      </c>
      <c r="DE842" t="s">
        <v>3</v>
      </c>
      <c r="DF842" t="s">
        <v>3</v>
      </c>
      <c r="DG842" t="s">
        <v>3</v>
      </c>
      <c r="DH842" t="s">
        <v>3</v>
      </c>
      <c r="DI842" t="s">
        <v>3</v>
      </c>
      <c r="DJ842" t="s">
        <v>3</v>
      </c>
      <c r="DK842" t="s">
        <v>3</v>
      </c>
      <c r="DL842" t="s">
        <v>3</v>
      </c>
      <c r="DM842" t="s">
        <v>3</v>
      </c>
      <c r="DN842">
        <v>0</v>
      </c>
      <c r="DO842">
        <v>0</v>
      </c>
      <c r="DP842">
        <v>1</v>
      </c>
      <c r="DQ842">
        <v>1</v>
      </c>
      <c r="DU842">
        <v>1009</v>
      </c>
      <c r="DV842" t="s">
        <v>42</v>
      </c>
      <c r="DW842" t="s">
        <v>42</v>
      </c>
      <c r="DX842">
        <v>1000</v>
      </c>
      <c r="EE842">
        <v>38986830</v>
      </c>
      <c r="EF842">
        <v>1</v>
      </c>
      <c r="EG842" t="s">
        <v>23</v>
      </c>
      <c r="EH842">
        <v>0</v>
      </c>
      <c r="EI842" t="s">
        <v>3</v>
      </c>
      <c r="EJ842">
        <v>4</v>
      </c>
      <c r="EK842">
        <v>1</v>
      </c>
      <c r="EL842" t="s">
        <v>48</v>
      </c>
      <c r="EM842" t="s">
        <v>25</v>
      </c>
      <c r="EO842" t="s">
        <v>3</v>
      </c>
      <c r="EQ842">
        <v>131072</v>
      </c>
      <c r="ER842">
        <v>179.4</v>
      </c>
      <c r="ES842">
        <v>0</v>
      </c>
      <c r="ET842">
        <v>179.4</v>
      </c>
      <c r="EU842">
        <v>106.2</v>
      </c>
      <c r="EV842">
        <v>0</v>
      </c>
      <c r="EW842">
        <v>0</v>
      </c>
      <c r="EX842">
        <v>0</v>
      </c>
      <c r="EY842">
        <v>0</v>
      </c>
      <c r="FQ842">
        <v>0</v>
      </c>
      <c r="FR842">
        <f t="shared" si="509"/>
        <v>0</v>
      </c>
      <c r="FS842">
        <v>0</v>
      </c>
      <c r="FX842">
        <v>0</v>
      </c>
      <c r="FY842">
        <v>0</v>
      </c>
      <c r="GA842" t="s">
        <v>3</v>
      </c>
      <c r="GD842">
        <v>1</v>
      </c>
      <c r="GF842">
        <v>1161399123</v>
      </c>
      <c r="GG842">
        <v>2</v>
      </c>
      <c r="GH842">
        <v>1</v>
      </c>
      <c r="GI842">
        <v>-2</v>
      </c>
      <c r="GJ842">
        <v>0</v>
      </c>
      <c r="GK842">
        <v>0</v>
      </c>
      <c r="GL842">
        <f t="shared" si="510"/>
        <v>0</v>
      </c>
      <c r="GM842">
        <f>ROUND(O842+X842+Y842,2)+GX842</f>
        <v>0</v>
      </c>
      <c r="GN842">
        <f>IF(OR(BI842=0,BI842=1),ROUND(O842+X842+Y842,2),0)</f>
        <v>0</v>
      </c>
      <c r="GO842">
        <f>IF(BI842=2,ROUND(O842+X842+Y842,2),0)</f>
        <v>0</v>
      </c>
      <c r="GP842">
        <f>IF(BI842=4,ROUND(O842+X842+Y842,2)+GX842,0)</f>
        <v>0</v>
      </c>
      <c r="GR842">
        <v>0</v>
      </c>
      <c r="GS842">
        <v>3</v>
      </c>
      <c r="GT842">
        <v>0</v>
      </c>
      <c r="GU842" t="s">
        <v>3</v>
      </c>
      <c r="GV842">
        <f t="shared" si="511"/>
        <v>0</v>
      </c>
      <c r="GW842">
        <v>1</v>
      </c>
      <c r="GX842">
        <f t="shared" si="512"/>
        <v>0</v>
      </c>
      <c r="HA842">
        <v>0</v>
      </c>
      <c r="HB842">
        <v>0</v>
      </c>
      <c r="HC842">
        <f t="shared" si="513"/>
        <v>0</v>
      </c>
      <c r="IK842">
        <v>0</v>
      </c>
    </row>
    <row r="843" spans="1:245" x14ac:dyDescent="0.2">
      <c r="A843">
        <v>17</v>
      </c>
      <c r="B843">
        <v>1</v>
      </c>
      <c r="C843">
        <f>ROW(SmtRes!A133)</f>
        <v>133</v>
      </c>
      <c r="D843">
        <f>ROW(EtalonRes!A214)</f>
        <v>214</v>
      </c>
      <c r="E843" t="s">
        <v>292</v>
      </c>
      <c r="F843" t="s">
        <v>58</v>
      </c>
      <c r="G843" t="s">
        <v>59</v>
      </c>
      <c r="H843" t="s">
        <v>42</v>
      </c>
      <c r="I843">
        <f>ROUND(I840+I842,9)</f>
        <v>0</v>
      </c>
      <c r="J843">
        <v>0</v>
      </c>
      <c r="O843">
        <f t="shared" si="482"/>
        <v>0</v>
      </c>
      <c r="P843">
        <f t="shared" si="483"/>
        <v>0</v>
      </c>
      <c r="Q843">
        <f t="shared" si="484"/>
        <v>0</v>
      </c>
      <c r="R843">
        <f t="shared" si="485"/>
        <v>0</v>
      </c>
      <c r="S843">
        <f t="shared" si="486"/>
        <v>0</v>
      </c>
      <c r="T843">
        <f t="shared" si="487"/>
        <v>0</v>
      </c>
      <c r="U843">
        <f t="shared" si="488"/>
        <v>0</v>
      </c>
      <c r="V843">
        <f t="shared" si="489"/>
        <v>0</v>
      </c>
      <c r="W843">
        <f t="shared" si="490"/>
        <v>0</v>
      </c>
      <c r="X843">
        <f t="shared" si="491"/>
        <v>0</v>
      </c>
      <c r="Y843">
        <f t="shared" si="491"/>
        <v>0</v>
      </c>
      <c r="AA843">
        <v>40597198</v>
      </c>
      <c r="AB843">
        <f t="shared" si="492"/>
        <v>769.08</v>
      </c>
      <c r="AC843">
        <f>ROUND(((ES843*26)),6)</f>
        <v>0</v>
      </c>
      <c r="AD843">
        <f>ROUND(((((ET843*26))-((EU843*26)))+AE843),6)</f>
        <v>769.08</v>
      </c>
      <c r="AE843">
        <f>ROUND(((EU843*26)),6)</f>
        <v>456.04</v>
      </c>
      <c r="AF843">
        <f>ROUND(((EV843*26)),6)</f>
        <v>0</v>
      </c>
      <c r="AG843">
        <f t="shared" si="496"/>
        <v>0</v>
      </c>
      <c r="AH843">
        <f>((EW843*26))</f>
        <v>0</v>
      </c>
      <c r="AI843">
        <f>((EX843*26))</f>
        <v>0</v>
      </c>
      <c r="AJ843">
        <f t="shared" si="498"/>
        <v>0</v>
      </c>
      <c r="AK843">
        <v>29.58</v>
      </c>
      <c r="AL843">
        <v>0</v>
      </c>
      <c r="AM843">
        <v>29.58</v>
      </c>
      <c r="AN843">
        <v>17.54</v>
      </c>
      <c r="AO843">
        <v>0</v>
      </c>
      <c r="AP843">
        <v>0</v>
      </c>
      <c r="AQ843">
        <v>0</v>
      </c>
      <c r="AR843">
        <v>0</v>
      </c>
      <c r="AS843">
        <v>0</v>
      </c>
      <c r="AT843">
        <v>0</v>
      </c>
      <c r="AU843">
        <v>0</v>
      </c>
      <c r="AV843">
        <v>1</v>
      </c>
      <c r="AW843">
        <v>1</v>
      </c>
      <c r="AZ843">
        <v>1</v>
      </c>
      <c r="BA843">
        <v>1</v>
      </c>
      <c r="BB843">
        <v>1</v>
      </c>
      <c r="BC843">
        <v>1</v>
      </c>
      <c r="BD843" t="s">
        <v>3</v>
      </c>
      <c r="BE843" t="s">
        <v>3</v>
      </c>
      <c r="BF843" t="s">
        <v>3</v>
      </c>
      <c r="BG843" t="s">
        <v>3</v>
      </c>
      <c r="BH843">
        <v>0</v>
      </c>
      <c r="BI843">
        <v>4</v>
      </c>
      <c r="BJ843" t="s">
        <v>60</v>
      </c>
      <c r="BM843">
        <v>1</v>
      </c>
      <c r="BN843">
        <v>0</v>
      </c>
      <c r="BO843" t="s">
        <v>3</v>
      </c>
      <c r="BP843">
        <v>0</v>
      </c>
      <c r="BQ843">
        <v>1</v>
      </c>
      <c r="BR843">
        <v>0</v>
      </c>
      <c r="BS843">
        <v>1</v>
      </c>
      <c r="BT843">
        <v>1</v>
      </c>
      <c r="BU843">
        <v>1</v>
      </c>
      <c r="BV843">
        <v>1</v>
      </c>
      <c r="BW843">
        <v>1</v>
      </c>
      <c r="BX843">
        <v>1</v>
      </c>
      <c r="BY843" t="s">
        <v>3</v>
      </c>
      <c r="BZ843">
        <v>0</v>
      </c>
      <c r="CA843">
        <v>0</v>
      </c>
      <c r="CE843">
        <v>0</v>
      </c>
      <c r="CF843">
        <v>0</v>
      </c>
      <c r="CG843">
        <v>0</v>
      </c>
      <c r="CM843">
        <v>0</v>
      </c>
      <c r="CN843" t="s">
        <v>3</v>
      </c>
      <c r="CO843">
        <v>0</v>
      </c>
      <c r="CP843">
        <f t="shared" si="499"/>
        <v>0</v>
      </c>
      <c r="CQ843">
        <f t="shared" si="500"/>
        <v>0</v>
      </c>
      <c r="CR843">
        <f>(((((ET843*26))*BB843-((EU843*26))*BS843)+AE843*BS843)*AV843)</f>
        <v>769.07999999999993</v>
      </c>
      <c r="CS843">
        <f t="shared" si="502"/>
        <v>456.04</v>
      </c>
      <c r="CT843">
        <f t="shared" si="503"/>
        <v>0</v>
      </c>
      <c r="CU843">
        <f t="shared" si="504"/>
        <v>0</v>
      </c>
      <c r="CV843">
        <f t="shared" si="505"/>
        <v>0</v>
      </c>
      <c r="CW843">
        <f t="shared" si="506"/>
        <v>0</v>
      </c>
      <c r="CX843">
        <f t="shared" si="506"/>
        <v>0</v>
      </c>
      <c r="CY843">
        <f t="shared" si="507"/>
        <v>0</v>
      </c>
      <c r="CZ843">
        <f t="shared" si="508"/>
        <v>0</v>
      </c>
      <c r="DC843" t="s">
        <v>3</v>
      </c>
      <c r="DD843" t="s">
        <v>61</v>
      </c>
      <c r="DE843" t="s">
        <v>61</v>
      </c>
      <c r="DF843" t="s">
        <v>61</v>
      </c>
      <c r="DG843" t="s">
        <v>61</v>
      </c>
      <c r="DH843" t="s">
        <v>3</v>
      </c>
      <c r="DI843" t="s">
        <v>61</v>
      </c>
      <c r="DJ843" t="s">
        <v>61</v>
      </c>
      <c r="DK843" t="s">
        <v>3</v>
      </c>
      <c r="DL843" t="s">
        <v>3</v>
      </c>
      <c r="DM843" t="s">
        <v>3</v>
      </c>
      <c r="DN843">
        <v>0</v>
      </c>
      <c r="DO843">
        <v>0</v>
      </c>
      <c r="DP843">
        <v>1</v>
      </c>
      <c r="DQ843">
        <v>1</v>
      </c>
      <c r="DU843">
        <v>1009</v>
      </c>
      <c r="DV843" t="s">
        <v>42</v>
      </c>
      <c r="DW843" t="s">
        <v>42</v>
      </c>
      <c r="DX843">
        <v>1000</v>
      </c>
      <c r="EE843">
        <v>38986830</v>
      </c>
      <c r="EF843">
        <v>1</v>
      </c>
      <c r="EG843" t="s">
        <v>23</v>
      </c>
      <c r="EH843">
        <v>0</v>
      </c>
      <c r="EI843" t="s">
        <v>3</v>
      </c>
      <c r="EJ843">
        <v>4</v>
      </c>
      <c r="EK843">
        <v>1</v>
      </c>
      <c r="EL843" t="s">
        <v>48</v>
      </c>
      <c r="EM843" t="s">
        <v>25</v>
      </c>
      <c r="EO843" t="s">
        <v>3</v>
      </c>
      <c r="EQ843">
        <v>131072</v>
      </c>
      <c r="ER843">
        <v>29.58</v>
      </c>
      <c r="ES843">
        <v>0</v>
      </c>
      <c r="ET843">
        <v>29.58</v>
      </c>
      <c r="EU843">
        <v>17.54</v>
      </c>
      <c r="EV843">
        <v>0</v>
      </c>
      <c r="EW843">
        <v>0</v>
      </c>
      <c r="EX843">
        <v>0</v>
      </c>
      <c r="EY843">
        <v>0</v>
      </c>
      <c r="FQ843">
        <v>0</v>
      </c>
      <c r="FR843">
        <f t="shared" si="509"/>
        <v>0</v>
      </c>
      <c r="FS843">
        <v>0</v>
      </c>
      <c r="FX843">
        <v>0</v>
      </c>
      <c r="FY843">
        <v>0</v>
      </c>
      <c r="GA843" t="s">
        <v>3</v>
      </c>
      <c r="GD843">
        <v>1</v>
      </c>
      <c r="GF843">
        <v>1159273940</v>
      </c>
      <c r="GG843">
        <v>2</v>
      </c>
      <c r="GH843">
        <v>1</v>
      </c>
      <c r="GI843">
        <v>-2</v>
      </c>
      <c r="GJ843">
        <v>0</v>
      </c>
      <c r="GK843">
        <v>0</v>
      </c>
      <c r="GL843">
        <f t="shared" si="510"/>
        <v>0</v>
      </c>
      <c r="GM843">
        <f>ROUND(O843+X843+Y843,2)+GX843</f>
        <v>0</v>
      </c>
      <c r="GN843">
        <f>IF(OR(BI843=0,BI843=1),ROUND(O843+X843+Y843,2),0)</f>
        <v>0</v>
      </c>
      <c r="GO843">
        <f>IF(BI843=2,ROUND(O843+X843+Y843,2),0)</f>
        <v>0</v>
      </c>
      <c r="GP843">
        <f>IF(BI843=4,ROUND(O843+X843+Y843,2)+GX843,0)</f>
        <v>0</v>
      </c>
      <c r="GR843">
        <v>0</v>
      </c>
      <c r="GS843">
        <v>3</v>
      </c>
      <c r="GT843">
        <v>0</v>
      </c>
      <c r="GU843" t="s">
        <v>61</v>
      </c>
      <c r="GV843">
        <f>ROUND(((GT843*26)),6)</f>
        <v>0</v>
      </c>
      <c r="GW843">
        <v>1</v>
      </c>
      <c r="GX843">
        <f t="shared" si="512"/>
        <v>0</v>
      </c>
      <c r="HA843">
        <v>0</v>
      </c>
      <c r="HB843">
        <v>0</v>
      </c>
      <c r="HC843">
        <f t="shared" si="513"/>
        <v>0</v>
      </c>
      <c r="IK843">
        <v>0</v>
      </c>
    </row>
    <row r="844" spans="1:245" x14ac:dyDescent="0.2">
      <c r="A844">
        <v>17</v>
      </c>
      <c r="B844">
        <v>1</v>
      </c>
      <c r="E844" t="s">
        <v>293</v>
      </c>
      <c r="F844" t="s">
        <v>63</v>
      </c>
      <c r="G844" t="s">
        <v>64</v>
      </c>
      <c r="H844" t="s">
        <v>42</v>
      </c>
      <c r="I844">
        <f>ROUND(I843,9)</f>
        <v>0</v>
      </c>
      <c r="J844">
        <v>0</v>
      </c>
      <c r="O844">
        <f t="shared" si="482"/>
        <v>0</v>
      </c>
      <c r="P844">
        <f t="shared" si="483"/>
        <v>0</v>
      </c>
      <c r="Q844">
        <f t="shared" si="484"/>
        <v>0</v>
      </c>
      <c r="R844">
        <f t="shared" si="485"/>
        <v>0</v>
      </c>
      <c r="S844">
        <f t="shared" si="486"/>
        <v>0</v>
      </c>
      <c r="T844">
        <f t="shared" si="487"/>
        <v>0</v>
      </c>
      <c r="U844">
        <f t="shared" si="488"/>
        <v>0</v>
      </c>
      <c r="V844">
        <f t="shared" si="489"/>
        <v>0</v>
      </c>
      <c r="W844">
        <f t="shared" si="490"/>
        <v>0</v>
      </c>
      <c r="X844">
        <f t="shared" si="491"/>
        <v>0</v>
      </c>
      <c r="Y844">
        <f t="shared" si="491"/>
        <v>0</v>
      </c>
      <c r="AA844">
        <v>40597198</v>
      </c>
      <c r="AB844">
        <f t="shared" si="492"/>
        <v>150.61000000000001</v>
      </c>
      <c r="AC844">
        <f>ROUND((ES844),6)</f>
        <v>150.61000000000001</v>
      </c>
      <c r="AD844">
        <f>ROUND((((ET844)-(EU844))+AE844),6)</f>
        <v>0</v>
      </c>
      <c r="AE844">
        <f>ROUND((EU844),6)</f>
        <v>0</v>
      </c>
      <c r="AF844">
        <f>ROUND((EV844),6)</f>
        <v>0</v>
      </c>
      <c r="AG844">
        <f t="shared" si="496"/>
        <v>0</v>
      </c>
      <c r="AH844">
        <f>(EW844)</f>
        <v>0</v>
      </c>
      <c r="AI844">
        <f>(EX844)</f>
        <v>0</v>
      </c>
      <c r="AJ844">
        <f t="shared" si="498"/>
        <v>0</v>
      </c>
      <c r="AK844">
        <v>150.61000000000001</v>
      </c>
      <c r="AL844">
        <v>150.61000000000001</v>
      </c>
      <c r="AM844">
        <v>0</v>
      </c>
      <c r="AN844">
        <v>0</v>
      </c>
      <c r="AO844">
        <v>0</v>
      </c>
      <c r="AP844">
        <v>0</v>
      </c>
      <c r="AQ844">
        <v>0</v>
      </c>
      <c r="AR844">
        <v>0</v>
      </c>
      <c r="AS844">
        <v>0</v>
      </c>
      <c r="AT844">
        <v>70</v>
      </c>
      <c r="AU844">
        <v>10</v>
      </c>
      <c r="AV844">
        <v>1</v>
      </c>
      <c r="AW844">
        <v>1</v>
      </c>
      <c r="AZ844">
        <v>1</v>
      </c>
      <c r="BA844">
        <v>1</v>
      </c>
      <c r="BB844">
        <v>1</v>
      </c>
      <c r="BC844">
        <v>1</v>
      </c>
      <c r="BD844" t="s">
        <v>3</v>
      </c>
      <c r="BE844" t="s">
        <v>3</v>
      </c>
      <c r="BF844" t="s">
        <v>3</v>
      </c>
      <c r="BG844" t="s">
        <v>3</v>
      </c>
      <c r="BH844">
        <v>3</v>
      </c>
      <c r="BI844">
        <v>4</v>
      </c>
      <c r="BJ844" t="s">
        <v>65</v>
      </c>
      <c r="BM844">
        <v>0</v>
      </c>
      <c r="BN844">
        <v>0</v>
      </c>
      <c r="BO844" t="s">
        <v>3</v>
      </c>
      <c r="BP844">
        <v>0</v>
      </c>
      <c r="BQ844">
        <v>1</v>
      </c>
      <c r="BR844">
        <v>0</v>
      </c>
      <c r="BS844">
        <v>1</v>
      </c>
      <c r="BT844">
        <v>1</v>
      </c>
      <c r="BU844">
        <v>1</v>
      </c>
      <c r="BV844">
        <v>1</v>
      </c>
      <c r="BW844">
        <v>1</v>
      </c>
      <c r="BX844">
        <v>1</v>
      </c>
      <c r="BY844" t="s">
        <v>3</v>
      </c>
      <c r="BZ844">
        <v>70</v>
      </c>
      <c r="CA844">
        <v>10</v>
      </c>
      <c r="CE844">
        <v>0</v>
      </c>
      <c r="CF844">
        <v>0</v>
      </c>
      <c r="CG844">
        <v>0</v>
      </c>
      <c r="CM844">
        <v>0</v>
      </c>
      <c r="CN844" t="s">
        <v>3</v>
      </c>
      <c r="CO844">
        <v>0</v>
      </c>
      <c r="CP844">
        <f t="shared" si="499"/>
        <v>0</v>
      </c>
      <c r="CQ844">
        <f t="shared" si="500"/>
        <v>150.61000000000001</v>
      </c>
      <c r="CR844">
        <f>((((ET844)*BB844-(EU844)*BS844)+AE844*BS844)*AV844)</f>
        <v>0</v>
      </c>
      <c r="CS844">
        <f t="shared" si="502"/>
        <v>0</v>
      </c>
      <c r="CT844">
        <f t="shared" si="503"/>
        <v>0</v>
      </c>
      <c r="CU844">
        <f t="shared" si="504"/>
        <v>0</v>
      </c>
      <c r="CV844">
        <f t="shared" si="505"/>
        <v>0</v>
      </c>
      <c r="CW844">
        <f t="shared" si="506"/>
        <v>0</v>
      </c>
      <c r="CX844">
        <f t="shared" si="506"/>
        <v>0</v>
      </c>
      <c r="CY844">
        <f t="shared" si="507"/>
        <v>0</v>
      </c>
      <c r="CZ844">
        <f t="shared" si="508"/>
        <v>0</v>
      </c>
      <c r="DC844" t="s">
        <v>3</v>
      </c>
      <c r="DD844" t="s">
        <v>3</v>
      </c>
      <c r="DE844" t="s">
        <v>3</v>
      </c>
      <c r="DF844" t="s">
        <v>3</v>
      </c>
      <c r="DG844" t="s">
        <v>3</v>
      </c>
      <c r="DH844" t="s">
        <v>3</v>
      </c>
      <c r="DI844" t="s">
        <v>3</v>
      </c>
      <c r="DJ844" t="s">
        <v>3</v>
      </c>
      <c r="DK844" t="s">
        <v>3</v>
      </c>
      <c r="DL844" t="s">
        <v>3</v>
      </c>
      <c r="DM844" t="s">
        <v>3</v>
      </c>
      <c r="DN844">
        <v>0</v>
      </c>
      <c r="DO844">
        <v>0</v>
      </c>
      <c r="DP844">
        <v>1</v>
      </c>
      <c r="DQ844">
        <v>1</v>
      </c>
      <c r="DU844">
        <v>1009</v>
      </c>
      <c r="DV844" t="s">
        <v>42</v>
      </c>
      <c r="DW844" t="s">
        <v>42</v>
      </c>
      <c r="DX844">
        <v>1000</v>
      </c>
      <c r="EE844">
        <v>38986828</v>
      </c>
      <c r="EF844">
        <v>1</v>
      </c>
      <c r="EG844" t="s">
        <v>23</v>
      </c>
      <c r="EH844">
        <v>0</v>
      </c>
      <c r="EI844" t="s">
        <v>3</v>
      </c>
      <c r="EJ844">
        <v>4</v>
      </c>
      <c r="EK844">
        <v>0</v>
      </c>
      <c r="EL844" t="s">
        <v>24</v>
      </c>
      <c r="EM844" t="s">
        <v>25</v>
      </c>
      <c r="EO844" t="s">
        <v>3</v>
      </c>
      <c r="EQ844">
        <v>131072</v>
      </c>
      <c r="ER844">
        <v>150.61000000000001</v>
      </c>
      <c r="ES844">
        <v>150.61000000000001</v>
      </c>
      <c r="ET844">
        <v>0</v>
      </c>
      <c r="EU844">
        <v>0</v>
      </c>
      <c r="EV844">
        <v>0</v>
      </c>
      <c r="EW844">
        <v>0</v>
      </c>
      <c r="EX844">
        <v>0</v>
      </c>
      <c r="EY844">
        <v>0</v>
      </c>
      <c r="FQ844">
        <v>0</v>
      </c>
      <c r="FR844">
        <f t="shared" si="509"/>
        <v>0</v>
      </c>
      <c r="FS844">
        <v>0</v>
      </c>
      <c r="FX844">
        <v>70</v>
      </c>
      <c r="FY844">
        <v>10</v>
      </c>
      <c r="GA844" t="s">
        <v>3</v>
      </c>
      <c r="GD844">
        <v>0</v>
      </c>
      <c r="GF844">
        <v>74636012</v>
      </c>
      <c r="GG844">
        <v>2</v>
      </c>
      <c r="GH844">
        <v>1</v>
      </c>
      <c r="GI844">
        <v>-2</v>
      </c>
      <c r="GJ844">
        <v>0</v>
      </c>
      <c r="GK844">
        <f>ROUND(R844*(R12)/100,2)</f>
        <v>0</v>
      </c>
      <c r="GL844">
        <f t="shared" si="510"/>
        <v>0</v>
      </c>
      <c r="GM844">
        <f>ROUND(O844+X844+Y844+GK844,2)+GX844</f>
        <v>0</v>
      </c>
      <c r="GN844">
        <f>IF(OR(BI844=0,BI844=1),ROUND(O844+X844+Y844+GK844,2),0)</f>
        <v>0</v>
      </c>
      <c r="GO844">
        <f>IF(BI844=2,ROUND(O844+X844+Y844+GK844,2),0)</f>
        <v>0</v>
      </c>
      <c r="GP844">
        <f>IF(BI844=4,ROUND(O844+X844+Y844+GK844,2)+GX844,0)</f>
        <v>0</v>
      </c>
      <c r="GR844">
        <v>0</v>
      </c>
      <c r="GS844">
        <v>3</v>
      </c>
      <c r="GT844">
        <v>0</v>
      </c>
      <c r="GU844" t="s">
        <v>3</v>
      </c>
      <c r="GV844">
        <f>ROUND((GT844),6)</f>
        <v>0</v>
      </c>
      <c r="GW844">
        <v>1</v>
      </c>
      <c r="GX844">
        <f t="shared" si="512"/>
        <v>0</v>
      </c>
      <c r="HA844">
        <v>0</v>
      </c>
      <c r="HB844">
        <v>0</v>
      </c>
      <c r="HC844">
        <f t="shared" si="513"/>
        <v>0</v>
      </c>
      <c r="IK844">
        <v>0</v>
      </c>
    </row>
    <row r="846" spans="1:245" x14ac:dyDescent="0.2">
      <c r="A846" s="2">
        <v>51</v>
      </c>
      <c r="B846" s="2">
        <f>B833</f>
        <v>1</v>
      </c>
      <c r="C846" s="2">
        <f>A833</f>
        <v>5</v>
      </c>
      <c r="D846" s="2">
        <f>ROW(A833)</f>
        <v>833</v>
      </c>
      <c r="E846" s="2"/>
      <c r="F846" s="2" t="str">
        <f>IF(F833&lt;&gt;"",F833,"")</f>
        <v>Новый подраздел</v>
      </c>
      <c r="G846" s="2" t="str">
        <f>IF(G833&lt;&gt;"",G833,"")</f>
        <v>Подготовительные работы</v>
      </c>
      <c r="H846" s="2">
        <v>0</v>
      </c>
      <c r="I846" s="2"/>
      <c r="J846" s="2"/>
      <c r="K846" s="2"/>
      <c r="L846" s="2"/>
      <c r="M846" s="2"/>
      <c r="N846" s="2"/>
      <c r="O846" s="2">
        <f t="shared" ref="O846:T846" si="514">ROUND(AB846,2)</f>
        <v>0</v>
      </c>
      <c r="P846" s="2">
        <f t="shared" si="514"/>
        <v>0</v>
      </c>
      <c r="Q846" s="2">
        <f t="shared" si="514"/>
        <v>0</v>
      </c>
      <c r="R846" s="2">
        <f t="shared" si="514"/>
        <v>0</v>
      </c>
      <c r="S846" s="2">
        <f t="shared" si="514"/>
        <v>0</v>
      </c>
      <c r="T846" s="2">
        <f t="shared" si="514"/>
        <v>0</v>
      </c>
      <c r="U846" s="2">
        <f>AH846</f>
        <v>0</v>
      </c>
      <c r="V846" s="2">
        <f>AI846</f>
        <v>0</v>
      </c>
      <c r="W846" s="2">
        <f>ROUND(AJ846,2)</f>
        <v>0</v>
      </c>
      <c r="X846" s="2">
        <f>ROUND(AK846,2)</f>
        <v>0</v>
      </c>
      <c r="Y846" s="2">
        <f>ROUND(AL846,2)</f>
        <v>0</v>
      </c>
      <c r="Z846" s="2"/>
      <c r="AA846" s="2"/>
      <c r="AB846" s="2">
        <f>ROUND(SUMIF(AA837:AA844,"=40597198",O837:O844),2)</f>
        <v>0</v>
      </c>
      <c r="AC846" s="2">
        <f>ROUND(SUMIF(AA837:AA844,"=40597198",P837:P844),2)</f>
        <v>0</v>
      </c>
      <c r="AD846" s="2">
        <f>ROUND(SUMIF(AA837:AA844,"=40597198",Q837:Q844),2)</f>
        <v>0</v>
      </c>
      <c r="AE846" s="2">
        <f>ROUND(SUMIF(AA837:AA844,"=40597198",R837:R844),2)</f>
        <v>0</v>
      </c>
      <c r="AF846" s="2">
        <f>ROUND(SUMIF(AA837:AA844,"=40597198",S837:S844),2)</f>
        <v>0</v>
      </c>
      <c r="AG846" s="2">
        <f>ROUND(SUMIF(AA837:AA844,"=40597198",T837:T844),2)</f>
        <v>0</v>
      </c>
      <c r="AH846" s="2">
        <f>SUMIF(AA837:AA844,"=40597198",U837:U844)</f>
        <v>0</v>
      </c>
      <c r="AI846" s="2">
        <f>SUMIF(AA837:AA844,"=40597198",V837:V844)</f>
        <v>0</v>
      </c>
      <c r="AJ846" s="2">
        <f>ROUND(SUMIF(AA837:AA844,"=40597198",W837:W844),2)</f>
        <v>0</v>
      </c>
      <c r="AK846" s="2">
        <f>ROUND(SUMIF(AA837:AA844,"=40597198",X837:X844),2)</f>
        <v>0</v>
      </c>
      <c r="AL846" s="2">
        <f>ROUND(SUMIF(AA837:AA844,"=40597198",Y837:Y844),2)</f>
        <v>0</v>
      </c>
      <c r="AM846" s="2"/>
      <c r="AN846" s="2"/>
      <c r="AO846" s="2">
        <f t="shared" ref="AO846:BC846" si="515">ROUND(BX846,2)</f>
        <v>0</v>
      </c>
      <c r="AP846" s="2">
        <f t="shared" si="515"/>
        <v>0</v>
      </c>
      <c r="AQ846" s="2">
        <f t="shared" si="515"/>
        <v>0</v>
      </c>
      <c r="AR846" s="2">
        <f t="shared" si="515"/>
        <v>0</v>
      </c>
      <c r="AS846" s="2">
        <f t="shared" si="515"/>
        <v>0</v>
      </c>
      <c r="AT846" s="2">
        <f t="shared" si="515"/>
        <v>0</v>
      </c>
      <c r="AU846" s="2">
        <f t="shared" si="515"/>
        <v>0</v>
      </c>
      <c r="AV846" s="2">
        <f t="shared" si="515"/>
        <v>0</v>
      </c>
      <c r="AW846" s="2">
        <f t="shared" si="515"/>
        <v>0</v>
      </c>
      <c r="AX846" s="2">
        <f t="shared" si="515"/>
        <v>0</v>
      </c>
      <c r="AY846" s="2">
        <f t="shared" si="515"/>
        <v>0</v>
      </c>
      <c r="AZ846" s="2">
        <f t="shared" si="515"/>
        <v>0</v>
      </c>
      <c r="BA846" s="2">
        <f t="shared" si="515"/>
        <v>0</v>
      </c>
      <c r="BB846" s="2">
        <f t="shared" si="515"/>
        <v>0</v>
      </c>
      <c r="BC846" s="2">
        <f t="shared" si="515"/>
        <v>0</v>
      </c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>
        <f>ROUND(SUMIF(AA837:AA844,"=40597198",FQ837:FQ844),2)</f>
        <v>0</v>
      </c>
      <c r="BY846" s="2">
        <f>ROUND(SUMIF(AA837:AA844,"=40597198",FR837:FR844),2)</f>
        <v>0</v>
      </c>
      <c r="BZ846" s="2">
        <f>ROUND(SUMIF(AA837:AA844,"=40597198",GL837:GL844),2)</f>
        <v>0</v>
      </c>
      <c r="CA846" s="2">
        <f>ROUND(SUMIF(AA837:AA844,"=40597198",GM837:GM844),2)</f>
        <v>0</v>
      </c>
      <c r="CB846" s="2">
        <f>ROUND(SUMIF(AA837:AA844,"=40597198",GN837:GN844),2)</f>
        <v>0</v>
      </c>
      <c r="CC846" s="2">
        <f>ROUND(SUMIF(AA837:AA844,"=40597198",GO837:GO844),2)</f>
        <v>0</v>
      </c>
      <c r="CD846" s="2">
        <f>ROUND(SUMIF(AA837:AA844,"=40597198",GP837:GP844),2)</f>
        <v>0</v>
      </c>
      <c r="CE846" s="2">
        <f>AC846-BX846</f>
        <v>0</v>
      </c>
      <c r="CF846" s="2">
        <f>AC846-BY846</f>
        <v>0</v>
      </c>
      <c r="CG846" s="2">
        <f>BX846-BZ846</f>
        <v>0</v>
      </c>
      <c r="CH846" s="2">
        <f>AC846-BX846-BY846+BZ846</f>
        <v>0</v>
      </c>
      <c r="CI846" s="2">
        <f>BY846-BZ846</f>
        <v>0</v>
      </c>
      <c r="CJ846" s="2">
        <f>ROUND(SUMIF(AA837:AA844,"=40597198",GX837:GX844),2)</f>
        <v>0</v>
      </c>
      <c r="CK846" s="2">
        <f>ROUND(SUMIF(AA837:AA844,"=40597198",GY837:GY844),2)</f>
        <v>0</v>
      </c>
      <c r="CL846" s="2">
        <f>ROUND(SUMIF(AA837:AA844,"=40597198",GZ837:GZ844),2)</f>
        <v>0</v>
      </c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3"/>
      <c r="DH846" s="3"/>
      <c r="DI846" s="3"/>
      <c r="DJ846" s="3"/>
      <c r="DK846" s="3"/>
      <c r="DL846" s="3"/>
      <c r="DM846" s="3"/>
      <c r="DN846" s="3"/>
      <c r="DO846" s="3"/>
      <c r="DP846" s="3"/>
      <c r="DQ846" s="3"/>
      <c r="DR846" s="3"/>
      <c r="DS846" s="3"/>
      <c r="DT846" s="3"/>
      <c r="DU846" s="3"/>
      <c r="DV846" s="3"/>
      <c r="DW846" s="3"/>
      <c r="DX846" s="3"/>
      <c r="DY846" s="3"/>
      <c r="DZ846" s="3"/>
      <c r="EA846" s="3"/>
      <c r="EB846" s="3"/>
      <c r="EC846" s="3"/>
      <c r="ED846" s="3"/>
      <c r="EE846" s="3"/>
      <c r="EF846" s="3"/>
      <c r="EG846" s="3"/>
      <c r="EH846" s="3"/>
      <c r="EI846" s="3"/>
      <c r="EJ846" s="3"/>
      <c r="EK846" s="3"/>
      <c r="EL846" s="3"/>
      <c r="EM846" s="3"/>
      <c r="EN846" s="3"/>
      <c r="EO846" s="3"/>
      <c r="EP846" s="3"/>
      <c r="EQ846" s="3"/>
      <c r="ER846" s="3"/>
      <c r="ES846" s="3"/>
      <c r="ET846" s="3"/>
      <c r="EU846" s="3"/>
      <c r="EV846" s="3"/>
      <c r="EW846" s="3"/>
      <c r="EX846" s="3"/>
      <c r="EY846" s="3"/>
      <c r="EZ846" s="3"/>
      <c r="FA846" s="3"/>
      <c r="FB846" s="3"/>
      <c r="FC846" s="3"/>
      <c r="FD846" s="3"/>
      <c r="FE846" s="3"/>
      <c r="FF846" s="3"/>
      <c r="FG846" s="3"/>
      <c r="FH846" s="3"/>
      <c r="FI846" s="3"/>
      <c r="FJ846" s="3"/>
      <c r="FK846" s="3"/>
      <c r="FL846" s="3"/>
      <c r="FM846" s="3"/>
      <c r="FN846" s="3"/>
      <c r="FO846" s="3"/>
      <c r="FP846" s="3"/>
      <c r="FQ846" s="3"/>
      <c r="FR846" s="3"/>
      <c r="FS846" s="3"/>
      <c r="FT846" s="3"/>
      <c r="FU846" s="3"/>
      <c r="FV846" s="3"/>
      <c r="FW846" s="3"/>
      <c r="FX846" s="3"/>
      <c r="FY846" s="3"/>
      <c r="FZ846" s="3"/>
      <c r="GA846" s="3"/>
      <c r="GB846" s="3"/>
      <c r="GC846" s="3"/>
      <c r="GD846" s="3"/>
      <c r="GE846" s="3"/>
      <c r="GF846" s="3"/>
      <c r="GG846" s="3"/>
      <c r="GH846" s="3"/>
      <c r="GI846" s="3"/>
      <c r="GJ846" s="3"/>
      <c r="GK846" s="3"/>
      <c r="GL846" s="3"/>
      <c r="GM846" s="3"/>
      <c r="GN846" s="3"/>
      <c r="GO846" s="3"/>
      <c r="GP846" s="3"/>
      <c r="GQ846" s="3"/>
      <c r="GR846" s="3"/>
      <c r="GS846" s="3"/>
      <c r="GT846" s="3"/>
      <c r="GU846" s="3"/>
      <c r="GV846" s="3"/>
      <c r="GW846" s="3"/>
      <c r="GX846" s="3">
        <v>0</v>
      </c>
    </row>
    <row r="848" spans="1:245" x14ac:dyDescent="0.2">
      <c r="A848" s="4">
        <v>50</v>
      </c>
      <c r="B848" s="4">
        <v>0</v>
      </c>
      <c r="C848" s="4">
        <v>0</v>
      </c>
      <c r="D848" s="4">
        <v>1</v>
      </c>
      <c r="E848" s="4">
        <v>201</v>
      </c>
      <c r="F848" s="4">
        <f>ROUND(Source!O846,O848)</f>
        <v>0</v>
      </c>
      <c r="G848" s="4" t="s">
        <v>66</v>
      </c>
      <c r="H848" s="4" t="s">
        <v>67</v>
      </c>
      <c r="I848" s="4"/>
      <c r="J848" s="4"/>
      <c r="K848" s="4">
        <v>201</v>
      </c>
      <c r="L848" s="4">
        <v>1</v>
      </c>
      <c r="M848" s="4">
        <v>3</v>
      </c>
      <c r="N848" s="4" t="s">
        <v>3</v>
      </c>
      <c r="O848" s="4">
        <v>2</v>
      </c>
      <c r="P848" s="4"/>
      <c r="Q848" s="4"/>
      <c r="R848" s="4"/>
      <c r="S848" s="4"/>
      <c r="T848" s="4"/>
      <c r="U848" s="4"/>
      <c r="V848" s="4"/>
      <c r="W848" s="4"/>
    </row>
    <row r="849" spans="1:23" x14ac:dyDescent="0.2">
      <c r="A849" s="4">
        <v>50</v>
      </c>
      <c r="B849" s="4">
        <v>0</v>
      </c>
      <c r="C849" s="4">
        <v>0</v>
      </c>
      <c r="D849" s="4">
        <v>1</v>
      </c>
      <c r="E849" s="4">
        <v>202</v>
      </c>
      <c r="F849" s="4">
        <f>ROUND(Source!P846,O849)</f>
        <v>0</v>
      </c>
      <c r="G849" s="4" t="s">
        <v>68</v>
      </c>
      <c r="H849" s="4" t="s">
        <v>69</v>
      </c>
      <c r="I849" s="4"/>
      <c r="J849" s="4"/>
      <c r="K849" s="4">
        <v>202</v>
      </c>
      <c r="L849" s="4">
        <v>2</v>
      </c>
      <c r="M849" s="4">
        <v>3</v>
      </c>
      <c r="N849" s="4" t="s">
        <v>3</v>
      </c>
      <c r="O849" s="4">
        <v>2</v>
      </c>
      <c r="P849" s="4"/>
      <c r="Q849" s="4"/>
      <c r="R849" s="4"/>
      <c r="S849" s="4"/>
      <c r="T849" s="4"/>
      <c r="U849" s="4"/>
      <c r="V849" s="4"/>
      <c r="W849" s="4"/>
    </row>
    <row r="850" spans="1:23" x14ac:dyDescent="0.2">
      <c r="A850" s="4">
        <v>50</v>
      </c>
      <c r="B850" s="4">
        <v>0</v>
      </c>
      <c r="C850" s="4">
        <v>0</v>
      </c>
      <c r="D850" s="4">
        <v>1</v>
      </c>
      <c r="E850" s="4">
        <v>222</v>
      </c>
      <c r="F850" s="4">
        <f>ROUND(Source!AO846,O850)</f>
        <v>0</v>
      </c>
      <c r="G850" s="4" t="s">
        <v>70</v>
      </c>
      <c r="H850" s="4" t="s">
        <v>71</v>
      </c>
      <c r="I850" s="4"/>
      <c r="J850" s="4"/>
      <c r="K850" s="4">
        <v>222</v>
      </c>
      <c r="L850" s="4">
        <v>3</v>
      </c>
      <c r="M850" s="4">
        <v>3</v>
      </c>
      <c r="N850" s="4" t="s">
        <v>3</v>
      </c>
      <c r="O850" s="4">
        <v>2</v>
      </c>
      <c r="P850" s="4"/>
      <c r="Q850" s="4"/>
      <c r="R850" s="4"/>
      <c r="S850" s="4"/>
      <c r="T850" s="4"/>
      <c r="U850" s="4"/>
      <c r="V850" s="4"/>
      <c r="W850" s="4"/>
    </row>
    <row r="851" spans="1:23" x14ac:dyDescent="0.2">
      <c r="A851" s="4">
        <v>50</v>
      </c>
      <c r="B851" s="4">
        <v>0</v>
      </c>
      <c r="C851" s="4">
        <v>0</v>
      </c>
      <c r="D851" s="4">
        <v>1</v>
      </c>
      <c r="E851" s="4">
        <v>225</v>
      </c>
      <c r="F851" s="4">
        <f>ROUND(Source!AV846,O851)</f>
        <v>0</v>
      </c>
      <c r="G851" s="4" t="s">
        <v>72</v>
      </c>
      <c r="H851" s="4" t="s">
        <v>73</v>
      </c>
      <c r="I851" s="4"/>
      <c r="J851" s="4"/>
      <c r="K851" s="4">
        <v>225</v>
      </c>
      <c r="L851" s="4">
        <v>4</v>
      </c>
      <c r="M851" s="4">
        <v>3</v>
      </c>
      <c r="N851" s="4" t="s">
        <v>3</v>
      </c>
      <c r="O851" s="4">
        <v>2</v>
      </c>
      <c r="P851" s="4"/>
      <c r="Q851" s="4"/>
      <c r="R851" s="4"/>
      <c r="S851" s="4"/>
      <c r="T851" s="4"/>
      <c r="U851" s="4"/>
      <c r="V851" s="4"/>
      <c r="W851" s="4"/>
    </row>
    <row r="852" spans="1:23" x14ac:dyDescent="0.2">
      <c r="A852" s="4">
        <v>50</v>
      </c>
      <c r="B852" s="4">
        <v>0</v>
      </c>
      <c r="C852" s="4">
        <v>0</v>
      </c>
      <c r="D852" s="4">
        <v>1</v>
      </c>
      <c r="E852" s="4">
        <v>226</v>
      </c>
      <c r="F852" s="4">
        <f>ROUND(Source!AW846,O852)</f>
        <v>0</v>
      </c>
      <c r="G852" s="4" t="s">
        <v>74</v>
      </c>
      <c r="H852" s="4" t="s">
        <v>75</v>
      </c>
      <c r="I852" s="4"/>
      <c r="J852" s="4"/>
      <c r="K852" s="4">
        <v>226</v>
      </c>
      <c r="L852" s="4">
        <v>5</v>
      </c>
      <c r="M852" s="4">
        <v>3</v>
      </c>
      <c r="N852" s="4" t="s">
        <v>3</v>
      </c>
      <c r="O852" s="4">
        <v>2</v>
      </c>
      <c r="P852" s="4"/>
      <c r="Q852" s="4"/>
      <c r="R852" s="4"/>
      <c r="S852" s="4"/>
      <c r="T852" s="4"/>
      <c r="U852" s="4"/>
      <c r="V852" s="4"/>
      <c r="W852" s="4"/>
    </row>
    <row r="853" spans="1:23" x14ac:dyDescent="0.2">
      <c r="A853" s="4">
        <v>50</v>
      </c>
      <c r="B853" s="4">
        <v>0</v>
      </c>
      <c r="C853" s="4">
        <v>0</v>
      </c>
      <c r="D853" s="4">
        <v>1</v>
      </c>
      <c r="E853" s="4">
        <v>227</v>
      </c>
      <c r="F853" s="4">
        <f>ROUND(Source!AX846,O853)</f>
        <v>0</v>
      </c>
      <c r="G853" s="4" t="s">
        <v>76</v>
      </c>
      <c r="H853" s="4" t="s">
        <v>77</v>
      </c>
      <c r="I853" s="4"/>
      <c r="J853" s="4"/>
      <c r="K853" s="4">
        <v>227</v>
      </c>
      <c r="L853" s="4">
        <v>6</v>
      </c>
      <c r="M853" s="4">
        <v>3</v>
      </c>
      <c r="N853" s="4" t="s">
        <v>3</v>
      </c>
      <c r="O853" s="4">
        <v>2</v>
      </c>
      <c r="P853" s="4"/>
      <c r="Q853" s="4"/>
      <c r="R853" s="4"/>
      <c r="S853" s="4"/>
      <c r="T853" s="4"/>
      <c r="U853" s="4"/>
      <c r="V853" s="4"/>
      <c r="W853" s="4"/>
    </row>
    <row r="854" spans="1:23" x14ac:dyDescent="0.2">
      <c r="A854" s="4">
        <v>50</v>
      </c>
      <c r="B854" s="4">
        <v>0</v>
      </c>
      <c r="C854" s="4">
        <v>0</v>
      </c>
      <c r="D854" s="4">
        <v>1</v>
      </c>
      <c r="E854" s="4">
        <v>228</v>
      </c>
      <c r="F854" s="4">
        <f>ROUND(Source!AY846,O854)</f>
        <v>0</v>
      </c>
      <c r="G854" s="4" t="s">
        <v>78</v>
      </c>
      <c r="H854" s="4" t="s">
        <v>79</v>
      </c>
      <c r="I854" s="4"/>
      <c r="J854" s="4"/>
      <c r="K854" s="4">
        <v>228</v>
      </c>
      <c r="L854" s="4">
        <v>7</v>
      </c>
      <c r="M854" s="4">
        <v>3</v>
      </c>
      <c r="N854" s="4" t="s">
        <v>3</v>
      </c>
      <c r="O854" s="4">
        <v>2</v>
      </c>
      <c r="P854" s="4"/>
      <c r="Q854" s="4"/>
      <c r="R854" s="4"/>
      <c r="S854" s="4"/>
      <c r="T854" s="4"/>
      <c r="U854" s="4"/>
      <c r="V854" s="4"/>
      <c r="W854" s="4"/>
    </row>
    <row r="855" spans="1:23" x14ac:dyDescent="0.2">
      <c r="A855" s="4">
        <v>50</v>
      </c>
      <c r="B855" s="4">
        <v>0</v>
      </c>
      <c r="C855" s="4">
        <v>0</v>
      </c>
      <c r="D855" s="4">
        <v>1</v>
      </c>
      <c r="E855" s="4">
        <v>216</v>
      </c>
      <c r="F855" s="4">
        <f>ROUND(Source!AP846,O855)</f>
        <v>0</v>
      </c>
      <c r="G855" s="4" t="s">
        <v>80</v>
      </c>
      <c r="H855" s="4" t="s">
        <v>81</v>
      </c>
      <c r="I855" s="4"/>
      <c r="J855" s="4"/>
      <c r="K855" s="4">
        <v>216</v>
      </c>
      <c r="L855" s="4">
        <v>8</v>
      </c>
      <c r="M855" s="4">
        <v>3</v>
      </c>
      <c r="N855" s="4" t="s">
        <v>3</v>
      </c>
      <c r="O855" s="4">
        <v>2</v>
      </c>
      <c r="P855" s="4"/>
      <c r="Q855" s="4"/>
      <c r="R855" s="4"/>
      <c r="S855" s="4"/>
      <c r="T855" s="4"/>
      <c r="U855" s="4"/>
      <c r="V855" s="4"/>
      <c r="W855" s="4"/>
    </row>
    <row r="856" spans="1:23" x14ac:dyDescent="0.2">
      <c r="A856" s="4">
        <v>50</v>
      </c>
      <c r="B856" s="4">
        <v>0</v>
      </c>
      <c r="C856" s="4">
        <v>0</v>
      </c>
      <c r="D856" s="4">
        <v>1</v>
      </c>
      <c r="E856" s="4">
        <v>223</v>
      </c>
      <c r="F856" s="4">
        <f>ROUND(Source!AQ846,O856)</f>
        <v>0</v>
      </c>
      <c r="G856" s="4" t="s">
        <v>82</v>
      </c>
      <c r="H856" s="4" t="s">
        <v>83</v>
      </c>
      <c r="I856" s="4"/>
      <c r="J856" s="4"/>
      <c r="K856" s="4">
        <v>223</v>
      </c>
      <c r="L856" s="4">
        <v>9</v>
      </c>
      <c r="M856" s="4">
        <v>3</v>
      </c>
      <c r="N856" s="4" t="s">
        <v>3</v>
      </c>
      <c r="O856" s="4">
        <v>2</v>
      </c>
      <c r="P856" s="4"/>
      <c r="Q856" s="4"/>
      <c r="R856" s="4"/>
      <c r="S856" s="4"/>
      <c r="T856" s="4"/>
      <c r="U856" s="4"/>
      <c r="V856" s="4"/>
      <c r="W856" s="4"/>
    </row>
    <row r="857" spans="1:23" x14ac:dyDescent="0.2">
      <c r="A857" s="4">
        <v>50</v>
      </c>
      <c r="B857" s="4">
        <v>0</v>
      </c>
      <c r="C857" s="4">
        <v>0</v>
      </c>
      <c r="D857" s="4">
        <v>1</v>
      </c>
      <c r="E857" s="4">
        <v>229</v>
      </c>
      <c r="F857" s="4">
        <f>ROUND(Source!AZ846,O857)</f>
        <v>0</v>
      </c>
      <c r="G857" s="4" t="s">
        <v>84</v>
      </c>
      <c r="H857" s="4" t="s">
        <v>85</v>
      </c>
      <c r="I857" s="4"/>
      <c r="J857" s="4"/>
      <c r="K857" s="4">
        <v>229</v>
      </c>
      <c r="L857" s="4">
        <v>10</v>
      </c>
      <c r="M857" s="4">
        <v>3</v>
      </c>
      <c r="N857" s="4" t="s">
        <v>3</v>
      </c>
      <c r="O857" s="4">
        <v>2</v>
      </c>
      <c r="P857" s="4"/>
      <c r="Q857" s="4"/>
      <c r="R857" s="4"/>
      <c r="S857" s="4"/>
      <c r="T857" s="4"/>
      <c r="U857" s="4"/>
      <c r="V857" s="4"/>
      <c r="W857" s="4"/>
    </row>
    <row r="858" spans="1:23" x14ac:dyDescent="0.2">
      <c r="A858" s="4">
        <v>50</v>
      </c>
      <c r="B858" s="4">
        <v>0</v>
      </c>
      <c r="C858" s="4">
        <v>0</v>
      </c>
      <c r="D858" s="4">
        <v>1</v>
      </c>
      <c r="E858" s="4">
        <v>203</v>
      </c>
      <c r="F858" s="4">
        <f>ROUND(Source!Q846,O858)</f>
        <v>0</v>
      </c>
      <c r="G858" s="4" t="s">
        <v>86</v>
      </c>
      <c r="H858" s="4" t="s">
        <v>87</v>
      </c>
      <c r="I858" s="4"/>
      <c r="J858" s="4"/>
      <c r="K858" s="4">
        <v>203</v>
      </c>
      <c r="L858" s="4">
        <v>11</v>
      </c>
      <c r="M858" s="4">
        <v>3</v>
      </c>
      <c r="N858" s="4" t="s">
        <v>3</v>
      </c>
      <c r="O858" s="4">
        <v>2</v>
      </c>
      <c r="P858" s="4"/>
      <c r="Q858" s="4"/>
      <c r="R858" s="4"/>
      <c r="S858" s="4"/>
      <c r="T858" s="4"/>
      <c r="U858" s="4"/>
      <c r="V858" s="4"/>
      <c r="W858" s="4"/>
    </row>
    <row r="859" spans="1:23" x14ac:dyDescent="0.2">
      <c r="A859" s="4">
        <v>50</v>
      </c>
      <c r="B859" s="4">
        <v>0</v>
      </c>
      <c r="C859" s="4">
        <v>0</v>
      </c>
      <c r="D859" s="4">
        <v>1</v>
      </c>
      <c r="E859" s="4">
        <v>231</v>
      </c>
      <c r="F859" s="4">
        <f>ROUND(Source!BB846,O859)</f>
        <v>0</v>
      </c>
      <c r="G859" s="4" t="s">
        <v>88</v>
      </c>
      <c r="H859" s="4" t="s">
        <v>89</v>
      </c>
      <c r="I859" s="4"/>
      <c r="J859" s="4"/>
      <c r="K859" s="4">
        <v>231</v>
      </c>
      <c r="L859" s="4">
        <v>12</v>
      </c>
      <c r="M859" s="4">
        <v>3</v>
      </c>
      <c r="N859" s="4" t="s">
        <v>3</v>
      </c>
      <c r="O859" s="4">
        <v>2</v>
      </c>
      <c r="P859" s="4"/>
      <c r="Q859" s="4"/>
      <c r="R859" s="4"/>
      <c r="S859" s="4"/>
      <c r="T859" s="4"/>
      <c r="U859" s="4"/>
      <c r="V859" s="4"/>
      <c r="W859" s="4"/>
    </row>
    <row r="860" spans="1:23" x14ac:dyDescent="0.2">
      <c r="A860" s="4">
        <v>50</v>
      </c>
      <c r="B860" s="4">
        <v>0</v>
      </c>
      <c r="C860" s="4">
        <v>0</v>
      </c>
      <c r="D860" s="4">
        <v>1</v>
      </c>
      <c r="E860" s="4">
        <v>204</v>
      </c>
      <c r="F860" s="4">
        <f>ROUND(Source!R846,O860)</f>
        <v>0</v>
      </c>
      <c r="G860" s="4" t="s">
        <v>90</v>
      </c>
      <c r="H860" s="4" t="s">
        <v>91</v>
      </c>
      <c r="I860" s="4"/>
      <c r="J860" s="4"/>
      <c r="K860" s="4">
        <v>204</v>
      </c>
      <c r="L860" s="4">
        <v>13</v>
      </c>
      <c r="M860" s="4">
        <v>3</v>
      </c>
      <c r="N860" s="4" t="s">
        <v>3</v>
      </c>
      <c r="O860" s="4">
        <v>2</v>
      </c>
      <c r="P860" s="4"/>
      <c r="Q860" s="4"/>
      <c r="R860" s="4"/>
      <c r="S860" s="4"/>
      <c r="T860" s="4"/>
      <c r="U860" s="4"/>
      <c r="V860" s="4"/>
      <c r="W860" s="4"/>
    </row>
    <row r="861" spans="1:23" x14ac:dyDescent="0.2">
      <c r="A861" s="4">
        <v>50</v>
      </c>
      <c r="B861" s="4">
        <v>0</v>
      </c>
      <c r="C861" s="4">
        <v>0</v>
      </c>
      <c r="D861" s="4">
        <v>1</v>
      </c>
      <c r="E861" s="4">
        <v>205</v>
      </c>
      <c r="F861" s="4">
        <f>ROUND(Source!S846,O861)</f>
        <v>0</v>
      </c>
      <c r="G861" s="4" t="s">
        <v>92</v>
      </c>
      <c r="H861" s="4" t="s">
        <v>93</v>
      </c>
      <c r="I861" s="4"/>
      <c r="J861" s="4"/>
      <c r="K861" s="4">
        <v>205</v>
      </c>
      <c r="L861" s="4">
        <v>14</v>
      </c>
      <c r="M861" s="4">
        <v>3</v>
      </c>
      <c r="N861" s="4" t="s">
        <v>3</v>
      </c>
      <c r="O861" s="4">
        <v>2</v>
      </c>
      <c r="P861" s="4"/>
      <c r="Q861" s="4"/>
      <c r="R861" s="4"/>
      <c r="S861" s="4"/>
      <c r="T861" s="4"/>
      <c r="U861" s="4"/>
      <c r="V861" s="4"/>
      <c r="W861" s="4"/>
    </row>
    <row r="862" spans="1:23" x14ac:dyDescent="0.2">
      <c r="A862" s="4">
        <v>50</v>
      </c>
      <c r="B862" s="4">
        <v>0</v>
      </c>
      <c r="C862" s="4">
        <v>0</v>
      </c>
      <c r="D862" s="4">
        <v>1</v>
      </c>
      <c r="E862" s="4">
        <v>232</v>
      </c>
      <c r="F862" s="4">
        <f>ROUND(Source!BC846,O862)</f>
        <v>0</v>
      </c>
      <c r="G862" s="4" t="s">
        <v>94</v>
      </c>
      <c r="H862" s="4" t="s">
        <v>95</v>
      </c>
      <c r="I862" s="4"/>
      <c r="J862" s="4"/>
      <c r="K862" s="4">
        <v>232</v>
      </c>
      <c r="L862" s="4">
        <v>15</v>
      </c>
      <c r="M862" s="4">
        <v>3</v>
      </c>
      <c r="N862" s="4" t="s">
        <v>3</v>
      </c>
      <c r="O862" s="4">
        <v>2</v>
      </c>
      <c r="P862" s="4"/>
      <c r="Q862" s="4"/>
      <c r="R862" s="4"/>
      <c r="S862" s="4"/>
      <c r="T862" s="4"/>
      <c r="U862" s="4"/>
      <c r="V862" s="4"/>
      <c r="W862" s="4"/>
    </row>
    <row r="863" spans="1:23" x14ac:dyDescent="0.2">
      <c r="A863" s="4">
        <v>50</v>
      </c>
      <c r="B863" s="4">
        <v>0</v>
      </c>
      <c r="C863" s="4">
        <v>0</v>
      </c>
      <c r="D863" s="4">
        <v>1</v>
      </c>
      <c r="E863" s="4">
        <v>214</v>
      </c>
      <c r="F863" s="4">
        <f>ROUND(Source!AS846,O863)</f>
        <v>0</v>
      </c>
      <c r="G863" s="4" t="s">
        <v>96</v>
      </c>
      <c r="H863" s="4" t="s">
        <v>97</v>
      </c>
      <c r="I863" s="4"/>
      <c r="J863" s="4"/>
      <c r="K863" s="4">
        <v>214</v>
      </c>
      <c r="L863" s="4">
        <v>16</v>
      </c>
      <c r="M863" s="4">
        <v>3</v>
      </c>
      <c r="N863" s="4" t="s">
        <v>3</v>
      </c>
      <c r="O863" s="4">
        <v>2</v>
      </c>
      <c r="P863" s="4"/>
      <c r="Q863" s="4"/>
      <c r="R863" s="4"/>
      <c r="S863" s="4"/>
      <c r="T863" s="4"/>
      <c r="U863" s="4"/>
      <c r="V863" s="4"/>
      <c r="W863" s="4"/>
    </row>
    <row r="864" spans="1:23" x14ac:dyDescent="0.2">
      <c r="A864" s="4">
        <v>50</v>
      </c>
      <c r="B864" s="4">
        <v>0</v>
      </c>
      <c r="C864" s="4">
        <v>0</v>
      </c>
      <c r="D864" s="4">
        <v>1</v>
      </c>
      <c r="E864" s="4">
        <v>215</v>
      </c>
      <c r="F864" s="4">
        <f>ROUND(Source!AT846,O864)</f>
        <v>0</v>
      </c>
      <c r="G864" s="4" t="s">
        <v>98</v>
      </c>
      <c r="H864" s="4" t="s">
        <v>99</v>
      </c>
      <c r="I864" s="4"/>
      <c r="J864" s="4"/>
      <c r="K864" s="4">
        <v>215</v>
      </c>
      <c r="L864" s="4">
        <v>17</v>
      </c>
      <c r="M864" s="4">
        <v>3</v>
      </c>
      <c r="N864" s="4" t="s">
        <v>3</v>
      </c>
      <c r="O864" s="4">
        <v>2</v>
      </c>
      <c r="P864" s="4"/>
      <c r="Q864" s="4"/>
      <c r="R864" s="4"/>
      <c r="S864" s="4"/>
      <c r="T864" s="4"/>
      <c r="U864" s="4"/>
      <c r="V864" s="4"/>
      <c r="W864" s="4"/>
    </row>
    <row r="865" spans="1:245" x14ac:dyDescent="0.2">
      <c r="A865" s="4">
        <v>50</v>
      </c>
      <c r="B865" s="4">
        <v>0</v>
      </c>
      <c r="C865" s="4">
        <v>0</v>
      </c>
      <c r="D865" s="4">
        <v>1</v>
      </c>
      <c r="E865" s="4">
        <v>217</v>
      </c>
      <c r="F865" s="4">
        <f>ROUND(Source!AU846,O865)</f>
        <v>0</v>
      </c>
      <c r="G865" s="4" t="s">
        <v>100</v>
      </c>
      <c r="H865" s="4" t="s">
        <v>101</v>
      </c>
      <c r="I865" s="4"/>
      <c r="J865" s="4"/>
      <c r="K865" s="4">
        <v>217</v>
      </c>
      <c r="L865" s="4">
        <v>18</v>
      </c>
      <c r="M865" s="4">
        <v>3</v>
      </c>
      <c r="N865" s="4" t="s">
        <v>3</v>
      </c>
      <c r="O865" s="4">
        <v>2</v>
      </c>
      <c r="P865" s="4"/>
      <c r="Q865" s="4"/>
      <c r="R865" s="4"/>
      <c r="S865" s="4"/>
      <c r="T865" s="4"/>
      <c r="U865" s="4"/>
      <c r="V865" s="4"/>
      <c r="W865" s="4"/>
    </row>
    <row r="866" spans="1:245" x14ac:dyDescent="0.2">
      <c r="A866" s="4">
        <v>50</v>
      </c>
      <c r="B866" s="4">
        <v>0</v>
      </c>
      <c r="C866" s="4">
        <v>0</v>
      </c>
      <c r="D866" s="4">
        <v>1</v>
      </c>
      <c r="E866" s="4">
        <v>230</v>
      </c>
      <c r="F866" s="4">
        <f>ROUND(Source!BA846,O866)</f>
        <v>0</v>
      </c>
      <c r="G866" s="4" t="s">
        <v>102</v>
      </c>
      <c r="H866" s="4" t="s">
        <v>103</v>
      </c>
      <c r="I866" s="4"/>
      <c r="J866" s="4"/>
      <c r="K866" s="4">
        <v>230</v>
      </c>
      <c r="L866" s="4">
        <v>19</v>
      </c>
      <c r="M866" s="4">
        <v>3</v>
      </c>
      <c r="N866" s="4" t="s">
        <v>3</v>
      </c>
      <c r="O866" s="4">
        <v>2</v>
      </c>
      <c r="P866" s="4"/>
      <c r="Q866" s="4"/>
      <c r="R866" s="4"/>
      <c r="S866" s="4"/>
      <c r="T866" s="4"/>
      <c r="U866" s="4"/>
      <c r="V866" s="4"/>
      <c r="W866" s="4"/>
    </row>
    <row r="867" spans="1:245" x14ac:dyDescent="0.2">
      <c r="A867" s="4">
        <v>50</v>
      </c>
      <c r="B867" s="4">
        <v>0</v>
      </c>
      <c r="C867" s="4">
        <v>0</v>
      </c>
      <c r="D867" s="4">
        <v>1</v>
      </c>
      <c r="E867" s="4">
        <v>206</v>
      </c>
      <c r="F867" s="4">
        <f>ROUND(Source!T846,O867)</f>
        <v>0</v>
      </c>
      <c r="G867" s="4" t="s">
        <v>104</v>
      </c>
      <c r="H867" s="4" t="s">
        <v>105</v>
      </c>
      <c r="I867" s="4"/>
      <c r="J867" s="4"/>
      <c r="K867" s="4">
        <v>206</v>
      </c>
      <c r="L867" s="4">
        <v>20</v>
      </c>
      <c r="M867" s="4">
        <v>3</v>
      </c>
      <c r="N867" s="4" t="s">
        <v>3</v>
      </c>
      <c r="O867" s="4">
        <v>2</v>
      </c>
      <c r="P867" s="4"/>
      <c r="Q867" s="4"/>
      <c r="R867" s="4"/>
      <c r="S867" s="4"/>
      <c r="T867" s="4"/>
      <c r="U867" s="4"/>
      <c r="V867" s="4"/>
      <c r="W867" s="4"/>
    </row>
    <row r="868" spans="1:245" x14ac:dyDescent="0.2">
      <c r="A868" s="4">
        <v>50</v>
      </c>
      <c r="B868" s="4">
        <v>0</v>
      </c>
      <c r="C868" s="4">
        <v>0</v>
      </c>
      <c r="D868" s="4">
        <v>1</v>
      </c>
      <c r="E868" s="4">
        <v>207</v>
      </c>
      <c r="F868" s="4">
        <f>Source!U846</f>
        <v>0</v>
      </c>
      <c r="G868" s="4" t="s">
        <v>106</v>
      </c>
      <c r="H868" s="4" t="s">
        <v>107</v>
      </c>
      <c r="I868" s="4"/>
      <c r="J868" s="4"/>
      <c r="K868" s="4">
        <v>207</v>
      </c>
      <c r="L868" s="4">
        <v>21</v>
      </c>
      <c r="M868" s="4">
        <v>3</v>
      </c>
      <c r="N868" s="4" t="s">
        <v>3</v>
      </c>
      <c r="O868" s="4">
        <v>-1</v>
      </c>
      <c r="P868" s="4"/>
      <c r="Q868" s="4"/>
      <c r="R868" s="4"/>
      <c r="S868" s="4"/>
      <c r="T868" s="4"/>
      <c r="U868" s="4"/>
      <c r="V868" s="4"/>
      <c r="W868" s="4"/>
    </row>
    <row r="869" spans="1:245" x14ac:dyDescent="0.2">
      <c r="A869" s="4">
        <v>50</v>
      </c>
      <c r="B869" s="4">
        <v>0</v>
      </c>
      <c r="C869" s="4">
        <v>0</v>
      </c>
      <c r="D869" s="4">
        <v>1</v>
      </c>
      <c r="E869" s="4">
        <v>208</v>
      </c>
      <c r="F869" s="4">
        <f>Source!V846</f>
        <v>0</v>
      </c>
      <c r="G869" s="4" t="s">
        <v>108</v>
      </c>
      <c r="H869" s="4" t="s">
        <v>109</v>
      </c>
      <c r="I869" s="4"/>
      <c r="J869" s="4"/>
      <c r="K869" s="4">
        <v>208</v>
      </c>
      <c r="L869" s="4">
        <v>22</v>
      </c>
      <c r="M869" s="4">
        <v>3</v>
      </c>
      <c r="N869" s="4" t="s">
        <v>3</v>
      </c>
      <c r="O869" s="4">
        <v>-1</v>
      </c>
      <c r="P869" s="4"/>
      <c r="Q869" s="4"/>
      <c r="R869" s="4"/>
      <c r="S869" s="4"/>
      <c r="T869" s="4"/>
      <c r="U869" s="4"/>
      <c r="V869" s="4"/>
      <c r="W869" s="4"/>
    </row>
    <row r="870" spans="1:245" x14ac:dyDescent="0.2">
      <c r="A870" s="4">
        <v>50</v>
      </c>
      <c r="B870" s="4">
        <v>0</v>
      </c>
      <c r="C870" s="4">
        <v>0</v>
      </c>
      <c r="D870" s="4">
        <v>1</v>
      </c>
      <c r="E870" s="4">
        <v>209</v>
      </c>
      <c r="F870" s="4">
        <f>ROUND(Source!W846,O870)</f>
        <v>0</v>
      </c>
      <c r="G870" s="4" t="s">
        <v>110</v>
      </c>
      <c r="H870" s="4" t="s">
        <v>111</v>
      </c>
      <c r="I870" s="4"/>
      <c r="J870" s="4"/>
      <c r="K870" s="4">
        <v>209</v>
      </c>
      <c r="L870" s="4">
        <v>23</v>
      </c>
      <c r="M870" s="4">
        <v>3</v>
      </c>
      <c r="N870" s="4" t="s">
        <v>3</v>
      </c>
      <c r="O870" s="4">
        <v>2</v>
      </c>
      <c r="P870" s="4"/>
      <c r="Q870" s="4"/>
      <c r="R870" s="4"/>
      <c r="S870" s="4"/>
      <c r="T870" s="4"/>
      <c r="U870" s="4"/>
      <c r="V870" s="4"/>
      <c r="W870" s="4"/>
    </row>
    <row r="871" spans="1:245" x14ac:dyDescent="0.2">
      <c r="A871" s="4">
        <v>50</v>
      </c>
      <c r="B871" s="4">
        <v>0</v>
      </c>
      <c r="C871" s="4">
        <v>0</v>
      </c>
      <c r="D871" s="4">
        <v>1</v>
      </c>
      <c r="E871" s="4">
        <v>210</v>
      </c>
      <c r="F871" s="4">
        <f>ROUND(Source!X846,O871)</f>
        <v>0</v>
      </c>
      <c r="G871" s="4" t="s">
        <v>112</v>
      </c>
      <c r="H871" s="4" t="s">
        <v>113</v>
      </c>
      <c r="I871" s="4"/>
      <c r="J871" s="4"/>
      <c r="K871" s="4">
        <v>210</v>
      </c>
      <c r="L871" s="4">
        <v>24</v>
      </c>
      <c r="M871" s="4">
        <v>3</v>
      </c>
      <c r="N871" s="4" t="s">
        <v>3</v>
      </c>
      <c r="O871" s="4">
        <v>2</v>
      </c>
      <c r="P871" s="4"/>
      <c r="Q871" s="4"/>
      <c r="R871" s="4"/>
      <c r="S871" s="4"/>
      <c r="T871" s="4"/>
      <c r="U871" s="4"/>
      <c r="V871" s="4"/>
      <c r="W871" s="4"/>
    </row>
    <row r="872" spans="1:245" x14ac:dyDescent="0.2">
      <c r="A872" s="4">
        <v>50</v>
      </c>
      <c r="B872" s="4">
        <v>0</v>
      </c>
      <c r="C872" s="4">
        <v>0</v>
      </c>
      <c r="D872" s="4">
        <v>1</v>
      </c>
      <c r="E872" s="4">
        <v>211</v>
      </c>
      <c r="F872" s="4">
        <f>ROUND(Source!Y846,O872)</f>
        <v>0</v>
      </c>
      <c r="G872" s="4" t="s">
        <v>114</v>
      </c>
      <c r="H872" s="4" t="s">
        <v>115</v>
      </c>
      <c r="I872" s="4"/>
      <c r="J872" s="4"/>
      <c r="K872" s="4">
        <v>211</v>
      </c>
      <c r="L872" s="4">
        <v>25</v>
      </c>
      <c r="M872" s="4">
        <v>3</v>
      </c>
      <c r="N872" s="4" t="s">
        <v>3</v>
      </c>
      <c r="O872" s="4">
        <v>2</v>
      </c>
      <c r="P872" s="4"/>
      <c r="Q872" s="4"/>
      <c r="R872" s="4"/>
      <c r="S872" s="4"/>
      <c r="T872" s="4"/>
      <c r="U872" s="4"/>
      <c r="V872" s="4"/>
      <c r="W872" s="4"/>
    </row>
    <row r="873" spans="1:245" x14ac:dyDescent="0.2">
      <c r="A873" s="4">
        <v>50</v>
      </c>
      <c r="B873" s="4">
        <v>0</v>
      </c>
      <c r="C873" s="4">
        <v>0</v>
      </c>
      <c r="D873" s="4">
        <v>1</v>
      </c>
      <c r="E873" s="4">
        <v>224</v>
      </c>
      <c r="F873" s="4">
        <f>ROUND(Source!AR846,O873)</f>
        <v>0</v>
      </c>
      <c r="G873" s="4" t="s">
        <v>116</v>
      </c>
      <c r="H873" s="4" t="s">
        <v>117</v>
      </c>
      <c r="I873" s="4"/>
      <c r="J873" s="4"/>
      <c r="K873" s="4">
        <v>224</v>
      </c>
      <c r="L873" s="4">
        <v>26</v>
      </c>
      <c r="M873" s="4">
        <v>3</v>
      </c>
      <c r="N873" s="4" t="s">
        <v>3</v>
      </c>
      <c r="O873" s="4">
        <v>2</v>
      </c>
      <c r="P873" s="4"/>
      <c r="Q873" s="4"/>
      <c r="R873" s="4"/>
      <c r="S873" s="4"/>
      <c r="T873" s="4"/>
      <c r="U873" s="4"/>
      <c r="V873" s="4"/>
      <c r="W873" s="4"/>
    </row>
    <row r="875" spans="1:245" x14ac:dyDescent="0.2">
      <c r="A875" s="1">
        <v>5</v>
      </c>
      <c r="B875" s="1">
        <v>1</v>
      </c>
      <c r="C875" s="1"/>
      <c r="D875" s="1">
        <f>ROW(A887)</f>
        <v>887</v>
      </c>
      <c r="E875" s="1"/>
      <c r="F875" s="1" t="s">
        <v>118</v>
      </c>
      <c r="G875" s="1" t="s">
        <v>194</v>
      </c>
      <c r="H875" s="1" t="s">
        <v>3</v>
      </c>
      <c r="I875" s="1">
        <v>0</v>
      </c>
      <c r="J875" s="1"/>
      <c r="K875" s="1">
        <v>0</v>
      </c>
      <c r="L875" s="1"/>
      <c r="M875" s="1"/>
      <c r="N875" s="1"/>
      <c r="O875" s="1"/>
      <c r="P875" s="1"/>
      <c r="Q875" s="1"/>
      <c r="R875" s="1"/>
      <c r="S875" s="1"/>
      <c r="T875" s="1"/>
      <c r="U875" s="1" t="s">
        <v>3</v>
      </c>
      <c r="V875" s="1">
        <v>0</v>
      </c>
      <c r="W875" s="1"/>
      <c r="X875" s="1"/>
      <c r="Y875" s="1"/>
      <c r="Z875" s="1"/>
      <c r="AA875" s="1"/>
      <c r="AB875" s="1" t="s">
        <v>3</v>
      </c>
      <c r="AC875" s="1" t="s">
        <v>3</v>
      </c>
      <c r="AD875" s="1" t="s">
        <v>3</v>
      </c>
      <c r="AE875" s="1" t="s">
        <v>3</v>
      </c>
      <c r="AF875" s="1" t="s">
        <v>3</v>
      </c>
      <c r="AG875" s="1" t="s">
        <v>3</v>
      </c>
      <c r="AH875" s="1"/>
      <c r="AI875" s="1"/>
      <c r="AJ875" s="1"/>
      <c r="AK875" s="1"/>
      <c r="AL875" s="1"/>
      <c r="AM875" s="1"/>
      <c r="AN875" s="1"/>
      <c r="AO875" s="1"/>
      <c r="AP875" s="1" t="s">
        <v>3</v>
      </c>
      <c r="AQ875" s="1" t="s">
        <v>3</v>
      </c>
      <c r="AR875" s="1" t="s">
        <v>3</v>
      </c>
      <c r="AS875" s="1"/>
      <c r="AT875" s="1"/>
      <c r="AU875" s="1"/>
      <c r="AV875" s="1"/>
      <c r="AW875" s="1"/>
      <c r="AX875" s="1"/>
      <c r="AY875" s="1"/>
      <c r="AZ875" s="1" t="s">
        <v>3</v>
      </c>
      <c r="BA875" s="1"/>
      <c r="BB875" s="1" t="s">
        <v>3</v>
      </c>
      <c r="BC875" s="1" t="s">
        <v>3</v>
      </c>
      <c r="BD875" s="1" t="s">
        <v>3</v>
      </c>
      <c r="BE875" s="1" t="s">
        <v>3</v>
      </c>
      <c r="BF875" s="1" t="s">
        <v>3</v>
      </c>
      <c r="BG875" s="1" t="s">
        <v>3</v>
      </c>
      <c r="BH875" s="1" t="s">
        <v>3</v>
      </c>
      <c r="BI875" s="1" t="s">
        <v>3</v>
      </c>
      <c r="BJ875" s="1" t="s">
        <v>3</v>
      </c>
      <c r="BK875" s="1" t="s">
        <v>3</v>
      </c>
      <c r="BL875" s="1" t="s">
        <v>3</v>
      </c>
      <c r="BM875" s="1" t="s">
        <v>3</v>
      </c>
      <c r="BN875" s="1" t="s">
        <v>3</v>
      </c>
      <c r="BO875" s="1" t="s">
        <v>3</v>
      </c>
      <c r="BP875" s="1" t="s">
        <v>3</v>
      </c>
      <c r="BQ875" s="1"/>
      <c r="BR875" s="1"/>
      <c r="BS875" s="1"/>
      <c r="BT875" s="1"/>
      <c r="BU875" s="1"/>
      <c r="BV875" s="1"/>
      <c r="BW875" s="1"/>
      <c r="BX875" s="1">
        <v>0</v>
      </c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>
        <v>0</v>
      </c>
    </row>
    <row r="877" spans="1:245" x14ac:dyDescent="0.2">
      <c r="A877" s="2">
        <v>52</v>
      </c>
      <c r="B877" s="2">
        <f t="shared" ref="B877:G877" si="516">B887</f>
        <v>1</v>
      </c>
      <c r="C877" s="2">
        <f t="shared" si="516"/>
        <v>5</v>
      </c>
      <c r="D877" s="2">
        <f t="shared" si="516"/>
        <v>875</v>
      </c>
      <c r="E877" s="2">
        <f t="shared" si="516"/>
        <v>0</v>
      </c>
      <c r="F877" s="2" t="str">
        <f t="shared" si="516"/>
        <v>Новый подраздел</v>
      </c>
      <c r="G877" s="2" t="str">
        <f t="shared" si="516"/>
        <v>Устройство бортового камня</v>
      </c>
      <c r="H877" s="2"/>
      <c r="I877" s="2"/>
      <c r="J877" s="2"/>
      <c r="K877" s="2"/>
      <c r="L877" s="2"/>
      <c r="M877" s="2"/>
      <c r="N877" s="2"/>
      <c r="O877" s="2">
        <f t="shared" ref="O877:AT877" si="517">O887</f>
        <v>0</v>
      </c>
      <c r="P877" s="2">
        <f t="shared" si="517"/>
        <v>0</v>
      </c>
      <c r="Q877" s="2">
        <f t="shared" si="517"/>
        <v>0</v>
      </c>
      <c r="R877" s="2">
        <f t="shared" si="517"/>
        <v>0</v>
      </c>
      <c r="S877" s="2">
        <f t="shared" si="517"/>
        <v>0</v>
      </c>
      <c r="T877" s="2">
        <f t="shared" si="517"/>
        <v>0</v>
      </c>
      <c r="U877" s="2">
        <f t="shared" si="517"/>
        <v>0</v>
      </c>
      <c r="V877" s="2">
        <f t="shared" si="517"/>
        <v>0</v>
      </c>
      <c r="W877" s="2">
        <f t="shared" si="517"/>
        <v>0</v>
      </c>
      <c r="X877" s="2">
        <f t="shared" si="517"/>
        <v>0</v>
      </c>
      <c r="Y877" s="2">
        <f t="shared" si="517"/>
        <v>0</v>
      </c>
      <c r="Z877" s="2">
        <f t="shared" si="517"/>
        <v>0</v>
      </c>
      <c r="AA877" s="2">
        <f t="shared" si="517"/>
        <v>0</v>
      </c>
      <c r="AB877" s="2">
        <f t="shared" si="517"/>
        <v>0</v>
      </c>
      <c r="AC877" s="2">
        <f t="shared" si="517"/>
        <v>0</v>
      </c>
      <c r="AD877" s="2">
        <f t="shared" si="517"/>
        <v>0</v>
      </c>
      <c r="AE877" s="2">
        <f t="shared" si="517"/>
        <v>0</v>
      </c>
      <c r="AF877" s="2">
        <f t="shared" si="517"/>
        <v>0</v>
      </c>
      <c r="AG877" s="2">
        <f t="shared" si="517"/>
        <v>0</v>
      </c>
      <c r="AH877" s="2">
        <f t="shared" si="517"/>
        <v>0</v>
      </c>
      <c r="AI877" s="2">
        <f t="shared" si="517"/>
        <v>0</v>
      </c>
      <c r="AJ877" s="2">
        <f t="shared" si="517"/>
        <v>0</v>
      </c>
      <c r="AK877" s="2">
        <f t="shared" si="517"/>
        <v>0</v>
      </c>
      <c r="AL877" s="2">
        <f t="shared" si="517"/>
        <v>0</v>
      </c>
      <c r="AM877" s="2">
        <f t="shared" si="517"/>
        <v>0</v>
      </c>
      <c r="AN877" s="2">
        <f t="shared" si="517"/>
        <v>0</v>
      </c>
      <c r="AO877" s="2">
        <f t="shared" si="517"/>
        <v>0</v>
      </c>
      <c r="AP877" s="2">
        <f t="shared" si="517"/>
        <v>0</v>
      </c>
      <c r="AQ877" s="2">
        <f t="shared" si="517"/>
        <v>0</v>
      </c>
      <c r="AR877" s="2">
        <f t="shared" si="517"/>
        <v>0</v>
      </c>
      <c r="AS877" s="2">
        <f t="shared" si="517"/>
        <v>0</v>
      </c>
      <c r="AT877" s="2">
        <f t="shared" si="517"/>
        <v>0</v>
      </c>
      <c r="AU877" s="2">
        <f t="shared" ref="AU877:BZ877" si="518">AU887</f>
        <v>0</v>
      </c>
      <c r="AV877" s="2">
        <f t="shared" si="518"/>
        <v>0</v>
      </c>
      <c r="AW877" s="2">
        <f t="shared" si="518"/>
        <v>0</v>
      </c>
      <c r="AX877" s="2">
        <f t="shared" si="518"/>
        <v>0</v>
      </c>
      <c r="AY877" s="2">
        <f t="shared" si="518"/>
        <v>0</v>
      </c>
      <c r="AZ877" s="2">
        <f t="shared" si="518"/>
        <v>0</v>
      </c>
      <c r="BA877" s="2">
        <f t="shared" si="518"/>
        <v>0</v>
      </c>
      <c r="BB877" s="2">
        <f t="shared" si="518"/>
        <v>0</v>
      </c>
      <c r="BC877" s="2">
        <f t="shared" si="518"/>
        <v>0</v>
      </c>
      <c r="BD877" s="2">
        <f t="shared" si="518"/>
        <v>0</v>
      </c>
      <c r="BE877" s="2">
        <f t="shared" si="518"/>
        <v>0</v>
      </c>
      <c r="BF877" s="2">
        <f t="shared" si="518"/>
        <v>0</v>
      </c>
      <c r="BG877" s="2">
        <f t="shared" si="518"/>
        <v>0</v>
      </c>
      <c r="BH877" s="2">
        <f t="shared" si="518"/>
        <v>0</v>
      </c>
      <c r="BI877" s="2">
        <f t="shared" si="518"/>
        <v>0</v>
      </c>
      <c r="BJ877" s="2">
        <f t="shared" si="518"/>
        <v>0</v>
      </c>
      <c r="BK877" s="2">
        <f t="shared" si="518"/>
        <v>0</v>
      </c>
      <c r="BL877" s="2">
        <f t="shared" si="518"/>
        <v>0</v>
      </c>
      <c r="BM877" s="2">
        <f t="shared" si="518"/>
        <v>0</v>
      </c>
      <c r="BN877" s="2">
        <f t="shared" si="518"/>
        <v>0</v>
      </c>
      <c r="BO877" s="2">
        <f t="shared" si="518"/>
        <v>0</v>
      </c>
      <c r="BP877" s="2">
        <f t="shared" si="518"/>
        <v>0</v>
      </c>
      <c r="BQ877" s="2">
        <f t="shared" si="518"/>
        <v>0</v>
      </c>
      <c r="BR877" s="2">
        <f t="shared" si="518"/>
        <v>0</v>
      </c>
      <c r="BS877" s="2">
        <f t="shared" si="518"/>
        <v>0</v>
      </c>
      <c r="BT877" s="2">
        <f t="shared" si="518"/>
        <v>0</v>
      </c>
      <c r="BU877" s="2">
        <f t="shared" si="518"/>
        <v>0</v>
      </c>
      <c r="BV877" s="2">
        <f t="shared" si="518"/>
        <v>0</v>
      </c>
      <c r="BW877" s="2">
        <f t="shared" si="518"/>
        <v>0</v>
      </c>
      <c r="BX877" s="2">
        <f t="shared" si="518"/>
        <v>0</v>
      </c>
      <c r="BY877" s="2">
        <f t="shared" si="518"/>
        <v>0</v>
      </c>
      <c r="BZ877" s="2">
        <f t="shared" si="518"/>
        <v>0</v>
      </c>
      <c r="CA877" s="2">
        <f t="shared" ref="CA877:DF877" si="519">CA887</f>
        <v>0</v>
      </c>
      <c r="CB877" s="2">
        <f t="shared" si="519"/>
        <v>0</v>
      </c>
      <c r="CC877" s="2">
        <f t="shared" si="519"/>
        <v>0</v>
      </c>
      <c r="CD877" s="2">
        <f t="shared" si="519"/>
        <v>0</v>
      </c>
      <c r="CE877" s="2">
        <f t="shared" si="519"/>
        <v>0</v>
      </c>
      <c r="CF877" s="2">
        <f t="shared" si="519"/>
        <v>0</v>
      </c>
      <c r="CG877" s="2">
        <f t="shared" si="519"/>
        <v>0</v>
      </c>
      <c r="CH877" s="2">
        <f t="shared" si="519"/>
        <v>0</v>
      </c>
      <c r="CI877" s="2">
        <f t="shared" si="519"/>
        <v>0</v>
      </c>
      <c r="CJ877" s="2">
        <f t="shared" si="519"/>
        <v>0</v>
      </c>
      <c r="CK877" s="2">
        <f t="shared" si="519"/>
        <v>0</v>
      </c>
      <c r="CL877" s="2">
        <f t="shared" si="519"/>
        <v>0</v>
      </c>
      <c r="CM877" s="2">
        <f t="shared" si="519"/>
        <v>0</v>
      </c>
      <c r="CN877" s="2">
        <f t="shared" si="519"/>
        <v>0</v>
      </c>
      <c r="CO877" s="2">
        <f t="shared" si="519"/>
        <v>0</v>
      </c>
      <c r="CP877" s="2">
        <f t="shared" si="519"/>
        <v>0</v>
      </c>
      <c r="CQ877" s="2">
        <f t="shared" si="519"/>
        <v>0</v>
      </c>
      <c r="CR877" s="2">
        <f t="shared" si="519"/>
        <v>0</v>
      </c>
      <c r="CS877" s="2">
        <f t="shared" si="519"/>
        <v>0</v>
      </c>
      <c r="CT877" s="2">
        <f t="shared" si="519"/>
        <v>0</v>
      </c>
      <c r="CU877" s="2">
        <f t="shared" si="519"/>
        <v>0</v>
      </c>
      <c r="CV877" s="2">
        <f t="shared" si="519"/>
        <v>0</v>
      </c>
      <c r="CW877" s="2">
        <f t="shared" si="519"/>
        <v>0</v>
      </c>
      <c r="CX877" s="2">
        <f t="shared" si="519"/>
        <v>0</v>
      </c>
      <c r="CY877" s="2">
        <f t="shared" si="519"/>
        <v>0</v>
      </c>
      <c r="CZ877" s="2">
        <f t="shared" si="519"/>
        <v>0</v>
      </c>
      <c r="DA877" s="2">
        <f t="shared" si="519"/>
        <v>0</v>
      </c>
      <c r="DB877" s="2">
        <f t="shared" si="519"/>
        <v>0</v>
      </c>
      <c r="DC877" s="2">
        <f t="shared" si="519"/>
        <v>0</v>
      </c>
      <c r="DD877" s="2">
        <f t="shared" si="519"/>
        <v>0</v>
      </c>
      <c r="DE877" s="2">
        <f t="shared" si="519"/>
        <v>0</v>
      </c>
      <c r="DF877" s="2">
        <f t="shared" si="519"/>
        <v>0</v>
      </c>
      <c r="DG877" s="3">
        <f t="shared" ref="DG877:EL877" si="520">DG887</f>
        <v>0</v>
      </c>
      <c r="DH877" s="3">
        <f t="shared" si="520"/>
        <v>0</v>
      </c>
      <c r="DI877" s="3">
        <f t="shared" si="520"/>
        <v>0</v>
      </c>
      <c r="DJ877" s="3">
        <f t="shared" si="520"/>
        <v>0</v>
      </c>
      <c r="DK877" s="3">
        <f t="shared" si="520"/>
        <v>0</v>
      </c>
      <c r="DL877" s="3">
        <f t="shared" si="520"/>
        <v>0</v>
      </c>
      <c r="DM877" s="3">
        <f t="shared" si="520"/>
        <v>0</v>
      </c>
      <c r="DN877" s="3">
        <f t="shared" si="520"/>
        <v>0</v>
      </c>
      <c r="DO877" s="3">
        <f t="shared" si="520"/>
        <v>0</v>
      </c>
      <c r="DP877" s="3">
        <f t="shared" si="520"/>
        <v>0</v>
      </c>
      <c r="DQ877" s="3">
        <f t="shared" si="520"/>
        <v>0</v>
      </c>
      <c r="DR877" s="3">
        <f t="shared" si="520"/>
        <v>0</v>
      </c>
      <c r="DS877" s="3">
        <f t="shared" si="520"/>
        <v>0</v>
      </c>
      <c r="DT877" s="3">
        <f t="shared" si="520"/>
        <v>0</v>
      </c>
      <c r="DU877" s="3">
        <f t="shared" si="520"/>
        <v>0</v>
      </c>
      <c r="DV877" s="3">
        <f t="shared" si="520"/>
        <v>0</v>
      </c>
      <c r="DW877" s="3">
        <f t="shared" si="520"/>
        <v>0</v>
      </c>
      <c r="DX877" s="3">
        <f t="shared" si="520"/>
        <v>0</v>
      </c>
      <c r="DY877" s="3">
        <f t="shared" si="520"/>
        <v>0</v>
      </c>
      <c r="DZ877" s="3">
        <f t="shared" si="520"/>
        <v>0</v>
      </c>
      <c r="EA877" s="3">
        <f t="shared" si="520"/>
        <v>0</v>
      </c>
      <c r="EB877" s="3">
        <f t="shared" si="520"/>
        <v>0</v>
      </c>
      <c r="EC877" s="3">
        <f t="shared" si="520"/>
        <v>0</v>
      </c>
      <c r="ED877" s="3">
        <f t="shared" si="520"/>
        <v>0</v>
      </c>
      <c r="EE877" s="3">
        <f t="shared" si="520"/>
        <v>0</v>
      </c>
      <c r="EF877" s="3">
        <f t="shared" si="520"/>
        <v>0</v>
      </c>
      <c r="EG877" s="3">
        <f t="shared" si="520"/>
        <v>0</v>
      </c>
      <c r="EH877" s="3">
        <f t="shared" si="520"/>
        <v>0</v>
      </c>
      <c r="EI877" s="3">
        <f t="shared" si="520"/>
        <v>0</v>
      </c>
      <c r="EJ877" s="3">
        <f t="shared" si="520"/>
        <v>0</v>
      </c>
      <c r="EK877" s="3">
        <f t="shared" si="520"/>
        <v>0</v>
      </c>
      <c r="EL877" s="3">
        <f t="shared" si="520"/>
        <v>0</v>
      </c>
      <c r="EM877" s="3">
        <f t="shared" ref="EM877:FR877" si="521">EM887</f>
        <v>0</v>
      </c>
      <c r="EN877" s="3">
        <f t="shared" si="521"/>
        <v>0</v>
      </c>
      <c r="EO877" s="3">
        <f t="shared" si="521"/>
        <v>0</v>
      </c>
      <c r="EP877" s="3">
        <f t="shared" si="521"/>
        <v>0</v>
      </c>
      <c r="EQ877" s="3">
        <f t="shared" si="521"/>
        <v>0</v>
      </c>
      <c r="ER877" s="3">
        <f t="shared" si="521"/>
        <v>0</v>
      </c>
      <c r="ES877" s="3">
        <f t="shared" si="521"/>
        <v>0</v>
      </c>
      <c r="ET877" s="3">
        <f t="shared" si="521"/>
        <v>0</v>
      </c>
      <c r="EU877" s="3">
        <f t="shared" si="521"/>
        <v>0</v>
      </c>
      <c r="EV877" s="3">
        <f t="shared" si="521"/>
        <v>0</v>
      </c>
      <c r="EW877" s="3">
        <f t="shared" si="521"/>
        <v>0</v>
      </c>
      <c r="EX877" s="3">
        <f t="shared" si="521"/>
        <v>0</v>
      </c>
      <c r="EY877" s="3">
        <f t="shared" si="521"/>
        <v>0</v>
      </c>
      <c r="EZ877" s="3">
        <f t="shared" si="521"/>
        <v>0</v>
      </c>
      <c r="FA877" s="3">
        <f t="shared" si="521"/>
        <v>0</v>
      </c>
      <c r="FB877" s="3">
        <f t="shared" si="521"/>
        <v>0</v>
      </c>
      <c r="FC877" s="3">
        <f t="shared" si="521"/>
        <v>0</v>
      </c>
      <c r="FD877" s="3">
        <f t="shared" si="521"/>
        <v>0</v>
      </c>
      <c r="FE877" s="3">
        <f t="shared" si="521"/>
        <v>0</v>
      </c>
      <c r="FF877" s="3">
        <f t="shared" si="521"/>
        <v>0</v>
      </c>
      <c r="FG877" s="3">
        <f t="shared" si="521"/>
        <v>0</v>
      </c>
      <c r="FH877" s="3">
        <f t="shared" si="521"/>
        <v>0</v>
      </c>
      <c r="FI877" s="3">
        <f t="shared" si="521"/>
        <v>0</v>
      </c>
      <c r="FJ877" s="3">
        <f t="shared" si="521"/>
        <v>0</v>
      </c>
      <c r="FK877" s="3">
        <f t="shared" si="521"/>
        <v>0</v>
      </c>
      <c r="FL877" s="3">
        <f t="shared" si="521"/>
        <v>0</v>
      </c>
      <c r="FM877" s="3">
        <f t="shared" si="521"/>
        <v>0</v>
      </c>
      <c r="FN877" s="3">
        <f t="shared" si="521"/>
        <v>0</v>
      </c>
      <c r="FO877" s="3">
        <f t="shared" si="521"/>
        <v>0</v>
      </c>
      <c r="FP877" s="3">
        <f t="shared" si="521"/>
        <v>0</v>
      </c>
      <c r="FQ877" s="3">
        <f t="shared" si="521"/>
        <v>0</v>
      </c>
      <c r="FR877" s="3">
        <f t="shared" si="521"/>
        <v>0</v>
      </c>
      <c r="FS877" s="3">
        <f t="shared" ref="FS877:GX877" si="522">FS887</f>
        <v>0</v>
      </c>
      <c r="FT877" s="3">
        <f t="shared" si="522"/>
        <v>0</v>
      </c>
      <c r="FU877" s="3">
        <f t="shared" si="522"/>
        <v>0</v>
      </c>
      <c r="FV877" s="3">
        <f t="shared" si="522"/>
        <v>0</v>
      </c>
      <c r="FW877" s="3">
        <f t="shared" si="522"/>
        <v>0</v>
      </c>
      <c r="FX877" s="3">
        <f t="shared" si="522"/>
        <v>0</v>
      </c>
      <c r="FY877" s="3">
        <f t="shared" si="522"/>
        <v>0</v>
      </c>
      <c r="FZ877" s="3">
        <f t="shared" si="522"/>
        <v>0</v>
      </c>
      <c r="GA877" s="3">
        <f t="shared" si="522"/>
        <v>0</v>
      </c>
      <c r="GB877" s="3">
        <f t="shared" si="522"/>
        <v>0</v>
      </c>
      <c r="GC877" s="3">
        <f t="shared" si="522"/>
        <v>0</v>
      </c>
      <c r="GD877" s="3">
        <f t="shared" si="522"/>
        <v>0</v>
      </c>
      <c r="GE877" s="3">
        <f t="shared" si="522"/>
        <v>0</v>
      </c>
      <c r="GF877" s="3">
        <f t="shared" si="522"/>
        <v>0</v>
      </c>
      <c r="GG877" s="3">
        <f t="shared" si="522"/>
        <v>0</v>
      </c>
      <c r="GH877" s="3">
        <f t="shared" si="522"/>
        <v>0</v>
      </c>
      <c r="GI877" s="3">
        <f t="shared" si="522"/>
        <v>0</v>
      </c>
      <c r="GJ877" s="3">
        <f t="shared" si="522"/>
        <v>0</v>
      </c>
      <c r="GK877" s="3">
        <f t="shared" si="522"/>
        <v>0</v>
      </c>
      <c r="GL877" s="3">
        <f t="shared" si="522"/>
        <v>0</v>
      </c>
      <c r="GM877" s="3">
        <f t="shared" si="522"/>
        <v>0</v>
      </c>
      <c r="GN877" s="3">
        <f t="shared" si="522"/>
        <v>0</v>
      </c>
      <c r="GO877" s="3">
        <f t="shared" si="522"/>
        <v>0</v>
      </c>
      <c r="GP877" s="3">
        <f t="shared" si="522"/>
        <v>0</v>
      </c>
      <c r="GQ877" s="3">
        <f t="shared" si="522"/>
        <v>0</v>
      </c>
      <c r="GR877" s="3">
        <f t="shared" si="522"/>
        <v>0</v>
      </c>
      <c r="GS877" s="3">
        <f t="shared" si="522"/>
        <v>0</v>
      </c>
      <c r="GT877" s="3">
        <f t="shared" si="522"/>
        <v>0</v>
      </c>
      <c r="GU877" s="3">
        <f t="shared" si="522"/>
        <v>0</v>
      </c>
      <c r="GV877" s="3">
        <f t="shared" si="522"/>
        <v>0</v>
      </c>
      <c r="GW877" s="3">
        <f t="shared" si="522"/>
        <v>0</v>
      </c>
      <c r="GX877" s="3">
        <f t="shared" si="522"/>
        <v>0</v>
      </c>
    </row>
    <row r="879" spans="1:245" x14ac:dyDescent="0.2">
      <c r="A879">
        <v>17</v>
      </c>
      <c r="B879">
        <v>1</v>
      </c>
      <c r="C879">
        <f>ROW(SmtRes!A141)</f>
        <v>141</v>
      </c>
      <c r="D879">
        <f>ROW(EtalonRes!A222)</f>
        <v>222</v>
      </c>
      <c r="E879" t="s">
        <v>294</v>
      </c>
      <c r="F879" t="s">
        <v>121</v>
      </c>
      <c r="G879" t="s">
        <v>122</v>
      </c>
      <c r="H879" t="s">
        <v>29</v>
      </c>
      <c r="I879">
        <v>0</v>
      </c>
      <c r="J879">
        <v>0</v>
      </c>
      <c r="O879">
        <f t="shared" ref="O879:O885" si="523">ROUND(CP879,2)</f>
        <v>0</v>
      </c>
      <c r="P879">
        <f t="shared" ref="P879:P885" si="524">ROUND(CQ879*I879,2)</f>
        <v>0</v>
      </c>
      <c r="Q879">
        <f t="shared" ref="Q879:Q885" si="525">ROUND(CR879*I879,2)</f>
        <v>0</v>
      </c>
      <c r="R879">
        <f t="shared" ref="R879:R885" si="526">ROUND(CS879*I879,2)</f>
        <v>0</v>
      </c>
      <c r="S879">
        <f t="shared" ref="S879:S885" si="527">ROUND(CT879*I879,2)</f>
        <v>0</v>
      </c>
      <c r="T879">
        <f t="shared" ref="T879:T885" si="528">ROUND(CU879*I879,2)</f>
        <v>0</v>
      </c>
      <c r="U879">
        <f t="shared" ref="U879:U885" si="529">CV879*I879</f>
        <v>0</v>
      </c>
      <c r="V879">
        <f t="shared" ref="V879:V885" si="530">CW879*I879</f>
        <v>0</v>
      </c>
      <c r="W879">
        <f t="shared" ref="W879:W885" si="531">ROUND(CX879*I879,2)</f>
        <v>0</v>
      </c>
      <c r="X879">
        <f t="shared" ref="X879:Y885" si="532">ROUND(CY879,2)</f>
        <v>0</v>
      </c>
      <c r="Y879">
        <f t="shared" si="532"/>
        <v>0</v>
      </c>
      <c r="AA879">
        <v>40597198</v>
      </c>
      <c r="AB879">
        <f t="shared" ref="AB879:AB885" si="533">ROUND((AC879+AD879+AF879),6)</f>
        <v>76371.3</v>
      </c>
      <c r="AC879">
        <f t="shared" ref="AC879:AC885" si="534">ROUND((ES879),6)</f>
        <v>65154.45</v>
      </c>
      <c r="AD879">
        <f t="shared" ref="AD879:AD885" si="535">ROUND((((ET879)-(EU879))+AE879),6)</f>
        <v>8265.0300000000007</v>
      </c>
      <c r="AE879">
        <f t="shared" ref="AE879:AF885" si="536">ROUND((EU879),6)</f>
        <v>3342.74</v>
      </c>
      <c r="AF879">
        <f t="shared" si="536"/>
        <v>2951.82</v>
      </c>
      <c r="AG879">
        <f t="shared" ref="AG879:AG885" si="537">ROUND((AP879),6)</f>
        <v>0</v>
      </c>
      <c r="AH879">
        <f t="shared" ref="AH879:AI885" si="538">(EW879)</f>
        <v>16.559999999999999</v>
      </c>
      <c r="AI879">
        <f t="shared" si="538"/>
        <v>0</v>
      </c>
      <c r="AJ879">
        <f t="shared" ref="AJ879:AJ885" si="539">(AS879)</f>
        <v>0</v>
      </c>
      <c r="AK879">
        <v>76371.3</v>
      </c>
      <c r="AL879">
        <v>65154.45</v>
      </c>
      <c r="AM879">
        <v>8265.0300000000007</v>
      </c>
      <c r="AN879">
        <v>3342.74</v>
      </c>
      <c r="AO879">
        <v>2951.82</v>
      </c>
      <c r="AP879">
        <v>0</v>
      </c>
      <c r="AQ879">
        <v>16.559999999999999</v>
      </c>
      <c r="AR879">
        <v>0</v>
      </c>
      <c r="AS879">
        <v>0</v>
      </c>
      <c r="AT879">
        <v>70</v>
      </c>
      <c r="AU879">
        <v>10</v>
      </c>
      <c r="AV879">
        <v>1</v>
      </c>
      <c r="AW879">
        <v>1</v>
      </c>
      <c r="AZ879">
        <v>1</v>
      </c>
      <c r="BA879">
        <v>1</v>
      </c>
      <c r="BB879">
        <v>1</v>
      </c>
      <c r="BC879">
        <v>1</v>
      </c>
      <c r="BD879" t="s">
        <v>3</v>
      </c>
      <c r="BE879" t="s">
        <v>3</v>
      </c>
      <c r="BF879" t="s">
        <v>3</v>
      </c>
      <c r="BG879" t="s">
        <v>3</v>
      </c>
      <c r="BH879">
        <v>0</v>
      </c>
      <c r="BI879">
        <v>4</v>
      </c>
      <c r="BJ879" t="s">
        <v>123</v>
      </c>
      <c r="BM879">
        <v>0</v>
      </c>
      <c r="BN879">
        <v>0</v>
      </c>
      <c r="BO879" t="s">
        <v>3</v>
      </c>
      <c r="BP879">
        <v>0</v>
      </c>
      <c r="BQ879">
        <v>1</v>
      </c>
      <c r="BR879">
        <v>0</v>
      </c>
      <c r="BS879">
        <v>1</v>
      </c>
      <c r="BT879">
        <v>1</v>
      </c>
      <c r="BU879">
        <v>1</v>
      </c>
      <c r="BV879">
        <v>1</v>
      </c>
      <c r="BW879">
        <v>1</v>
      </c>
      <c r="BX879">
        <v>1</v>
      </c>
      <c r="BY879" t="s">
        <v>3</v>
      </c>
      <c r="BZ879">
        <v>70</v>
      </c>
      <c r="CA879">
        <v>10</v>
      </c>
      <c r="CE879">
        <v>0</v>
      </c>
      <c r="CF879">
        <v>0</v>
      </c>
      <c r="CG879">
        <v>0</v>
      </c>
      <c r="CM879">
        <v>0</v>
      </c>
      <c r="CN879" t="s">
        <v>3</v>
      </c>
      <c r="CO879">
        <v>0</v>
      </c>
      <c r="CP879">
        <f t="shared" ref="CP879:CP885" si="540">(P879+Q879+S879)</f>
        <v>0</v>
      </c>
      <c r="CQ879">
        <f t="shared" ref="CQ879:CQ885" si="541">(AC879*BC879*AW879)</f>
        <v>65154.45</v>
      </c>
      <c r="CR879">
        <f t="shared" ref="CR879:CR885" si="542">((((ET879)*BB879-(EU879)*BS879)+AE879*BS879)*AV879)</f>
        <v>8265.0300000000007</v>
      </c>
      <c r="CS879">
        <f t="shared" ref="CS879:CS885" si="543">(AE879*BS879*AV879)</f>
        <v>3342.74</v>
      </c>
      <c r="CT879">
        <f t="shared" ref="CT879:CT885" si="544">(AF879*BA879*AV879)</f>
        <v>2951.82</v>
      </c>
      <c r="CU879">
        <f t="shared" ref="CU879:CU885" si="545">AG879</f>
        <v>0</v>
      </c>
      <c r="CV879">
        <f t="shared" ref="CV879:CV885" si="546">(AH879*AV879)</f>
        <v>16.559999999999999</v>
      </c>
      <c r="CW879">
        <f t="shared" ref="CW879:CX885" si="547">AI879</f>
        <v>0</v>
      </c>
      <c r="CX879">
        <f t="shared" si="547"/>
        <v>0</v>
      </c>
      <c r="CY879">
        <f t="shared" ref="CY879:CY885" si="548">((S879*BZ879)/100)</f>
        <v>0</v>
      </c>
      <c r="CZ879">
        <f t="shared" ref="CZ879:CZ885" si="549">((S879*CA879)/100)</f>
        <v>0</v>
      </c>
      <c r="DC879" t="s">
        <v>3</v>
      </c>
      <c r="DD879" t="s">
        <v>3</v>
      </c>
      <c r="DE879" t="s">
        <v>3</v>
      </c>
      <c r="DF879" t="s">
        <v>3</v>
      </c>
      <c r="DG879" t="s">
        <v>3</v>
      </c>
      <c r="DH879" t="s">
        <v>3</v>
      </c>
      <c r="DI879" t="s">
        <v>3</v>
      </c>
      <c r="DJ879" t="s">
        <v>3</v>
      </c>
      <c r="DK879" t="s">
        <v>3</v>
      </c>
      <c r="DL879" t="s">
        <v>3</v>
      </c>
      <c r="DM879" t="s">
        <v>3</v>
      </c>
      <c r="DN879">
        <v>0</v>
      </c>
      <c r="DO879">
        <v>0</v>
      </c>
      <c r="DP879">
        <v>1</v>
      </c>
      <c r="DQ879">
        <v>1</v>
      </c>
      <c r="DU879">
        <v>1007</v>
      </c>
      <c r="DV879" t="s">
        <v>29</v>
      </c>
      <c r="DW879" t="s">
        <v>29</v>
      </c>
      <c r="DX879">
        <v>100</v>
      </c>
      <c r="EE879">
        <v>38986828</v>
      </c>
      <c r="EF879">
        <v>1</v>
      </c>
      <c r="EG879" t="s">
        <v>23</v>
      </c>
      <c r="EH879">
        <v>0</v>
      </c>
      <c r="EI879" t="s">
        <v>3</v>
      </c>
      <c r="EJ879">
        <v>4</v>
      </c>
      <c r="EK879">
        <v>0</v>
      </c>
      <c r="EL879" t="s">
        <v>24</v>
      </c>
      <c r="EM879" t="s">
        <v>25</v>
      </c>
      <c r="EO879" t="s">
        <v>3</v>
      </c>
      <c r="EQ879">
        <v>131072</v>
      </c>
      <c r="ER879">
        <v>76371.3</v>
      </c>
      <c r="ES879">
        <v>65154.45</v>
      </c>
      <c r="ET879">
        <v>8265.0300000000007</v>
      </c>
      <c r="EU879">
        <v>3342.74</v>
      </c>
      <c r="EV879">
        <v>2951.82</v>
      </c>
      <c r="EW879">
        <v>16.559999999999999</v>
      </c>
      <c r="EX879">
        <v>0</v>
      </c>
      <c r="EY879">
        <v>0</v>
      </c>
      <c r="FQ879">
        <v>0</v>
      </c>
      <c r="FR879">
        <f t="shared" ref="FR879:FR885" si="550">ROUND(IF(AND(BH879=3,BI879=3),P879,0),2)</f>
        <v>0</v>
      </c>
      <c r="FS879">
        <v>0</v>
      </c>
      <c r="FX879">
        <v>70</v>
      </c>
      <c r="FY879">
        <v>10</v>
      </c>
      <c r="GA879" t="s">
        <v>3</v>
      </c>
      <c r="GD879">
        <v>0</v>
      </c>
      <c r="GF879">
        <v>-2044529547</v>
      </c>
      <c r="GG879">
        <v>2</v>
      </c>
      <c r="GH879">
        <v>1</v>
      </c>
      <c r="GI879">
        <v>-2</v>
      </c>
      <c r="GJ879">
        <v>0</v>
      </c>
      <c r="GK879">
        <f>ROUND(R879*(R12)/100,2)</f>
        <v>0</v>
      </c>
      <c r="GL879">
        <f t="shared" ref="GL879:GL885" si="551">ROUND(IF(AND(BH879=3,BI879=3,FS879&lt;&gt;0),P879,0),2)</f>
        <v>0</v>
      </c>
      <c r="GM879">
        <f t="shared" ref="GM879:GM885" si="552">ROUND(O879+X879+Y879+GK879,2)+GX879</f>
        <v>0</v>
      </c>
      <c r="GN879">
        <f t="shared" ref="GN879:GN885" si="553">IF(OR(BI879=0,BI879=1),ROUND(O879+X879+Y879+GK879,2),0)</f>
        <v>0</v>
      </c>
      <c r="GO879">
        <f t="shared" ref="GO879:GO885" si="554">IF(BI879=2,ROUND(O879+X879+Y879+GK879,2),0)</f>
        <v>0</v>
      </c>
      <c r="GP879">
        <f t="shared" ref="GP879:GP885" si="555">IF(BI879=4,ROUND(O879+X879+Y879+GK879,2)+GX879,0)</f>
        <v>0</v>
      </c>
      <c r="GR879">
        <v>0</v>
      </c>
      <c r="GS879">
        <v>3</v>
      </c>
      <c r="GT879">
        <v>0</v>
      </c>
      <c r="GU879" t="s">
        <v>3</v>
      </c>
      <c r="GV879">
        <f t="shared" ref="GV879:GV885" si="556">ROUND((GT879),6)</f>
        <v>0</v>
      </c>
      <c r="GW879">
        <v>1</v>
      </c>
      <c r="GX879">
        <f t="shared" ref="GX879:GX885" si="557">ROUND(HC879*I879,2)</f>
        <v>0</v>
      </c>
      <c r="HA879">
        <v>0</v>
      </c>
      <c r="HB879">
        <v>0</v>
      </c>
      <c r="HC879">
        <f t="shared" ref="HC879:HC885" si="558">GV879*GW879</f>
        <v>0</v>
      </c>
      <c r="IK879">
        <v>0</v>
      </c>
    </row>
    <row r="880" spans="1:245" x14ac:dyDescent="0.2">
      <c r="A880">
        <v>17</v>
      </c>
      <c r="B880">
        <v>1</v>
      </c>
      <c r="C880">
        <f>ROW(SmtRes!A144)</f>
        <v>144</v>
      </c>
      <c r="D880">
        <f>ROW(EtalonRes!A226)</f>
        <v>226</v>
      </c>
      <c r="E880" t="s">
        <v>295</v>
      </c>
      <c r="F880" t="s">
        <v>216</v>
      </c>
      <c r="G880" t="s">
        <v>217</v>
      </c>
      <c r="H880" t="s">
        <v>37</v>
      </c>
      <c r="I880">
        <v>0</v>
      </c>
      <c r="J880">
        <v>0</v>
      </c>
      <c r="O880">
        <f t="shared" si="523"/>
        <v>0</v>
      </c>
      <c r="P880">
        <f t="shared" si="524"/>
        <v>0</v>
      </c>
      <c r="Q880">
        <f t="shared" si="525"/>
        <v>0</v>
      </c>
      <c r="R880">
        <f t="shared" si="526"/>
        <v>0</v>
      </c>
      <c r="S880">
        <f t="shared" si="527"/>
        <v>0</v>
      </c>
      <c r="T880">
        <f t="shared" si="528"/>
        <v>0</v>
      </c>
      <c r="U880">
        <f t="shared" si="529"/>
        <v>0</v>
      </c>
      <c r="V880">
        <f t="shared" si="530"/>
        <v>0</v>
      </c>
      <c r="W880">
        <f t="shared" si="531"/>
        <v>0</v>
      </c>
      <c r="X880">
        <f t="shared" si="532"/>
        <v>0</v>
      </c>
      <c r="Y880">
        <f t="shared" si="532"/>
        <v>0</v>
      </c>
      <c r="AA880">
        <v>40597198</v>
      </c>
      <c r="AB880">
        <f t="shared" si="533"/>
        <v>44215.03</v>
      </c>
      <c r="AC880">
        <f t="shared" si="534"/>
        <v>23011.33</v>
      </c>
      <c r="AD880">
        <f t="shared" si="535"/>
        <v>0</v>
      </c>
      <c r="AE880">
        <f t="shared" si="536"/>
        <v>0</v>
      </c>
      <c r="AF880">
        <f t="shared" si="536"/>
        <v>21203.7</v>
      </c>
      <c r="AG880">
        <f t="shared" si="537"/>
        <v>0</v>
      </c>
      <c r="AH880">
        <f t="shared" si="538"/>
        <v>115</v>
      </c>
      <c r="AI880">
        <f t="shared" si="538"/>
        <v>0</v>
      </c>
      <c r="AJ880">
        <f t="shared" si="539"/>
        <v>0</v>
      </c>
      <c r="AK880">
        <v>44215.03</v>
      </c>
      <c r="AL880">
        <v>23011.33</v>
      </c>
      <c r="AM880">
        <v>0</v>
      </c>
      <c r="AN880">
        <v>0</v>
      </c>
      <c r="AO880">
        <v>21203.7</v>
      </c>
      <c r="AP880">
        <v>0</v>
      </c>
      <c r="AQ880">
        <v>115</v>
      </c>
      <c r="AR880">
        <v>0</v>
      </c>
      <c r="AS880">
        <v>0</v>
      </c>
      <c r="AT880">
        <v>70</v>
      </c>
      <c r="AU880">
        <v>10</v>
      </c>
      <c r="AV880">
        <v>1</v>
      </c>
      <c r="AW880">
        <v>1</v>
      </c>
      <c r="AZ880">
        <v>1</v>
      </c>
      <c r="BA880">
        <v>1</v>
      </c>
      <c r="BB880">
        <v>1</v>
      </c>
      <c r="BC880">
        <v>1</v>
      </c>
      <c r="BD880" t="s">
        <v>3</v>
      </c>
      <c r="BE880" t="s">
        <v>3</v>
      </c>
      <c r="BF880" t="s">
        <v>3</v>
      </c>
      <c r="BG880" t="s">
        <v>3</v>
      </c>
      <c r="BH880">
        <v>0</v>
      </c>
      <c r="BI880">
        <v>4</v>
      </c>
      <c r="BJ880" t="s">
        <v>218</v>
      </c>
      <c r="BM880">
        <v>0</v>
      </c>
      <c r="BN880">
        <v>0</v>
      </c>
      <c r="BO880" t="s">
        <v>3</v>
      </c>
      <c r="BP880">
        <v>0</v>
      </c>
      <c r="BQ880">
        <v>1</v>
      </c>
      <c r="BR880">
        <v>0</v>
      </c>
      <c r="BS880">
        <v>1</v>
      </c>
      <c r="BT880">
        <v>1</v>
      </c>
      <c r="BU880">
        <v>1</v>
      </c>
      <c r="BV880">
        <v>1</v>
      </c>
      <c r="BW880">
        <v>1</v>
      </c>
      <c r="BX880">
        <v>1</v>
      </c>
      <c r="BY880" t="s">
        <v>3</v>
      </c>
      <c r="BZ880">
        <v>70</v>
      </c>
      <c r="CA880">
        <v>10</v>
      </c>
      <c r="CE880">
        <v>0</v>
      </c>
      <c r="CF880">
        <v>0</v>
      </c>
      <c r="CG880">
        <v>0</v>
      </c>
      <c r="CM880">
        <v>0</v>
      </c>
      <c r="CN880" t="s">
        <v>3</v>
      </c>
      <c r="CO880">
        <v>0</v>
      </c>
      <c r="CP880">
        <f t="shared" si="540"/>
        <v>0</v>
      </c>
      <c r="CQ880">
        <f t="shared" si="541"/>
        <v>23011.33</v>
      </c>
      <c r="CR880">
        <f t="shared" si="542"/>
        <v>0</v>
      </c>
      <c r="CS880">
        <f t="shared" si="543"/>
        <v>0</v>
      </c>
      <c r="CT880">
        <f t="shared" si="544"/>
        <v>21203.7</v>
      </c>
      <c r="CU880">
        <f t="shared" si="545"/>
        <v>0</v>
      </c>
      <c r="CV880">
        <f t="shared" si="546"/>
        <v>115</v>
      </c>
      <c r="CW880">
        <f t="shared" si="547"/>
        <v>0</v>
      </c>
      <c r="CX880">
        <f t="shared" si="547"/>
        <v>0</v>
      </c>
      <c r="CY880">
        <f t="shared" si="548"/>
        <v>0</v>
      </c>
      <c r="CZ880">
        <f t="shared" si="549"/>
        <v>0</v>
      </c>
      <c r="DC880" t="s">
        <v>3</v>
      </c>
      <c r="DD880" t="s">
        <v>3</v>
      </c>
      <c r="DE880" t="s">
        <v>3</v>
      </c>
      <c r="DF880" t="s">
        <v>3</v>
      </c>
      <c r="DG880" t="s">
        <v>3</v>
      </c>
      <c r="DH880" t="s">
        <v>3</v>
      </c>
      <c r="DI880" t="s">
        <v>3</v>
      </c>
      <c r="DJ880" t="s">
        <v>3</v>
      </c>
      <c r="DK880" t="s">
        <v>3</v>
      </c>
      <c r="DL880" t="s">
        <v>3</v>
      </c>
      <c r="DM880" t="s">
        <v>3</v>
      </c>
      <c r="DN880">
        <v>0</v>
      </c>
      <c r="DO880">
        <v>0</v>
      </c>
      <c r="DP880">
        <v>1</v>
      </c>
      <c r="DQ880">
        <v>1</v>
      </c>
      <c r="DU880">
        <v>1003</v>
      </c>
      <c r="DV880" t="s">
        <v>37</v>
      </c>
      <c r="DW880" t="s">
        <v>37</v>
      </c>
      <c r="DX880">
        <v>100</v>
      </c>
      <c r="EE880">
        <v>38986828</v>
      </c>
      <c r="EF880">
        <v>1</v>
      </c>
      <c r="EG880" t="s">
        <v>23</v>
      </c>
      <c r="EH880">
        <v>0</v>
      </c>
      <c r="EI880" t="s">
        <v>3</v>
      </c>
      <c r="EJ880">
        <v>4</v>
      </c>
      <c r="EK880">
        <v>0</v>
      </c>
      <c r="EL880" t="s">
        <v>24</v>
      </c>
      <c r="EM880" t="s">
        <v>25</v>
      </c>
      <c r="EO880" t="s">
        <v>3</v>
      </c>
      <c r="EQ880">
        <v>131072</v>
      </c>
      <c r="ER880">
        <v>44215.03</v>
      </c>
      <c r="ES880">
        <v>23011.33</v>
      </c>
      <c r="ET880">
        <v>0</v>
      </c>
      <c r="EU880">
        <v>0</v>
      </c>
      <c r="EV880">
        <v>21203.7</v>
      </c>
      <c r="EW880">
        <v>115</v>
      </c>
      <c r="EX880">
        <v>0</v>
      </c>
      <c r="EY880">
        <v>0</v>
      </c>
      <c r="FQ880">
        <v>0</v>
      </c>
      <c r="FR880">
        <f t="shared" si="550"/>
        <v>0</v>
      </c>
      <c r="FS880">
        <v>0</v>
      </c>
      <c r="FX880">
        <v>70</v>
      </c>
      <c r="FY880">
        <v>10</v>
      </c>
      <c r="GA880" t="s">
        <v>3</v>
      </c>
      <c r="GD880">
        <v>0</v>
      </c>
      <c r="GF880">
        <v>-2031714371</v>
      </c>
      <c r="GG880">
        <v>2</v>
      </c>
      <c r="GH880">
        <v>1</v>
      </c>
      <c r="GI880">
        <v>-2</v>
      </c>
      <c r="GJ880">
        <v>0</v>
      </c>
      <c r="GK880">
        <f>ROUND(R880*(R12)/100,2)</f>
        <v>0</v>
      </c>
      <c r="GL880">
        <f t="shared" si="551"/>
        <v>0</v>
      </c>
      <c r="GM880">
        <f t="shared" si="552"/>
        <v>0</v>
      </c>
      <c r="GN880">
        <f t="shared" si="553"/>
        <v>0</v>
      </c>
      <c r="GO880">
        <f t="shared" si="554"/>
        <v>0</v>
      </c>
      <c r="GP880">
        <f t="shared" si="555"/>
        <v>0</v>
      </c>
      <c r="GR880">
        <v>0</v>
      </c>
      <c r="GS880">
        <v>3</v>
      </c>
      <c r="GT880">
        <v>0</v>
      </c>
      <c r="GU880" t="s">
        <v>3</v>
      </c>
      <c r="GV880">
        <f t="shared" si="556"/>
        <v>0</v>
      </c>
      <c r="GW880">
        <v>1</v>
      </c>
      <c r="GX880">
        <f t="shared" si="557"/>
        <v>0</v>
      </c>
      <c r="HA880">
        <v>0</v>
      </c>
      <c r="HB880">
        <v>0</v>
      </c>
      <c r="HC880">
        <f t="shared" si="558"/>
        <v>0</v>
      </c>
      <c r="IK880">
        <v>0</v>
      </c>
    </row>
    <row r="881" spans="1:245" x14ac:dyDescent="0.2">
      <c r="A881">
        <v>17</v>
      </c>
      <c r="B881">
        <v>1</v>
      </c>
      <c r="C881">
        <f>ROW(SmtRes!A152)</f>
        <v>152</v>
      </c>
      <c r="D881">
        <f>ROW(EtalonRes!A234)</f>
        <v>234</v>
      </c>
      <c r="E881" t="s">
        <v>296</v>
      </c>
      <c r="F881" t="s">
        <v>121</v>
      </c>
      <c r="G881" t="s">
        <v>122</v>
      </c>
      <c r="H881" t="s">
        <v>29</v>
      </c>
      <c r="I881">
        <v>0</v>
      </c>
      <c r="J881">
        <v>0</v>
      </c>
      <c r="O881">
        <f t="shared" si="523"/>
        <v>0</v>
      </c>
      <c r="P881">
        <f t="shared" si="524"/>
        <v>0</v>
      </c>
      <c r="Q881">
        <f t="shared" si="525"/>
        <v>0</v>
      </c>
      <c r="R881">
        <f t="shared" si="526"/>
        <v>0</v>
      </c>
      <c r="S881">
        <f t="shared" si="527"/>
        <v>0</v>
      </c>
      <c r="T881">
        <f t="shared" si="528"/>
        <v>0</v>
      </c>
      <c r="U881">
        <f t="shared" si="529"/>
        <v>0</v>
      </c>
      <c r="V881">
        <f t="shared" si="530"/>
        <v>0</v>
      </c>
      <c r="W881">
        <f t="shared" si="531"/>
        <v>0</v>
      </c>
      <c r="X881">
        <f t="shared" si="532"/>
        <v>0</v>
      </c>
      <c r="Y881">
        <f t="shared" si="532"/>
        <v>0</v>
      </c>
      <c r="AA881">
        <v>40597198</v>
      </c>
      <c r="AB881">
        <f t="shared" si="533"/>
        <v>76371.3</v>
      </c>
      <c r="AC881">
        <f t="shared" si="534"/>
        <v>65154.45</v>
      </c>
      <c r="AD881">
        <f t="shared" si="535"/>
        <v>8265.0300000000007</v>
      </c>
      <c r="AE881">
        <f t="shared" si="536"/>
        <v>3342.74</v>
      </c>
      <c r="AF881">
        <f t="shared" si="536"/>
        <v>2951.82</v>
      </c>
      <c r="AG881">
        <f t="shared" si="537"/>
        <v>0</v>
      </c>
      <c r="AH881">
        <f t="shared" si="538"/>
        <v>16.559999999999999</v>
      </c>
      <c r="AI881">
        <f t="shared" si="538"/>
        <v>0</v>
      </c>
      <c r="AJ881">
        <f t="shared" si="539"/>
        <v>0</v>
      </c>
      <c r="AK881">
        <v>76371.3</v>
      </c>
      <c r="AL881">
        <v>65154.45</v>
      </c>
      <c r="AM881">
        <v>8265.0300000000007</v>
      </c>
      <c r="AN881">
        <v>3342.74</v>
      </c>
      <c r="AO881">
        <v>2951.82</v>
      </c>
      <c r="AP881">
        <v>0</v>
      </c>
      <c r="AQ881">
        <v>16.559999999999999</v>
      </c>
      <c r="AR881">
        <v>0</v>
      </c>
      <c r="AS881">
        <v>0</v>
      </c>
      <c r="AT881">
        <v>70</v>
      </c>
      <c r="AU881">
        <v>10</v>
      </c>
      <c r="AV881">
        <v>1</v>
      </c>
      <c r="AW881">
        <v>1</v>
      </c>
      <c r="AZ881">
        <v>1</v>
      </c>
      <c r="BA881">
        <v>1</v>
      </c>
      <c r="BB881">
        <v>1</v>
      </c>
      <c r="BC881">
        <v>1</v>
      </c>
      <c r="BD881" t="s">
        <v>3</v>
      </c>
      <c r="BE881" t="s">
        <v>3</v>
      </c>
      <c r="BF881" t="s">
        <v>3</v>
      </c>
      <c r="BG881" t="s">
        <v>3</v>
      </c>
      <c r="BH881">
        <v>0</v>
      </c>
      <c r="BI881">
        <v>4</v>
      </c>
      <c r="BJ881" t="s">
        <v>123</v>
      </c>
      <c r="BM881">
        <v>0</v>
      </c>
      <c r="BN881">
        <v>0</v>
      </c>
      <c r="BO881" t="s">
        <v>3</v>
      </c>
      <c r="BP881">
        <v>0</v>
      </c>
      <c r="BQ881">
        <v>1</v>
      </c>
      <c r="BR881">
        <v>0</v>
      </c>
      <c r="BS881">
        <v>1</v>
      </c>
      <c r="BT881">
        <v>1</v>
      </c>
      <c r="BU881">
        <v>1</v>
      </c>
      <c r="BV881">
        <v>1</v>
      </c>
      <c r="BW881">
        <v>1</v>
      </c>
      <c r="BX881">
        <v>1</v>
      </c>
      <c r="BY881" t="s">
        <v>3</v>
      </c>
      <c r="BZ881">
        <v>70</v>
      </c>
      <c r="CA881">
        <v>10</v>
      </c>
      <c r="CE881">
        <v>0</v>
      </c>
      <c r="CF881">
        <v>0</v>
      </c>
      <c r="CG881">
        <v>0</v>
      </c>
      <c r="CM881">
        <v>0</v>
      </c>
      <c r="CN881" t="s">
        <v>3</v>
      </c>
      <c r="CO881">
        <v>0</v>
      </c>
      <c r="CP881">
        <f t="shared" si="540"/>
        <v>0</v>
      </c>
      <c r="CQ881">
        <f t="shared" si="541"/>
        <v>65154.45</v>
      </c>
      <c r="CR881">
        <f t="shared" si="542"/>
        <v>8265.0300000000007</v>
      </c>
      <c r="CS881">
        <f t="shared" si="543"/>
        <v>3342.74</v>
      </c>
      <c r="CT881">
        <f t="shared" si="544"/>
        <v>2951.82</v>
      </c>
      <c r="CU881">
        <f t="shared" si="545"/>
        <v>0</v>
      </c>
      <c r="CV881">
        <f t="shared" si="546"/>
        <v>16.559999999999999</v>
      </c>
      <c r="CW881">
        <f t="shared" si="547"/>
        <v>0</v>
      </c>
      <c r="CX881">
        <f t="shared" si="547"/>
        <v>0</v>
      </c>
      <c r="CY881">
        <f t="shared" si="548"/>
        <v>0</v>
      </c>
      <c r="CZ881">
        <f t="shared" si="549"/>
        <v>0</v>
      </c>
      <c r="DC881" t="s">
        <v>3</v>
      </c>
      <c r="DD881" t="s">
        <v>3</v>
      </c>
      <c r="DE881" t="s">
        <v>3</v>
      </c>
      <c r="DF881" t="s">
        <v>3</v>
      </c>
      <c r="DG881" t="s">
        <v>3</v>
      </c>
      <c r="DH881" t="s">
        <v>3</v>
      </c>
      <c r="DI881" t="s">
        <v>3</v>
      </c>
      <c r="DJ881" t="s">
        <v>3</v>
      </c>
      <c r="DK881" t="s">
        <v>3</v>
      </c>
      <c r="DL881" t="s">
        <v>3</v>
      </c>
      <c r="DM881" t="s">
        <v>3</v>
      </c>
      <c r="DN881">
        <v>0</v>
      </c>
      <c r="DO881">
        <v>0</v>
      </c>
      <c r="DP881">
        <v>1</v>
      </c>
      <c r="DQ881">
        <v>1</v>
      </c>
      <c r="DU881">
        <v>1007</v>
      </c>
      <c r="DV881" t="s">
        <v>29</v>
      </c>
      <c r="DW881" t="s">
        <v>29</v>
      </c>
      <c r="DX881">
        <v>100</v>
      </c>
      <c r="EE881">
        <v>38986828</v>
      </c>
      <c r="EF881">
        <v>1</v>
      </c>
      <c r="EG881" t="s">
        <v>23</v>
      </c>
      <c r="EH881">
        <v>0</v>
      </c>
      <c r="EI881" t="s">
        <v>3</v>
      </c>
      <c r="EJ881">
        <v>4</v>
      </c>
      <c r="EK881">
        <v>0</v>
      </c>
      <c r="EL881" t="s">
        <v>24</v>
      </c>
      <c r="EM881" t="s">
        <v>25</v>
      </c>
      <c r="EO881" t="s">
        <v>3</v>
      </c>
      <c r="EQ881">
        <v>131072</v>
      </c>
      <c r="ER881">
        <v>76371.3</v>
      </c>
      <c r="ES881">
        <v>65154.45</v>
      </c>
      <c r="ET881">
        <v>8265.0300000000007</v>
      </c>
      <c r="EU881">
        <v>3342.74</v>
      </c>
      <c r="EV881">
        <v>2951.82</v>
      </c>
      <c r="EW881">
        <v>16.559999999999999</v>
      </c>
      <c r="EX881">
        <v>0</v>
      </c>
      <c r="EY881">
        <v>0</v>
      </c>
      <c r="FQ881">
        <v>0</v>
      </c>
      <c r="FR881">
        <f t="shared" si="550"/>
        <v>0</v>
      </c>
      <c r="FS881">
        <v>0</v>
      </c>
      <c r="FX881">
        <v>70</v>
      </c>
      <c r="FY881">
        <v>10</v>
      </c>
      <c r="GA881" t="s">
        <v>3</v>
      </c>
      <c r="GD881">
        <v>0</v>
      </c>
      <c r="GF881">
        <v>-2044529547</v>
      </c>
      <c r="GG881">
        <v>2</v>
      </c>
      <c r="GH881">
        <v>1</v>
      </c>
      <c r="GI881">
        <v>-2</v>
      </c>
      <c r="GJ881">
        <v>0</v>
      </c>
      <c r="GK881">
        <f>ROUND(R881*(R12)/100,2)</f>
        <v>0</v>
      </c>
      <c r="GL881">
        <f t="shared" si="551"/>
        <v>0</v>
      </c>
      <c r="GM881">
        <f t="shared" si="552"/>
        <v>0</v>
      </c>
      <c r="GN881">
        <f t="shared" si="553"/>
        <v>0</v>
      </c>
      <c r="GO881">
        <f t="shared" si="554"/>
        <v>0</v>
      </c>
      <c r="GP881">
        <f t="shared" si="555"/>
        <v>0</v>
      </c>
      <c r="GR881">
        <v>0</v>
      </c>
      <c r="GS881">
        <v>3</v>
      </c>
      <c r="GT881">
        <v>0</v>
      </c>
      <c r="GU881" t="s">
        <v>3</v>
      </c>
      <c r="GV881">
        <f t="shared" si="556"/>
        <v>0</v>
      </c>
      <c r="GW881">
        <v>1</v>
      </c>
      <c r="GX881">
        <f t="shared" si="557"/>
        <v>0</v>
      </c>
      <c r="HA881">
        <v>0</v>
      </c>
      <c r="HB881">
        <v>0</v>
      </c>
      <c r="HC881">
        <f t="shared" si="558"/>
        <v>0</v>
      </c>
      <c r="IK881">
        <v>0</v>
      </c>
    </row>
    <row r="882" spans="1:245" x14ac:dyDescent="0.2">
      <c r="A882">
        <v>17</v>
      </c>
      <c r="B882">
        <v>1</v>
      </c>
      <c r="C882">
        <f>ROW(SmtRes!A161)</f>
        <v>161</v>
      </c>
      <c r="D882">
        <f>ROW(EtalonRes!A243)</f>
        <v>243</v>
      </c>
      <c r="E882" t="s">
        <v>297</v>
      </c>
      <c r="F882" t="s">
        <v>298</v>
      </c>
      <c r="G882" t="s">
        <v>299</v>
      </c>
      <c r="H882" t="s">
        <v>29</v>
      </c>
      <c r="I882">
        <v>0</v>
      </c>
      <c r="J882">
        <v>0</v>
      </c>
      <c r="O882">
        <f t="shared" si="523"/>
        <v>0</v>
      </c>
      <c r="P882">
        <f t="shared" si="524"/>
        <v>0</v>
      </c>
      <c r="Q882">
        <f t="shared" si="525"/>
        <v>0</v>
      </c>
      <c r="R882">
        <f t="shared" si="526"/>
        <v>0</v>
      </c>
      <c r="S882">
        <f t="shared" si="527"/>
        <v>0</v>
      </c>
      <c r="T882">
        <f t="shared" si="528"/>
        <v>0</v>
      </c>
      <c r="U882">
        <f t="shared" si="529"/>
        <v>0</v>
      </c>
      <c r="V882">
        <f t="shared" si="530"/>
        <v>0</v>
      </c>
      <c r="W882">
        <f t="shared" si="531"/>
        <v>0</v>
      </c>
      <c r="X882">
        <f t="shared" si="532"/>
        <v>0</v>
      </c>
      <c r="Y882">
        <f t="shared" si="532"/>
        <v>0</v>
      </c>
      <c r="AA882">
        <v>40597198</v>
      </c>
      <c r="AB882">
        <f t="shared" si="533"/>
        <v>283607.26</v>
      </c>
      <c r="AC882">
        <f t="shared" si="534"/>
        <v>227826.13</v>
      </c>
      <c r="AD882">
        <f t="shared" si="535"/>
        <v>51353.4</v>
      </c>
      <c r="AE882">
        <f t="shared" si="536"/>
        <v>20189.400000000001</v>
      </c>
      <c r="AF882">
        <f t="shared" si="536"/>
        <v>4427.7299999999996</v>
      </c>
      <c r="AG882">
        <f t="shared" si="537"/>
        <v>0</v>
      </c>
      <c r="AH882">
        <f t="shared" si="538"/>
        <v>24.84</v>
      </c>
      <c r="AI882">
        <f t="shared" si="538"/>
        <v>0</v>
      </c>
      <c r="AJ882">
        <f t="shared" si="539"/>
        <v>0</v>
      </c>
      <c r="AK882">
        <v>283607.26</v>
      </c>
      <c r="AL882">
        <v>227826.13</v>
      </c>
      <c r="AM882">
        <v>51353.4</v>
      </c>
      <c r="AN882">
        <v>20189.400000000001</v>
      </c>
      <c r="AO882">
        <v>4427.7299999999996</v>
      </c>
      <c r="AP882">
        <v>0</v>
      </c>
      <c r="AQ882">
        <v>24.84</v>
      </c>
      <c r="AR882">
        <v>0</v>
      </c>
      <c r="AS882">
        <v>0</v>
      </c>
      <c r="AT882">
        <v>70</v>
      </c>
      <c r="AU882">
        <v>10</v>
      </c>
      <c r="AV882">
        <v>1</v>
      </c>
      <c r="AW882">
        <v>1</v>
      </c>
      <c r="AZ882">
        <v>1</v>
      </c>
      <c r="BA882">
        <v>1</v>
      </c>
      <c r="BB882">
        <v>1</v>
      </c>
      <c r="BC882">
        <v>1</v>
      </c>
      <c r="BD882" t="s">
        <v>3</v>
      </c>
      <c r="BE882" t="s">
        <v>3</v>
      </c>
      <c r="BF882" t="s">
        <v>3</v>
      </c>
      <c r="BG882" t="s">
        <v>3</v>
      </c>
      <c r="BH882">
        <v>0</v>
      </c>
      <c r="BI882">
        <v>4</v>
      </c>
      <c r="BJ882" t="s">
        <v>300</v>
      </c>
      <c r="BM882">
        <v>0</v>
      </c>
      <c r="BN882">
        <v>0</v>
      </c>
      <c r="BO882" t="s">
        <v>3</v>
      </c>
      <c r="BP882">
        <v>0</v>
      </c>
      <c r="BQ882">
        <v>1</v>
      </c>
      <c r="BR882">
        <v>0</v>
      </c>
      <c r="BS882">
        <v>1</v>
      </c>
      <c r="BT882">
        <v>1</v>
      </c>
      <c r="BU882">
        <v>1</v>
      </c>
      <c r="BV882">
        <v>1</v>
      </c>
      <c r="BW882">
        <v>1</v>
      </c>
      <c r="BX882">
        <v>1</v>
      </c>
      <c r="BY882" t="s">
        <v>3</v>
      </c>
      <c r="BZ882">
        <v>70</v>
      </c>
      <c r="CA882">
        <v>10</v>
      </c>
      <c r="CE882">
        <v>0</v>
      </c>
      <c r="CF882">
        <v>0</v>
      </c>
      <c r="CG882">
        <v>0</v>
      </c>
      <c r="CM882">
        <v>0</v>
      </c>
      <c r="CN882" t="s">
        <v>3</v>
      </c>
      <c r="CO882">
        <v>0</v>
      </c>
      <c r="CP882">
        <f t="shared" si="540"/>
        <v>0</v>
      </c>
      <c r="CQ882">
        <f t="shared" si="541"/>
        <v>227826.13</v>
      </c>
      <c r="CR882">
        <f t="shared" si="542"/>
        <v>51353.4</v>
      </c>
      <c r="CS882">
        <f t="shared" si="543"/>
        <v>20189.400000000001</v>
      </c>
      <c r="CT882">
        <f t="shared" si="544"/>
        <v>4427.7299999999996</v>
      </c>
      <c r="CU882">
        <f t="shared" si="545"/>
        <v>0</v>
      </c>
      <c r="CV882">
        <f t="shared" si="546"/>
        <v>24.84</v>
      </c>
      <c r="CW882">
        <f t="shared" si="547"/>
        <v>0</v>
      </c>
      <c r="CX882">
        <f t="shared" si="547"/>
        <v>0</v>
      </c>
      <c r="CY882">
        <f t="shared" si="548"/>
        <v>0</v>
      </c>
      <c r="CZ882">
        <f t="shared" si="549"/>
        <v>0</v>
      </c>
      <c r="DC882" t="s">
        <v>3</v>
      </c>
      <c r="DD882" t="s">
        <v>3</v>
      </c>
      <c r="DE882" t="s">
        <v>3</v>
      </c>
      <c r="DF882" t="s">
        <v>3</v>
      </c>
      <c r="DG882" t="s">
        <v>3</v>
      </c>
      <c r="DH882" t="s">
        <v>3</v>
      </c>
      <c r="DI882" t="s">
        <v>3</v>
      </c>
      <c r="DJ882" t="s">
        <v>3</v>
      </c>
      <c r="DK882" t="s">
        <v>3</v>
      </c>
      <c r="DL882" t="s">
        <v>3</v>
      </c>
      <c r="DM882" t="s">
        <v>3</v>
      </c>
      <c r="DN882">
        <v>0</v>
      </c>
      <c r="DO882">
        <v>0</v>
      </c>
      <c r="DP882">
        <v>1</v>
      </c>
      <c r="DQ882">
        <v>1</v>
      </c>
      <c r="DU882">
        <v>1007</v>
      </c>
      <c r="DV882" t="s">
        <v>29</v>
      </c>
      <c r="DW882" t="s">
        <v>29</v>
      </c>
      <c r="DX882">
        <v>100</v>
      </c>
      <c r="EE882">
        <v>38986828</v>
      </c>
      <c r="EF882">
        <v>1</v>
      </c>
      <c r="EG882" t="s">
        <v>23</v>
      </c>
      <c r="EH882">
        <v>0</v>
      </c>
      <c r="EI882" t="s">
        <v>3</v>
      </c>
      <c r="EJ882">
        <v>4</v>
      </c>
      <c r="EK882">
        <v>0</v>
      </c>
      <c r="EL882" t="s">
        <v>24</v>
      </c>
      <c r="EM882" t="s">
        <v>25</v>
      </c>
      <c r="EO882" t="s">
        <v>3</v>
      </c>
      <c r="EQ882">
        <v>131072</v>
      </c>
      <c r="ER882">
        <v>283607.26</v>
      </c>
      <c r="ES882">
        <v>227826.13</v>
      </c>
      <c r="ET882">
        <v>51353.4</v>
      </c>
      <c r="EU882">
        <v>20189.400000000001</v>
      </c>
      <c r="EV882">
        <v>4427.7299999999996</v>
      </c>
      <c r="EW882">
        <v>24.84</v>
      </c>
      <c r="EX882">
        <v>0</v>
      </c>
      <c r="EY882">
        <v>0</v>
      </c>
      <c r="FQ882">
        <v>0</v>
      </c>
      <c r="FR882">
        <f t="shared" si="550"/>
        <v>0</v>
      </c>
      <c r="FS882">
        <v>0</v>
      </c>
      <c r="FX882">
        <v>70</v>
      </c>
      <c r="FY882">
        <v>10</v>
      </c>
      <c r="GA882" t="s">
        <v>3</v>
      </c>
      <c r="GD882">
        <v>0</v>
      </c>
      <c r="GF882">
        <v>1059402930</v>
      </c>
      <c r="GG882">
        <v>2</v>
      </c>
      <c r="GH882">
        <v>1</v>
      </c>
      <c r="GI882">
        <v>-2</v>
      </c>
      <c r="GJ882">
        <v>0</v>
      </c>
      <c r="GK882">
        <f>ROUND(R882*(R12)/100,2)</f>
        <v>0</v>
      </c>
      <c r="GL882">
        <f t="shared" si="551"/>
        <v>0</v>
      </c>
      <c r="GM882">
        <f t="shared" si="552"/>
        <v>0</v>
      </c>
      <c r="GN882">
        <f t="shared" si="553"/>
        <v>0</v>
      </c>
      <c r="GO882">
        <f t="shared" si="554"/>
        <v>0</v>
      </c>
      <c r="GP882">
        <f t="shared" si="555"/>
        <v>0</v>
      </c>
      <c r="GR882">
        <v>0</v>
      </c>
      <c r="GS882">
        <v>3</v>
      </c>
      <c r="GT882">
        <v>0</v>
      </c>
      <c r="GU882" t="s">
        <v>3</v>
      </c>
      <c r="GV882">
        <f t="shared" si="556"/>
        <v>0</v>
      </c>
      <c r="GW882">
        <v>1</v>
      </c>
      <c r="GX882">
        <f t="shared" si="557"/>
        <v>0</v>
      </c>
      <c r="HA882">
        <v>0</v>
      </c>
      <c r="HB882">
        <v>0</v>
      </c>
      <c r="HC882">
        <f t="shared" si="558"/>
        <v>0</v>
      </c>
      <c r="IK882">
        <v>0</v>
      </c>
    </row>
    <row r="883" spans="1:245" x14ac:dyDescent="0.2">
      <c r="A883">
        <v>17</v>
      </c>
      <c r="B883">
        <v>1</v>
      </c>
      <c r="C883">
        <f>ROW(SmtRes!A167)</f>
        <v>167</v>
      </c>
      <c r="D883">
        <f>ROW(EtalonRes!A249)</f>
        <v>249</v>
      </c>
      <c r="E883" t="s">
        <v>301</v>
      </c>
      <c r="F883" t="s">
        <v>302</v>
      </c>
      <c r="G883" t="s">
        <v>303</v>
      </c>
      <c r="H883" t="s">
        <v>21</v>
      </c>
      <c r="I883">
        <v>0</v>
      </c>
      <c r="J883">
        <v>0</v>
      </c>
      <c r="O883">
        <f t="shared" si="523"/>
        <v>0</v>
      </c>
      <c r="P883">
        <f t="shared" si="524"/>
        <v>0</v>
      </c>
      <c r="Q883">
        <f t="shared" si="525"/>
        <v>0</v>
      </c>
      <c r="R883">
        <f t="shared" si="526"/>
        <v>0</v>
      </c>
      <c r="S883">
        <f t="shared" si="527"/>
        <v>0</v>
      </c>
      <c r="T883">
        <f t="shared" si="528"/>
        <v>0</v>
      </c>
      <c r="U883">
        <f t="shared" si="529"/>
        <v>0</v>
      </c>
      <c r="V883">
        <f t="shared" si="530"/>
        <v>0</v>
      </c>
      <c r="W883">
        <f t="shared" si="531"/>
        <v>0</v>
      </c>
      <c r="X883">
        <f t="shared" si="532"/>
        <v>0</v>
      </c>
      <c r="Y883">
        <f t="shared" si="532"/>
        <v>0</v>
      </c>
      <c r="AA883">
        <v>40597198</v>
      </c>
      <c r="AB883">
        <f t="shared" si="533"/>
        <v>146014.22</v>
      </c>
      <c r="AC883">
        <f t="shared" si="534"/>
        <v>35928.43</v>
      </c>
      <c r="AD883">
        <f t="shared" si="535"/>
        <v>4071.88</v>
      </c>
      <c r="AE883">
        <f t="shared" si="536"/>
        <v>1182.8900000000001</v>
      </c>
      <c r="AF883">
        <f t="shared" si="536"/>
        <v>106013.91</v>
      </c>
      <c r="AG883">
        <f t="shared" si="537"/>
        <v>0</v>
      </c>
      <c r="AH883">
        <f t="shared" si="538"/>
        <v>451.95</v>
      </c>
      <c r="AI883">
        <f t="shared" si="538"/>
        <v>0</v>
      </c>
      <c r="AJ883">
        <f t="shared" si="539"/>
        <v>0</v>
      </c>
      <c r="AK883">
        <v>146014.22</v>
      </c>
      <c r="AL883">
        <v>35928.43</v>
      </c>
      <c r="AM883">
        <v>4071.88</v>
      </c>
      <c r="AN883">
        <v>1182.8900000000001</v>
      </c>
      <c r="AO883">
        <v>106013.91</v>
      </c>
      <c r="AP883">
        <v>0</v>
      </c>
      <c r="AQ883">
        <v>451.95</v>
      </c>
      <c r="AR883">
        <v>0</v>
      </c>
      <c r="AS883">
        <v>0</v>
      </c>
      <c r="AT883">
        <v>70</v>
      </c>
      <c r="AU883">
        <v>10</v>
      </c>
      <c r="AV883">
        <v>1</v>
      </c>
      <c r="AW883">
        <v>1</v>
      </c>
      <c r="AZ883">
        <v>1</v>
      </c>
      <c r="BA883">
        <v>1</v>
      </c>
      <c r="BB883">
        <v>1</v>
      </c>
      <c r="BC883">
        <v>1</v>
      </c>
      <c r="BD883" t="s">
        <v>3</v>
      </c>
      <c r="BE883" t="s">
        <v>3</v>
      </c>
      <c r="BF883" t="s">
        <v>3</v>
      </c>
      <c r="BG883" t="s">
        <v>3</v>
      </c>
      <c r="BH883">
        <v>0</v>
      </c>
      <c r="BI883">
        <v>4</v>
      </c>
      <c r="BJ883" t="s">
        <v>304</v>
      </c>
      <c r="BM883">
        <v>0</v>
      </c>
      <c r="BN883">
        <v>0</v>
      </c>
      <c r="BO883" t="s">
        <v>3</v>
      </c>
      <c r="BP883">
        <v>0</v>
      </c>
      <c r="BQ883">
        <v>1</v>
      </c>
      <c r="BR883">
        <v>0</v>
      </c>
      <c r="BS883">
        <v>1</v>
      </c>
      <c r="BT883">
        <v>1</v>
      </c>
      <c r="BU883">
        <v>1</v>
      </c>
      <c r="BV883">
        <v>1</v>
      </c>
      <c r="BW883">
        <v>1</v>
      </c>
      <c r="BX883">
        <v>1</v>
      </c>
      <c r="BY883" t="s">
        <v>3</v>
      </c>
      <c r="BZ883">
        <v>70</v>
      </c>
      <c r="CA883">
        <v>10</v>
      </c>
      <c r="CE883">
        <v>0</v>
      </c>
      <c r="CF883">
        <v>0</v>
      </c>
      <c r="CG883">
        <v>0</v>
      </c>
      <c r="CM883">
        <v>0</v>
      </c>
      <c r="CN883" t="s">
        <v>3</v>
      </c>
      <c r="CO883">
        <v>0</v>
      </c>
      <c r="CP883">
        <f t="shared" si="540"/>
        <v>0</v>
      </c>
      <c r="CQ883">
        <f t="shared" si="541"/>
        <v>35928.43</v>
      </c>
      <c r="CR883">
        <f t="shared" si="542"/>
        <v>4071.88</v>
      </c>
      <c r="CS883">
        <f t="shared" si="543"/>
        <v>1182.8900000000001</v>
      </c>
      <c r="CT883">
        <f t="shared" si="544"/>
        <v>106013.91</v>
      </c>
      <c r="CU883">
        <f t="shared" si="545"/>
        <v>0</v>
      </c>
      <c r="CV883">
        <f t="shared" si="546"/>
        <v>451.95</v>
      </c>
      <c r="CW883">
        <f t="shared" si="547"/>
        <v>0</v>
      </c>
      <c r="CX883">
        <f t="shared" si="547"/>
        <v>0</v>
      </c>
      <c r="CY883">
        <f t="shared" si="548"/>
        <v>0</v>
      </c>
      <c r="CZ883">
        <f t="shared" si="549"/>
        <v>0</v>
      </c>
      <c r="DC883" t="s">
        <v>3</v>
      </c>
      <c r="DD883" t="s">
        <v>3</v>
      </c>
      <c r="DE883" t="s">
        <v>3</v>
      </c>
      <c r="DF883" t="s">
        <v>3</v>
      </c>
      <c r="DG883" t="s">
        <v>3</v>
      </c>
      <c r="DH883" t="s">
        <v>3</v>
      </c>
      <c r="DI883" t="s">
        <v>3</v>
      </c>
      <c r="DJ883" t="s">
        <v>3</v>
      </c>
      <c r="DK883" t="s">
        <v>3</v>
      </c>
      <c r="DL883" t="s">
        <v>3</v>
      </c>
      <c r="DM883" t="s">
        <v>3</v>
      </c>
      <c r="DN883">
        <v>0</v>
      </c>
      <c r="DO883">
        <v>0</v>
      </c>
      <c r="DP883">
        <v>1</v>
      </c>
      <c r="DQ883">
        <v>1</v>
      </c>
      <c r="DU883">
        <v>1005</v>
      </c>
      <c r="DV883" t="s">
        <v>21</v>
      </c>
      <c r="DW883" t="s">
        <v>21</v>
      </c>
      <c r="DX883">
        <v>100</v>
      </c>
      <c r="EE883">
        <v>38986828</v>
      </c>
      <c r="EF883">
        <v>1</v>
      </c>
      <c r="EG883" t="s">
        <v>23</v>
      </c>
      <c r="EH883">
        <v>0</v>
      </c>
      <c r="EI883" t="s">
        <v>3</v>
      </c>
      <c r="EJ883">
        <v>4</v>
      </c>
      <c r="EK883">
        <v>0</v>
      </c>
      <c r="EL883" t="s">
        <v>24</v>
      </c>
      <c r="EM883" t="s">
        <v>25</v>
      </c>
      <c r="EO883" t="s">
        <v>3</v>
      </c>
      <c r="EQ883">
        <v>131072</v>
      </c>
      <c r="ER883">
        <v>146014.22</v>
      </c>
      <c r="ES883">
        <v>35928.43</v>
      </c>
      <c r="ET883">
        <v>4071.88</v>
      </c>
      <c r="EU883">
        <v>1182.8900000000001</v>
      </c>
      <c r="EV883">
        <v>106013.91</v>
      </c>
      <c r="EW883">
        <v>451.95</v>
      </c>
      <c r="EX883">
        <v>0</v>
      </c>
      <c r="EY883">
        <v>0</v>
      </c>
      <c r="FQ883">
        <v>0</v>
      </c>
      <c r="FR883">
        <f t="shared" si="550"/>
        <v>0</v>
      </c>
      <c r="FS883">
        <v>0</v>
      </c>
      <c r="FX883">
        <v>70</v>
      </c>
      <c r="FY883">
        <v>10</v>
      </c>
      <c r="GA883" t="s">
        <v>3</v>
      </c>
      <c r="GD883">
        <v>0</v>
      </c>
      <c r="GF883">
        <v>-897924511</v>
      </c>
      <c r="GG883">
        <v>2</v>
      </c>
      <c r="GH883">
        <v>1</v>
      </c>
      <c r="GI883">
        <v>-2</v>
      </c>
      <c r="GJ883">
        <v>0</v>
      </c>
      <c r="GK883">
        <f>ROUND(R883*(R12)/100,2)</f>
        <v>0</v>
      </c>
      <c r="GL883">
        <f t="shared" si="551"/>
        <v>0</v>
      </c>
      <c r="GM883">
        <f t="shared" si="552"/>
        <v>0</v>
      </c>
      <c r="GN883">
        <f t="shared" si="553"/>
        <v>0</v>
      </c>
      <c r="GO883">
        <f t="shared" si="554"/>
        <v>0</v>
      </c>
      <c r="GP883">
        <f t="shared" si="555"/>
        <v>0</v>
      </c>
      <c r="GR883">
        <v>0</v>
      </c>
      <c r="GS883">
        <v>3</v>
      </c>
      <c r="GT883">
        <v>0</v>
      </c>
      <c r="GU883" t="s">
        <v>3</v>
      </c>
      <c r="GV883">
        <f t="shared" si="556"/>
        <v>0</v>
      </c>
      <c r="GW883">
        <v>1</v>
      </c>
      <c r="GX883">
        <f t="shared" si="557"/>
        <v>0</v>
      </c>
      <c r="HA883">
        <v>0</v>
      </c>
      <c r="HB883">
        <v>0</v>
      </c>
      <c r="HC883">
        <f t="shared" si="558"/>
        <v>0</v>
      </c>
      <c r="IK883">
        <v>0</v>
      </c>
    </row>
    <row r="884" spans="1:245" x14ac:dyDescent="0.2">
      <c r="A884">
        <v>18</v>
      </c>
      <c r="B884">
        <v>1</v>
      </c>
      <c r="C884">
        <v>165</v>
      </c>
      <c r="E884" t="s">
        <v>305</v>
      </c>
      <c r="F884" t="s">
        <v>306</v>
      </c>
      <c r="G884" t="s">
        <v>307</v>
      </c>
      <c r="H884" t="s">
        <v>148</v>
      </c>
      <c r="I884">
        <f>I883*J884</f>
        <v>0</v>
      </c>
      <c r="J884">
        <v>103</v>
      </c>
      <c r="O884">
        <f t="shared" si="523"/>
        <v>0</v>
      </c>
      <c r="P884">
        <f t="shared" si="524"/>
        <v>0</v>
      </c>
      <c r="Q884">
        <f t="shared" si="525"/>
        <v>0</v>
      </c>
      <c r="R884">
        <f t="shared" si="526"/>
        <v>0</v>
      </c>
      <c r="S884">
        <f t="shared" si="527"/>
        <v>0</v>
      </c>
      <c r="T884">
        <f t="shared" si="528"/>
        <v>0</v>
      </c>
      <c r="U884">
        <f t="shared" si="529"/>
        <v>0</v>
      </c>
      <c r="V884">
        <f t="shared" si="530"/>
        <v>0</v>
      </c>
      <c r="W884">
        <f t="shared" si="531"/>
        <v>0</v>
      </c>
      <c r="X884">
        <f t="shared" si="532"/>
        <v>0</v>
      </c>
      <c r="Y884">
        <f t="shared" si="532"/>
        <v>0</v>
      </c>
      <c r="AA884">
        <v>40597198</v>
      </c>
      <c r="AB884">
        <f t="shared" si="533"/>
        <v>2073.98</v>
      </c>
      <c r="AC884">
        <f t="shared" si="534"/>
        <v>2073.98</v>
      </c>
      <c r="AD884">
        <f t="shared" si="535"/>
        <v>0</v>
      </c>
      <c r="AE884">
        <f t="shared" si="536"/>
        <v>0</v>
      </c>
      <c r="AF884">
        <f t="shared" si="536"/>
        <v>0</v>
      </c>
      <c r="AG884">
        <f t="shared" si="537"/>
        <v>0</v>
      </c>
      <c r="AH884">
        <f t="shared" si="538"/>
        <v>0</v>
      </c>
      <c r="AI884">
        <f t="shared" si="538"/>
        <v>0</v>
      </c>
      <c r="AJ884">
        <f t="shared" si="539"/>
        <v>0</v>
      </c>
      <c r="AK884">
        <v>2073.98</v>
      </c>
      <c r="AL884">
        <v>2073.98</v>
      </c>
      <c r="AM884">
        <v>0</v>
      </c>
      <c r="AN884">
        <v>0</v>
      </c>
      <c r="AO884">
        <v>0</v>
      </c>
      <c r="AP884">
        <v>0</v>
      </c>
      <c r="AQ884">
        <v>0</v>
      </c>
      <c r="AR884">
        <v>0</v>
      </c>
      <c r="AS884">
        <v>0</v>
      </c>
      <c r="AT884">
        <v>70</v>
      </c>
      <c r="AU884">
        <v>10</v>
      </c>
      <c r="AV884">
        <v>1</v>
      </c>
      <c r="AW884">
        <v>1</v>
      </c>
      <c r="AZ884">
        <v>1</v>
      </c>
      <c r="BA884">
        <v>1</v>
      </c>
      <c r="BB884">
        <v>1</v>
      </c>
      <c r="BC884">
        <v>1</v>
      </c>
      <c r="BD884" t="s">
        <v>3</v>
      </c>
      <c r="BE884" t="s">
        <v>3</v>
      </c>
      <c r="BF884" t="s">
        <v>3</v>
      </c>
      <c r="BG884" t="s">
        <v>3</v>
      </c>
      <c r="BH884">
        <v>3</v>
      </c>
      <c r="BI884">
        <v>4</v>
      </c>
      <c r="BJ884" t="s">
        <v>308</v>
      </c>
      <c r="BM884">
        <v>0</v>
      </c>
      <c r="BN884">
        <v>0</v>
      </c>
      <c r="BO884" t="s">
        <v>3</v>
      </c>
      <c r="BP884">
        <v>0</v>
      </c>
      <c r="BQ884">
        <v>1</v>
      </c>
      <c r="BR884">
        <v>0</v>
      </c>
      <c r="BS884">
        <v>1</v>
      </c>
      <c r="BT884">
        <v>1</v>
      </c>
      <c r="BU884">
        <v>1</v>
      </c>
      <c r="BV884">
        <v>1</v>
      </c>
      <c r="BW884">
        <v>1</v>
      </c>
      <c r="BX884">
        <v>1</v>
      </c>
      <c r="BY884" t="s">
        <v>3</v>
      </c>
      <c r="BZ884">
        <v>70</v>
      </c>
      <c r="CA884">
        <v>10</v>
      </c>
      <c r="CE884">
        <v>0</v>
      </c>
      <c r="CF884">
        <v>0</v>
      </c>
      <c r="CG884">
        <v>0</v>
      </c>
      <c r="CM884">
        <v>0</v>
      </c>
      <c r="CN884" t="s">
        <v>3</v>
      </c>
      <c r="CO884">
        <v>0</v>
      </c>
      <c r="CP884">
        <f t="shared" si="540"/>
        <v>0</v>
      </c>
      <c r="CQ884">
        <f t="shared" si="541"/>
        <v>2073.98</v>
      </c>
      <c r="CR884">
        <f t="shared" si="542"/>
        <v>0</v>
      </c>
      <c r="CS884">
        <f t="shared" si="543"/>
        <v>0</v>
      </c>
      <c r="CT884">
        <f t="shared" si="544"/>
        <v>0</v>
      </c>
      <c r="CU884">
        <f t="shared" si="545"/>
        <v>0</v>
      </c>
      <c r="CV884">
        <f t="shared" si="546"/>
        <v>0</v>
      </c>
      <c r="CW884">
        <f t="shared" si="547"/>
        <v>0</v>
      </c>
      <c r="CX884">
        <f t="shared" si="547"/>
        <v>0</v>
      </c>
      <c r="CY884">
        <f t="shared" si="548"/>
        <v>0</v>
      </c>
      <c r="CZ884">
        <f t="shared" si="549"/>
        <v>0</v>
      </c>
      <c r="DC884" t="s">
        <v>3</v>
      </c>
      <c r="DD884" t="s">
        <v>3</v>
      </c>
      <c r="DE884" t="s">
        <v>3</v>
      </c>
      <c r="DF884" t="s">
        <v>3</v>
      </c>
      <c r="DG884" t="s">
        <v>3</v>
      </c>
      <c r="DH884" t="s">
        <v>3</v>
      </c>
      <c r="DI884" t="s">
        <v>3</v>
      </c>
      <c r="DJ884" t="s">
        <v>3</v>
      </c>
      <c r="DK884" t="s">
        <v>3</v>
      </c>
      <c r="DL884" t="s">
        <v>3</v>
      </c>
      <c r="DM884" t="s">
        <v>3</v>
      </c>
      <c r="DN884">
        <v>0</v>
      </c>
      <c r="DO884">
        <v>0</v>
      </c>
      <c r="DP884">
        <v>1</v>
      </c>
      <c r="DQ884">
        <v>1</v>
      </c>
      <c r="DU884">
        <v>1005</v>
      </c>
      <c r="DV884" t="s">
        <v>148</v>
      </c>
      <c r="DW884" t="s">
        <v>148</v>
      </c>
      <c r="DX884">
        <v>1</v>
      </c>
      <c r="EE884">
        <v>38986828</v>
      </c>
      <c r="EF884">
        <v>1</v>
      </c>
      <c r="EG884" t="s">
        <v>23</v>
      </c>
      <c r="EH884">
        <v>0</v>
      </c>
      <c r="EI884" t="s">
        <v>3</v>
      </c>
      <c r="EJ884">
        <v>4</v>
      </c>
      <c r="EK884">
        <v>0</v>
      </c>
      <c r="EL884" t="s">
        <v>24</v>
      </c>
      <c r="EM884" t="s">
        <v>25</v>
      </c>
      <c r="EO884" t="s">
        <v>3</v>
      </c>
      <c r="EQ884">
        <v>0</v>
      </c>
      <c r="ER884">
        <v>2073.98</v>
      </c>
      <c r="ES884">
        <v>2073.98</v>
      </c>
      <c r="ET884">
        <v>0</v>
      </c>
      <c r="EU884">
        <v>0</v>
      </c>
      <c r="EV884">
        <v>0</v>
      </c>
      <c r="EW884">
        <v>0</v>
      </c>
      <c r="EX884">
        <v>0</v>
      </c>
      <c r="FQ884">
        <v>0</v>
      </c>
      <c r="FR884">
        <f t="shared" si="550"/>
        <v>0</v>
      </c>
      <c r="FS884">
        <v>0</v>
      </c>
      <c r="FX884">
        <v>70</v>
      </c>
      <c r="FY884">
        <v>10</v>
      </c>
      <c r="GA884" t="s">
        <v>3</v>
      </c>
      <c r="GD884">
        <v>0</v>
      </c>
      <c r="GF884">
        <v>1577315863</v>
      </c>
      <c r="GG884">
        <v>2</v>
      </c>
      <c r="GH884">
        <v>1</v>
      </c>
      <c r="GI884">
        <v>-2</v>
      </c>
      <c r="GJ884">
        <v>0</v>
      </c>
      <c r="GK884">
        <f>ROUND(R884*(R12)/100,2)</f>
        <v>0</v>
      </c>
      <c r="GL884">
        <f t="shared" si="551"/>
        <v>0</v>
      </c>
      <c r="GM884">
        <f t="shared" si="552"/>
        <v>0</v>
      </c>
      <c r="GN884">
        <f t="shared" si="553"/>
        <v>0</v>
      </c>
      <c r="GO884">
        <f t="shared" si="554"/>
        <v>0</v>
      </c>
      <c r="GP884">
        <f t="shared" si="555"/>
        <v>0</v>
      </c>
      <c r="GR884">
        <v>0</v>
      </c>
      <c r="GS884">
        <v>3</v>
      </c>
      <c r="GT884">
        <v>0</v>
      </c>
      <c r="GU884" t="s">
        <v>3</v>
      </c>
      <c r="GV884">
        <f t="shared" si="556"/>
        <v>0</v>
      </c>
      <c r="GW884">
        <v>1</v>
      </c>
      <c r="GX884">
        <f t="shared" si="557"/>
        <v>0</v>
      </c>
      <c r="HA884">
        <v>0</v>
      </c>
      <c r="HB884">
        <v>0</v>
      </c>
      <c r="HC884">
        <f t="shared" si="558"/>
        <v>0</v>
      </c>
      <c r="IK884">
        <v>0</v>
      </c>
    </row>
    <row r="885" spans="1:245" x14ac:dyDescent="0.2">
      <c r="A885">
        <v>17</v>
      </c>
      <c r="B885">
        <v>1</v>
      </c>
      <c r="C885">
        <f>ROW(SmtRes!A171)</f>
        <v>171</v>
      </c>
      <c r="D885">
        <f>ROW(EtalonRes!A253)</f>
        <v>253</v>
      </c>
      <c r="E885" t="s">
        <v>309</v>
      </c>
      <c r="F885" t="s">
        <v>310</v>
      </c>
      <c r="G885" t="s">
        <v>311</v>
      </c>
      <c r="H885" t="s">
        <v>37</v>
      </c>
      <c r="I885">
        <v>0</v>
      </c>
      <c r="J885">
        <v>0</v>
      </c>
      <c r="O885">
        <f t="shared" si="523"/>
        <v>0</v>
      </c>
      <c r="P885">
        <f t="shared" si="524"/>
        <v>0</v>
      </c>
      <c r="Q885">
        <f t="shared" si="525"/>
        <v>0</v>
      </c>
      <c r="R885">
        <f t="shared" si="526"/>
        <v>0</v>
      </c>
      <c r="S885">
        <f t="shared" si="527"/>
        <v>0</v>
      </c>
      <c r="T885">
        <f t="shared" si="528"/>
        <v>0</v>
      </c>
      <c r="U885">
        <f t="shared" si="529"/>
        <v>0</v>
      </c>
      <c r="V885">
        <f t="shared" si="530"/>
        <v>0</v>
      </c>
      <c r="W885">
        <f t="shared" si="531"/>
        <v>0</v>
      </c>
      <c r="X885">
        <f t="shared" si="532"/>
        <v>0</v>
      </c>
      <c r="Y885">
        <f t="shared" si="532"/>
        <v>0</v>
      </c>
      <c r="AA885">
        <v>40597198</v>
      </c>
      <c r="AB885">
        <f t="shared" si="533"/>
        <v>24720.15</v>
      </c>
      <c r="AC885">
        <f t="shared" si="534"/>
        <v>958.49</v>
      </c>
      <c r="AD885">
        <f t="shared" si="535"/>
        <v>14090.89</v>
      </c>
      <c r="AE885">
        <f t="shared" si="536"/>
        <v>12019.77</v>
      </c>
      <c r="AF885">
        <f t="shared" si="536"/>
        <v>9670.77</v>
      </c>
      <c r="AG885">
        <f t="shared" si="537"/>
        <v>0</v>
      </c>
      <c r="AH885">
        <f t="shared" si="538"/>
        <v>37.840000000000003</v>
      </c>
      <c r="AI885">
        <f t="shared" si="538"/>
        <v>0</v>
      </c>
      <c r="AJ885">
        <f t="shared" si="539"/>
        <v>0</v>
      </c>
      <c r="AK885">
        <v>24720.15</v>
      </c>
      <c r="AL885">
        <v>958.49</v>
      </c>
      <c r="AM885">
        <v>14090.89</v>
      </c>
      <c r="AN885">
        <v>12019.77</v>
      </c>
      <c r="AO885">
        <v>9670.77</v>
      </c>
      <c r="AP885">
        <v>0</v>
      </c>
      <c r="AQ885">
        <v>37.840000000000003</v>
      </c>
      <c r="AR885">
        <v>0</v>
      </c>
      <c r="AS885">
        <v>0</v>
      </c>
      <c r="AT885">
        <v>70</v>
      </c>
      <c r="AU885">
        <v>10</v>
      </c>
      <c r="AV885">
        <v>1</v>
      </c>
      <c r="AW885">
        <v>1</v>
      </c>
      <c r="AZ885">
        <v>1</v>
      </c>
      <c r="BA885">
        <v>1</v>
      </c>
      <c r="BB885">
        <v>1</v>
      </c>
      <c r="BC885">
        <v>1</v>
      </c>
      <c r="BD885" t="s">
        <v>3</v>
      </c>
      <c r="BE885" t="s">
        <v>3</v>
      </c>
      <c r="BF885" t="s">
        <v>3</v>
      </c>
      <c r="BG885" t="s">
        <v>3</v>
      </c>
      <c r="BH885">
        <v>0</v>
      </c>
      <c r="BI885">
        <v>4</v>
      </c>
      <c r="BJ885" t="s">
        <v>312</v>
      </c>
      <c r="BM885">
        <v>0</v>
      </c>
      <c r="BN885">
        <v>0</v>
      </c>
      <c r="BO885" t="s">
        <v>3</v>
      </c>
      <c r="BP885">
        <v>0</v>
      </c>
      <c r="BQ885">
        <v>1</v>
      </c>
      <c r="BR885">
        <v>0</v>
      </c>
      <c r="BS885">
        <v>1</v>
      </c>
      <c r="BT885">
        <v>1</v>
      </c>
      <c r="BU885">
        <v>1</v>
      </c>
      <c r="BV885">
        <v>1</v>
      </c>
      <c r="BW885">
        <v>1</v>
      </c>
      <c r="BX885">
        <v>1</v>
      </c>
      <c r="BY885" t="s">
        <v>3</v>
      </c>
      <c r="BZ885">
        <v>70</v>
      </c>
      <c r="CA885">
        <v>10</v>
      </c>
      <c r="CE885">
        <v>0</v>
      </c>
      <c r="CF885">
        <v>0</v>
      </c>
      <c r="CG885">
        <v>0</v>
      </c>
      <c r="CM885">
        <v>0</v>
      </c>
      <c r="CN885" t="s">
        <v>3</v>
      </c>
      <c r="CO885">
        <v>0</v>
      </c>
      <c r="CP885">
        <f t="shared" si="540"/>
        <v>0</v>
      </c>
      <c r="CQ885">
        <f t="shared" si="541"/>
        <v>958.49</v>
      </c>
      <c r="CR885">
        <f t="shared" si="542"/>
        <v>14090.89</v>
      </c>
      <c r="CS885">
        <f t="shared" si="543"/>
        <v>12019.77</v>
      </c>
      <c r="CT885">
        <f t="shared" si="544"/>
        <v>9670.77</v>
      </c>
      <c r="CU885">
        <f t="shared" si="545"/>
        <v>0</v>
      </c>
      <c r="CV885">
        <f t="shared" si="546"/>
        <v>37.840000000000003</v>
      </c>
      <c r="CW885">
        <f t="shared" si="547"/>
        <v>0</v>
      </c>
      <c r="CX885">
        <f t="shared" si="547"/>
        <v>0</v>
      </c>
      <c r="CY885">
        <f t="shared" si="548"/>
        <v>0</v>
      </c>
      <c r="CZ885">
        <f t="shared" si="549"/>
        <v>0</v>
      </c>
      <c r="DC885" t="s">
        <v>3</v>
      </c>
      <c r="DD885" t="s">
        <v>3</v>
      </c>
      <c r="DE885" t="s">
        <v>3</v>
      </c>
      <c r="DF885" t="s">
        <v>3</v>
      </c>
      <c r="DG885" t="s">
        <v>3</v>
      </c>
      <c r="DH885" t="s">
        <v>3</v>
      </c>
      <c r="DI885" t="s">
        <v>3</v>
      </c>
      <c r="DJ885" t="s">
        <v>3</v>
      </c>
      <c r="DK885" t="s">
        <v>3</v>
      </c>
      <c r="DL885" t="s">
        <v>3</v>
      </c>
      <c r="DM885" t="s">
        <v>3</v>
      </c>
      <c r="DN885">
        <v>0</v>
      </c>
      <c r="DO885">
        <v>0</v>
      </c>
      <c r="DP885">
        <v>1</v>
      </c>
      <c r="DQ885">
        <v>1</v>
      </c>
      <c r="DU885">
        <v>1003</v>
      </c>
      <c r="DV885" t="s">
        <v>37</v>
      </c>
      <c r="DW885" t="s">
        <v>37</v>
      </c>
      <c r="DX885">
        <v>100</v>
      </c>
      <c r="EE885">
        <v>38986828</v>
      </c>
      <c r="EF885">
        <v>1</v>
      </c>
      <c r="EG885" t="s">
        <v>23</v>
      </c>
      <c r="EH885">
        <v>0</v>
      </c>
      <c r="EI885" t="s">
        <v>3</v>
      </c>
      <c r="EJ885">
        <v>4</v>
      </c>
      <c r="EK885">
        <v>0</v>
      </c>
      <c r="EL885" t="s">
        <v>24</v>
      </c>
      <c r="EM885" t="s">
        <v>25</v>
      </c>
      <c r="EO885" t="s">
        <v>3</v>
      </c>
      <c r="EQ885">
        <v>131072</v>
      </c>
      <c r="ER885">
        <v>24720.15</v>
      </c>
      <c r="ES885">
        <v>958.49</v>
      </c>
      <c r="ET885">
        <v>14090.89</v>
      </c>
      <c r="EU885">
        <v>12019.77</v>
      </c>
      <c r="EV885">
        <v>9670.77</v>
      </c>
      <c r="EW885">
        <v>37.840000000000003</v>
      </c>
      <c r="EX885">
        <v>0</v>
      </c>
      <c r="EY885">
        <v>0</v>
      </c>
      <c r="FQ885">
        <v>0</v>
      </c>
      <c r="FR885">
        <f t="shared" si="550"/>
        <v>0</v>
      </c>
      <c r="FS885">
        <v>0</v>
      </c>
      <c r="FX885">
        <v>70</v>
      </c>
      <c r="FY885">
        <v>10</v>
      </c>
      <c r="GA885" t="s">
        <v>3</v>
      </c>
      <c r="GD885">
        <v>0</v>
      </c>
      <c r="GF885">
        <v>-2105244051</v>
      </c>
      <c r="GG885">
        <v>2</v>
      </c>
      <c r="GH885">
        <v>1</v>
      </c>
      <c r="GI885">
        <v>-2</v>
      </c>
      <c r="GJ885">
        <v>0</v>
      </c>
      <c r="GK885">
        <f>ROUND(R885*(R12)/100,2)</f>
        <v>0</v>
      </c>
      <c r="GL885">
        <f t="shared" si="551"/>
        <v>0</v>
      </c>
      <c r="GM885">
        <f t="shared" si="552"/>
        <v>0</v>
      </c>
      <c r="GN885">
        <f t="shared" si="553"/>
        <v>0</v>
      </c>
      <c r="GO885">
        <f t="shared" si="554"/>
        <v>0</v>
      </c>
      <c r="GP885">
        <f t="shared" si="555"/>
        <v>0</v>
      </c>
      <c r="GR885">
        <v>0</v>
      </c>
      <c r="GS885">
        <v>3</v>
      </c>
      <c r="GT885">
        <v>0</v>
      </c>
      <c r="GU885" t="s">
        <v>3</v>
      </c>
      <c r="GV885">
        <f t="shared" si="556"/>
        <v>0</v>
      </c>
      <c r="GW885">
        <v>1</v>
      </c>
      <c r="GX885">
        <f t="shared" si="557"/>
        <v>0</v>
      </c>
      <c r="HA885">
        <v>0</v>
      </c>
      <c r="HB885">
        <v>0</v>
      </c>
      <c r="HC885">
        <f t="shared" si="558"/>
        <v>0</v>
      </c>
      <c r="IK885">
        <v>0</v>
      </c>
    </row>
    <row r="887" spans="1:245" x14ac:dyDescent="0.2">
      <c r="A887" s="2">
        <v>51</v>
      </c>
      <c r="B887" s="2">
        <f>B875</f>
        <v>1</v>
      </c>
      <c r="C887" s="2">
        <f>A875</f>
        <v>5</v>
      </c>
      <c r="D887" s="2">
        <f>ROW(A875)</f>
        <v>875</v>
      </c>
      <c r="E887" s="2"/>
      <c r="F887" s="2" t="str">
        <f>IF(F875&lt;&gt;"",F875,"")</f>
        <v>Новый подраздел</v>
      </c>
      <c r="G887" s="2" t="str">
        <f>IF(G875&lt;&gt;"",G875,"")</f>
        <v>Устройство бортового камня</v>
      </c>
      <c r="H887" s="2">
        <v>0</v>
      </c>
      <c r="I887" s="2"/>
      <c r="J887" s="2"/>
      <c r="K887" s="2"/>
      <c r="L887" s="2"/>
      <c r="M887" s="2"/>
      <c r="N887" s="2"/>
      <c r="O887" s="2">
        <f t="shared" ref="O887:T887" si="559">ROUND(AB887,2)</f>
        <v>0</v>
      </c>
      <c r="P887" s="2">
        <f t="shared" si="559"/>
        <v>0</v>
      </c>
      <c r="Q887" s="2">
        <f t="shared" si="559"/>
        <v>0</v>
      </c>
      <c r="R887" s="2">
        <f t="shared" si="559"/>
        <v>0</v>
      </c>
      <c r="S887" s="2">
        <f t="shared" si="559"/>
        <v>0</v>
      </c>
      <c r="T887" s="2">
        <f t="shared" si="559"/>
        <v>0</v>
      </c>
      <c r="U887" s="2">
        <f>AH887</f>
        <v>0</v>
      </c>
      <c r="V887" s="2">
        <f>AI887</f>
        <v>0</v>
      </c>
      <c r="W887" s="2">
        <f>ROUND(AJ887,2)</f>
        <v>0</v>
      </c>
      <c r="X887" s="2">
        <f>ROUND(AK887,2)</f>
        <v>0</v>
      </c>
      <c r="Y887" s="2">
        <f>ROUND(AL887,2)</f>
        <v>0</v>
      </c>
      <c r="Z887" s="2"/>
      <c r="AA887" s="2"/>
      <c r="AB887" s="2">
        <f>ROUND(SUMIF(AA879:AA885,"=40597198",O879:O885),2)</f>
        <v>0</v>
      </c>
      <c r="AC887" s="2">
        <f>ROUND(SUMIF(AA879:AA885,"=40597198",P879:P885),2)</f>
        <v>0</v>
      </c>
      <c r="AD887" s="2">
        <f>ROUND(SUMIF(AA879:AA885,"=40597198",Q879:Q885),2)</f>
        <v>0</v>
      </c>
      <c r="AE887" s="2">
        <f>ROUND(SUMIF(AA879:AA885,"=40597198",R879:R885),2)</f>
        <v>0</v>
      </c>
      <c r="AF887" s="2">
        <f>ROUND(SUMIF(AA879:AA885,"=40597198",S879:S885),2)</f>
        <v>0</v>
      </c>
      <c r="AG887" s="2">
        <f>ROUND(SUMIF(AA879:AA885,"=40597198",T879:T885),2)</f>
        <v>0</v>
      </c>
      <c r="AH887" s="2">
        <f>SUMIF(AA879:AA885,"=40597198",U879:U885)</f>
        <v>0</v>
      </c>
      <c r="AI887" s="2">
        <f>SUMIF(AA879:AA885,"=40597198",V879:V885)</f>
        <v>0</v>
      </c>
      <c r="AJ887" s="2">
        <f>ROUND(SUMIF(AA879:AA885,"=40597198",W879:W885),2)</f>
        <v>0</v>
      </c>
      <c r="AK887" s="2">
        <f>ROUND(SUMIF(AA879:AA885,"=40597198",X879:X885),2)</f>
        <v>0</v>
      </c>
      <c r="AL887" s="2">
        <f>ROUND(SUMIF(AA879:AA885,"=40597198",Y879:Y885),2)</f>
        <v>0</v>
      </c>
      <c r="AM887" s="2"/>
      <c r="AN887" s="2"/>
      <c r="AO887" s="2">
        <f t="shared" ref="AO887:BC887" si="560">ROUND(BX887,2)</f>
        <v>0</v>
      </c>
      <c r="AP887" s="2">
        <f t="shared" si="560"/>
        <v>0</v>
      </c>
      <c r="AQ887" s="2">
        <f t="shared" si="560"/>
        <v>0</v>
      </c>
      <c r="AR887" s="2">
        <f t="shared" si="560"/>
        <v>0</v>
      </c>
      <c r="AS887" s="2">
        <f t="shared" si="560"/>
        <v>0</v>
      </c>
      <c r="AT887" s="2">
        <f t="shared" si="560"/>
        <v>0</v>
      </c>
      <c r="AU887" s="2">
        <f t="shared" si="560"/>
        <v>0</v>
      </c>
      <c r="AV887" s="2">
        <f t="shared" si="560"/>
        <v>0</v>
      </c>
      <c r="AW887" s="2">
        <f t="shared" si="560"/>
        <v>0</v>
      </c>
      <c r="AX887" s="2">
        <f t="shared" si="560"/>
        <v>0</v>
      </c>
      <c r="AY887" s="2">
        <f t="shared" si="560"/>
        <v>0</v>
      </c>
      <c r="AZ887" s="2">
        <f t="shared" si="560"/>
        <v>0</v>
      </c>
      <c r="BA887" s="2">
        <f t="shared" si="560"/>
        <v>0</v>
      </c>
      <c r="BB887" s="2">
        <f t="shared" si="560"/>
        <v>0</v>
      </c>
      <c r="BC887" s="2">
        <f t="shared" si="560"/>
        <v>0</v>
      </c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>
        <f>ROUND(SUMIF(AA879:AA885,"=40597198",FQ879:FQ885),2)</f>
        <v>0</v>
      </c>
      <c r="BY887" s="2">
        <f>ROUND(SUMIF(AA879:AA885,"=40597198",FR879:FR885),2)</f>
        <v>0</v>
      </c>
      <c r="BZ887" s="2">
        <f>ROUND(SUMIF(AA879:AA885,"=40597198",GL879:GL885),2)</f>
        <v>0</v>
      </c>
      <c r="CA887" s="2">
        <f>ROUND(SUMIF(AA879:AA885,"=40597198",GM879:GM885),2)</f>
        <v>0</v>
      </c>
      <c r="CB887" s="2">
        <f>ROUND(SUMIF(AA879:AA885,"=40597198",GN879:GN885),2)</f>
        <v>0</v>
      </c>
      <c r="CC887" s="2">
        <f>ROUND(SUMIF(AA879:AA885,"=40597198",GO879:GO885),2)</f>
        <v>0</v>
      </c>
      <c r="CD887" s="2">
        <f>ROUND(SUMIF(AA879:AA885,"=40597198",GP879:GP885),2)</f>
        <v>0</v>
      </c>
      <c r="CE887" s="2">
        <f>AC887-BX887</f>
        <v>0</v>
      </c>
      <c r="CF887" s="2">
        <f>AC887-BY887</f>
        <v>0</v>
      </c>
      <c r="CG887" s="2">
        <f>BX887-BZ887</f>
        <v>0</v>
      </c>
      <c r="CH887" s="2">
        <f>AC887-BX887-BY887+BZ887</f>
        <v>0</v>
      </c>
      <c r="CI887" s="2">
        <f>BY887-BZ887</f>
        <v>0</v>
      </c>
      <c r="CJ887" s="2">
        <f>ROUND(SUMIF(AA879:AA885,"=40597198",GX879:GX885),2)</f>
        <v>0</v>
      </c>
      <c r="CK887" s="2">
        <f>ROUND(SUMIF(AA879:AA885,"=40597198",GY879:GY885),2)</f>
        <v>0</v>
      </c>
      <c r="CL887" s="2">
        <f>ROUND(SUMIF(AA879:AA885,"=40597198",GZ879:GZ885),2)</f>
        <v>0</v>
      </c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3"/>
      <c r="DH887" s="3"/>
      <c r="DI887" s="3"/>
      <c r="DJ887" s="3"/>
      <c r="DK887" s="3"/>
      <c r="DL887" s="3"/>
      <c r="DM887" s="3"/>
      <c r="DN887" s="3"/>
      <c r="DO887" s="3"/>
      <c r="DP887" s="3"/>
      <c r="DQ887" s="3"/>
      <c r="DR887" s="3"/>
      <c r="DS887" s="3"/>
      <c r="DT887" s="3"/>
      <c r="DU887" s="3"/>
      <c r="DV887" s="3"/>
      <c r="DW887" s="3"/>
      <c r="DX887" s="3"/>
      <c r="DY887" s="3"/>
      <c r="DZ887" s="3"/>
      <c r="EA887" s="3"/>
      <c r="EB887" s="3"/>
      <c r="EC887" s="3"/>
      <c r="ED887" s="3"/>
      <c r="EE887" s="3"/>
      <c r="EF887" s="3"/>
      <c r="EG887" s="3"/>
      <c r="EH887" s="3"/>
      <c r="EI887" s="3"/>
      <c r="EJ887" s="3"/>
      <c r="EK887" s="3"/>
      <c r="EL887" s="3"/>
      <c r="EM887" s="3"/>
      <c r="EN887" s="3"/>
      <c r="EO887" s="3"/>
      <c r="EP887" s="3"/>
      <c r="EQ887" s="3"/>
      <c r="ER887" s="3"/>
      <c r="ES887" s="3"/>
      <c r="ET887" s="3"/>
      <c r="EU887" s="3"/>
      <c r="EV887" s="3"/>
      <c r="EW887" s="3"/>
      <c r="EX887" s="3"/>
      <c r="EY887" s="3"/>
      <c r="EZ887" s="3"/>
      <c r="FA887" s="3"/>
      <c r="FB887" s="3"/>
      <c r="FC887" s="3"/>
      <c r="FD887" s="3"/>
      <c r="FE887" s="3"/>
      <c r="FF887" s="3"/>
      <c r="FG887" s="3"/>
      <c r="FH887" s="3"/>
      <c r="FI887" s="3"/>
      <c r="FJ887" s="3"/>
      <c r="FK887" s="3"/>
      <c r="FL887" s="3"/>
      <c r="FM887" s="3"/>
      <c r="FN887" s="3"/>
      <c r="FO887" s="3"/>
      <c r="FP887" s="3"/>
      <c r="FQ887" s="3"/>
      <c r="FR887" s="3"/>
      <c r="FS887" s="3"/>
      <c r="FT887" s="3"/>
      <c r="FU887" s="3"/>
      <c r="FV887" s="3"/>
      <c r="FW887" s="3"/>
      <c r="FX887" s="3"/>
      <c r="FY887" s="3"/>
      <c r="FZ887" s="3"/>
      <c r="GA887" s="3"/>
      <c r="GB887" s="3"/>
      <c r="GC887" s="3"/>
      <c r="GD887" s="3"/>
      <c r="GE887" s="3"/>
      <c r="GF887" s="3"/>
      <c r="GG887" s="3"/>
      <c r="GH887" s="3"/>
      <c r="GI887" s="3"/>
      <c r="GJ887" s="3"/>
      <c r="GK887" s="3"/>
      <c r="GL887" s="3"/>
      <c r="GM887" s="3"/>
      <c r="GN887" s="3"/>
      <c r="GO887" s="3"/>
      <c r="GP887" s="3"/>
      <c r="GQ887" s="3"/>
      <c r="GR887" s="3"/>
      <c r="GS887" s="3"/>
      <c r="GT887" s="3"/>
      <c r="GU887" s="3"/>
      <c r="GV887" s="3"/>
      <c r="GW887" s="3"/>
      <c r="GX887" s="3">
        <v>0</v>
      </c>
    </row>
    <row r="889" spans="1:245" x14ac:dyDescent="0.2">
      <c r="A889" s="4">
        <v>50</v>
      </c>
      <c r="B889" s="4">
        <v>0</v>
      </c>
      <c r="C889" s="4">
        <v>0</v>
      </c>
      <c r="D889" s="4">
        <v>1</v>
      </c>
      <c r="E889" s="4">
        <v>201</v>
      </c>
      <c r="F889" s="4">
        <f>ROUND(Source!O887,O889)</f>
        <v>0</v>
      </c>
      <c r="G889" s="4" t="s">
        <v>66</v>
      </c>
      <c r="H889" s="4" t="s">
        <v>67</v>
      </c>
      <c r="I889" s="4"/>
      <c r="J889" s="4"/>
      <c r="K889" s="4">
        <v>201</v>
      </c>
      <c r="L889" s="4">
        <v>1</v>
      </c>
      <c r="M889" s="4">
        <v>3</v>
      </c>
      <c r="N889" s="4" t="s">
        <v>3</v>
      </c>
      <c r="O889" s="4">
        <v>2</v>
      </c>
      <c r="P889" s="4"/>
      <c r="Q889" s="4"/>
      <c r="R889" s="4"/>
      <c r="S889" s="4"/>
      <c r="T889" s="4"/>
      <c r="U889" s="4"/>
      <c r="V889" s="4"/>
      <c r="W889" s="4"/>
    </row>
    <row r="890" spans="1:245" x14ac:dyDescent="0.2">
      <c r="A890" s="4">
        <v>50</v>
      </c>
      <c r="B890" s="4">
        <v>0</v>
      </c>
      <c r="C890" s="4">
        <v>0</v>
      </c>
      <c r="D890" s="4">
        <v>1</v>
      </c>
      <c r="E890" s="4">
        <v>202</v>
      </c>
      <c r="F890" s="4">
        <f>ROUND(Source!P887,O890)</f>
        <v>0</v>
      </c>
      <c r="G890" s="4" t="s">
        <v>68</v>
      </c>
      <c r="H890" s="4" t="s">
        <v>69</v>
      </c>
      <c r="I890" s="4"/>
      <c r="J890" s="4"/>
      <c r="K890" s="4">
        <v>202</v>
      </c>
      <c r="L890" s="4">
        <v>2</v>
      </c>
      <c r="M890" s="4">
        <v>3</v>
      </c>
      <c r="N890" s="4" t="s">
        <v>3</v>
      </c>
      <c r="O890" s="4">
        <v>2</v>
      </c>
      <c r="P890" s="4"/>
      <c r="Q890" s="4"/>
      <c r="R890" s="4"/>
      <c r="S890" s="4"/>
      <c r="T890" s="4"/>
      <c r="U890" s="4"/>
      <c r="V890" s="4"/>
      <c r="W890" s="4"/>
    </row>
    <row r="891" spans="1:245" x14ac:dyDescent="0.2">
      <c r="A891" s="4">
        <v>50</v>
      </c>
      <c r="B891" s="4">
        <v>0</v>
      </c>
      <c r="C891" s="4">
        <v>0</v>
      </c>
      <c r="D891" s="4">
        <v>1</v>
      </c>
      <c r="E891" s="4">
        <v>222</v>
      </c>
      <c r="F891" s="4">
        <f>ROUND(Source!AO887,O891)</f>
        <v>0</v>
      </c>
      <c r="G891" s="4" t="s">
        <v>70</v>
      </c>
      <c r="H891" s="4" t="s">
        <v>71</v>
      </c>
      <c r="I891" s="4"/>
      <c r="J891" s="4"/>
      <c r="K891" s="4">
        <v>222</v>
      </c>
      <c r="L891" s="4">
        <v>3</v>
      </c>
      <c r="M891" s="4">
        <v>3</v>
      </c>
      <c r="N891" s="4" t="s">
        <v>3</v>
      </c>
      <c r="O891" s="4">
        <v>2</v>
      </c>
      <c r="P891" s="4"/>
      <c r="Q891" s="4"/>
      <c r="R891" s="4"/>
      <c r="S891" s="4"/>
      <c r="T891" s="4"/>
      <c r="U891" s="4"/>
      <c r="V891" s="4"/>
      <c r="W891" s="4"/>
    </row>
    <row r="892" spans="1:245" x14ac:dyDescent="0.2">
      <c r="A892" s="4">
        <v>50</v>
      </c>
      <c r="B892" s="4">
        <v>0</v>
      </c>
      <c r="C892" s="4">
        <v>0</v>
      </c>
      <c r="D892" s="4">
        <v>1</v>
      </c>
      <c r="E892" s="4">
        <v>225</v>
      </c>
      <c r="F892" s="4">
        <f>ROUND(Source!AV887,O892)</f>
        <v>0</v>
      </c>
      <c r="G892" s="4" t="s">
        <v>72</v>
      </c>
      <c r="H892" s="4" t="s">
        <v>73</v>
      </c>
      <c r="I892" s="4"/>
      <c r="J892" s="4"/>
      <c r="K892" s="4">
        <v>225</v>
      </c>
      <c r="L892" s="4">
        <v>4</v>
      </c>
      <c r="M892" s="4">
        <v>3</v>
      </c>
      <c r="N892" s="4" t="s">
        <v>3</v>
      </c>
      <c r="O892" s="4">
        <v>2</v>
      </c>
      <c r="P892" s="4"/>
      <c r="Q892" s="4"/>
      <c r="R892" s="4"/>
      <c r="S892" s="4"/>
      <c r="T892" s="4"/>
      <c r="U892" s="4"/>
      <c r="V892" s="4"/>
      <c r="W892" s="4"/>
    </row>
    <row r="893" spans="1:245" x14ac:dyDescent="0.2">
      <c r="A893" s="4">
        <v>50</v>
      </c>
      <c r="B893" s="4">
        <v>0</v>
      </c>
      <c r="C893" s="4">
        <v>0</v>
      </c>
      <c r="D893" s="4">
        <v>1</v>
      </c>
      <c r="E893" s="4">
        <v>226</v>
      </c>
      <c r="F893" s="4">
        <f>ROUND(Source!AW887,O893)</f>
        <v>0</v>
      </c>
      <c r="G893" s="4" t="s">
        <v>74</v>
      </c>
      <c r="H893" s="4" t="s">
        <v>75</v>
      </c>
      <c r="I893" s="4"/>
      <c r="J893" s="4"/>
      <c r="K893" s="4">
        <v>226</v>
      </c>
      <c r="L893" s="4">
        <v>5</v>
      </c>
      <c r="M893" s="4">
        <v>3</v>
      </c>
      <c r="N893" s="4" t="s">
        <v>3</v>
      </c>
      <c r="O893" s="4">
        <v>2</v>
      </c>
      <c r="P893" s="4"/>
      <c r="Q893" s="4"/>
      <c r="R893" s="4"/>
      <c r="S893" s="4"/>
      <c r="T893" s="4"/>
      <c r="U893" s="4"/>
      <c r="V893" s="4"/>
      <c r="W893" s="4"/>
    </row>
    <row r="894" spans="1:245" x14ac:dyDescent="0.2">
      <c r="A894" s="4">
        <v>50</v>
      </c>
      <c r="B894" s="4">
        <v>0</v>
      </c>
      <c r="C894" s="4">
        <v>0</v>
      </c>
      <c r="D894" s="4">
        <v>1</v>
      </c>
      <c r="E894" s="4">
        <v>227</v>
      </c>
      <c r="F894" s="4">
        <f>ROUND(Source!AX887,O894)</f>
        <v>0</v>
      </c>
      <c r="G894" s="4" t="s">
        <v>76</v>
      </c>
      <c r="H894" s="4" t="s">
        <v>77</v>
      </c>
      <c r="I894" s="4"/>
      <c r="J894" s="4"/>
      <c r="K894" s="4">
        <v>227</v>
      </c>
      <c r="L894" s="4">
        <v>6</v>
      </c>
      <c r="M894" s="4">
        <v>3</v>
      </c>
      <c r="N894" s="4" t="s">
        <v>3</v>
      </c>
      <c r="O894" s="4">
        <v>2</v>
      </c>
      <c r="P894" s="4"/>
      <c r="Q894" s="4"/>
      <c r="R894" s="4"/>
      <c r="S894" s="4"/>
      <c r="T894" s="4"/>
      <c r="U894" s="4"/>
      <c r="V894" s="4"/>
      <c r="W894" s="4"/>
    </row>
    <row r="895" spans="1:245" x14ac:dyDescent="0.2">
      <c r="A895" s="4">
        <v>50</v>
      </c>
      <c r="B895" s="4">
        <v>0</v>
      </c>
      <c r="C895" s="4">
        <v>0</v>
      </c>
      <c r="D895" s="4">
        <v>1</v>
      </c>
      <c r="E895" s="4">
        <v>228</v>
      </c>
      <c r="F895" s="4">
        <f>ROUND(Source!AY887,O895)</f>
        <v>0</v>
      </c>
      <c r="G895" s="4" t="s">
        <v>78</v>
      </c>
      <c r="H895" s="4" t="s">
        <v>79</v>
      </c>
      <c r="I895" s="4"/>
      <c r="J895" s="4"/>
      <c r="K895" s="4">
        <v>228</v>
      </c>
      <c r="L895" s="4">
        <v>7</v>
      </c>
      <c r="M895" s="4">
        <v>3</v>
      </c>
      <c r="N895" s="4" t="s">
        <v>3</v>
      </c>
      <c r="O895" s="4">
        <v>2</v>
      </c>
      <c r="P895" s="4"/>
      <c r="Q895" s="4"/>
      <c r="R895" s="4"/>
      <c r="S895" s="4"/>
      <c r="T895" s="4"/>
      <c r="U895" s="4"/>
      <c r="V895" s="4"/>
      <c r="W895" s="4"/>
    </row>
    <row r="896" spans="1:245" x14ac:dyDescent="0.2">
      <c r="A896" s="4">
        <v>50</v>
      </c>
      <c r="B896" s="4">
        <v>0</v>
      </c>
      <c r="C896" s="4">
        <v>0</v>
      </c>
      <c r="D896" s="4">
        <v>1</v>
      </c>
      <c r="E896" s="4">
        <v>216</v>
      </c>
      <c r="F896" s="4">
        <f>ROUND(Source!AP887,O896)</f>
        <v>0</v>
      </c>
      <c r="G896" s="4" t="s">
        <v>80</v>
      </c>
      <c r="H896" s="4" t="s">
        <v>81</v>
      </c>
      <c r="I896" s="4"/>
      <c r="J896" s="4"/>
      <c r="K896" s="4">
        <v>216</v>
      </c>
      <c r="L896" s="4">
        <v>8</v>
      </c>
      <c r="M896" s="4">
        <v>3</v>
      </c>
      <c r="N896" s="4" t="s">
        <v>3</v>
      </c>
      <c r="O896" s="4">
        <v>2</v>
      </c>
      <c r="P896" s="4"/>
      <c r="Q896" s="4"/>
      <c r="R896" s="4"/>
      <c r="S896" s="4"/>
      <c r="T896" s="4"/>
      <c r="U896" s="4"/>
      <c r="V896" s="4"/>
      <c r="W896" s="4"/>
    </row>
    <row r="897" spans="1:23" x14ac:dyDescent="0.2">
      <c r="A897" s="4">
        <v>50</v>
      </c>
      <c r="B897" s="4">
        <v>0</v>
      </c>
      <c r="C897" s="4">
        <v>0</v>
      </c>
      <c r="D897" s="4">
        <v>1</v>
      </c>
      <c r="E897" s="4">
        <v>223</v>
      </c>
      <c r="F897" s="4">
        <f>ROUND(Source!AQ887,O897)</f>
        <v>0</v>
      </c>
      <c r="G897" s="4" t="s">
        <v>82</v>
      </c>
      <c r="H897" s="4" t="s">
        <v>83</v>
      </c>
      <c r="I897" s="4"/>
      <c r="J897" s="4"/>
      <c r="K897" s="4">
        <v>223</v>
      </c>
      <c r="L897" s="4">
        <v>9</v>
      </c>
      <c r="M897" s="4">
        <v>3</v>
      </c>
      <c r="N897" s="4" t="s">
        <v>3</v>
      </c>
      <c r="O897" s="4">
        <v>2</v>
      </c>
      <c r="P897" s="4"/>
      <c r="Q897" s="4"/>
      <c r="R897" s="4"/>
      <c r="S897" s="4"/>
      <c r="T897" s="4"/>
      <c r="U897" s="4"/>
      <c r="V897" s="4"/>
      <c r="W897" s="4"/>
    </row>
    <row r="898" spans="1:23" x14ac:dyDescent="0.2">
      <c r="A898" s="4">
        <v>50</v>
      </c>
      <c r="B898" s="4">
        <v>0</v>
      </c>
      <c r="C898" s="4">
        <v>0</v>
      </c>
      <c r="D898" s="4">
        <v>1</v>
      </c>
      <c r="E898" s="4">
        <v>229</v>
      </c>
      <c r="F898" s="4">
        <f>ROUND(Source!AZ887,O898)</f>
        <v>0</v>
      </c>
      <c r="G898" s="4" t="s">
        <v>84</v>
      </c>
      <c r="H898" s="4" t="s">
        <v>85</v>
      </c>
      <c r="I898" s="4"/>
      <c r="J898" s="4"/>
      <c r="K898" s="4">
        <v>229</v>
      </c>
      <c r="L898" s="4">
        <v>10</v>
      </c>
      <c r="M898" s="4">
        <v>3</v>
      </c>
      <c r="N898" s="4" t="s">
        <v>3</v>
      </c>
      <c r="O898" s="4">
        <v>2</v>
      </c>
      <c r="P898" s="4"/>
      <c r="Q898" s="4"/>
      <c r="R898" s="4"/>
      <c r="S898" s="4"/>
      <c r="T898" s="4"/>
      <c r="U898" s="4"/>
      <c r="V898" s="4"/>
      <c r="W898" s="4"/>
    </row>
    <row r="899" spans="1:23" x14ac:dyDescent="0.2">
      <c r="A899" s="4">
        <v>50</v>
      </c>
      <c r="B899" s="4">
        <v>0</v>
      </c>
      <c r="C899" s="4">
        <v>0</v>
      </c>
      <c r="D899" s="4">
        <v>1</v>
      </c>
      <c r="E899" s="4">
        <v>203</v>
      </c>
      <c r="F899" s="4">
        <f>ROUND(Source!Q887,O899)</f>
        <v>0</v>
      </c>
      <c r="G899" s="4" t="s">
        <v>86</v>
      </c>
      <c r="H899" s="4" t="s">
        <v>87</v>
      </c>
      <c r="I899" s="4"/>
      <c r="J899" s="4"/>
      <c r="K899" s="4">
        <v>203</v>
      </c>
      <c r="L899" s="4">
        <v>11</v>
      </c>
      <c r="M899" s="4">
        <v>3</v>
      </c>
      <c r="N899" s="4" t="s">
        <v>3</v>
      </c>
      <c r="O899" s="4">
        <v>2</v>
      </c>
      <c r="P899" s="4"/>
      <c r="Q899" s="4"/>
      <c r="R899" s="4"/>
      <c r="S899" s="4"/>
      <c r="T899" s="4"/>
      <c r="U899" s="4"/>
      <c r="V899" s="4"/>
      <c r="W899" s="4"/>
    </row>
    <row r="900" spans="1:23" x14ac:dyDescent="0.2">
      <c r="A900" s="4">
        <v>50</v>
      </c>
      <c r="B900" s="4">
        <v>0</v>
      </c>
      <c r="C900" s="4">
        <v>0</v>
      </c>
      <c r="D900" s="4">
        <v>1</v>
      </c>
      <c r="E900" s="4">
        <v>231</v>
      </c>
      <c r="F900" s="4">
        <f>ROUND(Source!BB887,O900)</f>
        <v>0</v>
      </c>
      <c r="G900" s="4" t="s">
        <v>88</v>
      </c>
      <c r="H900" s="4" t="s">
        <v>89</v>
      </c>
      <c r="I900" s="4"/>
      <c r="J900" s="4"/>
      <c r="K900" s="4">
        <v>231</v>
      </c>
      <c r="L900" s="4">
        <v>12</v>
      </c>
      <c r="M900" s="4">
        <v>3</v>
      </c>
      <c r="N900" s="4" t="s">
        <v>3</v>
      </c>
      <c r="O900" s="4">
        <v>2</v>
      </c>
      <c r="P900" s="4"/>
      <c r="Q900" s="4"/>
      <c r="R900" s="4"/>
      <c r="S900" s="4"/>
      <c r="T900" s="4"/>
      <c r="U900" s="4"/>
      <c r="V900" s="4"/>
      <c r="W900" s="4"/>
    </row>
    <row r="901" spans="1:23" x14ac:dyDescent="0.2">
      <c r="A901" s="4">
        <v>50</v>
      </c>
      <c r="B901" s="4">
        <v>0</v>
      </c>
      <c r="C901" s="4">
        <v>0</v>
      </c>
      <c r="D901" s="4">
        <v>1</v>
      </c>
      <c r="E901" s="4">
        <v>204</v>
      </c>
      <c r="F901" s="4">
        <f>ROUND(Source!R887,O901)</f>
        <v>0</v>
      </c>
      <c r="G901" s="4" t="s">
        <v>90</v>
      </c>
      <c r="H901" s="4" t="s">
        <v>91</v>
      </c>
      <c r="I901" s="4"/>
      <c r="J901" s="4"/>
      <c r="K901" s="4">
        <v>204</v>
      </c>
      <c r="L901" s="4">
        <v>13</v>
      </c>
      <c r="M901" s="4">
        <v>3</v>
      </c>
      <c r="N901" s="4" t="s">
        <v>3</v>
      </c>
      <c r="O901" s="4">
        <v>2</v>
      </c>
      <c r="P901" s="4"/>
      <c r="Q901" s="4"/>
      <c r="R901" s="4"/>
      <c r="S901" s="4"/>
      <c r="T901" s="4"/>
      <c r="U901" s="4"/>
      <c r="V901" s="4"/>
      <c r="W901" s="4"/>
    </row>
    <row r="902" spans="1:23" x14ac:dyDescent="0.2">
      <c r="A902" s="4">
        <v>50</v>
      </c>
      <c r="B902" s="4">
        <v>0</v>
      </c>
      <c r="C902" s="4">
        <v>0</v>
      </c>
      <c r="D902" s="4">
        <v>1</v>
      </c>
      <c r="E902" s="4">
        <v>205</v>
      </c>
      <c r="F902" s="4">
        <f>ROUND(Source!S887,O902)</f>
        <v>0</v>
      </c>
      <c r="G902" s="4" t="s">
        <v>92</v>
      </c>
      <c r="H902" s="4" t="s">
        <v>93</v>
      </c>
      <c r="I902" s="4"/>
      <c r="J902" s="4"/>
      <c r="K902" s="4">
        <v>205</v>
      </c>
      <c r="L902" s="4">
        <v>14</v>
      </c>
      <c r="M902" s="4">
        <v>3</v>
      </c>
      <c r="N902" s="4" t="s">
        <v>3</v>
      </c>
      <c r="O902" s="4">
        <v>2</v>
      </c>
      <c r="P902" s="4"/>
      <c r="Q902" s="4"/>
      <c r="R902" s="4"/>
      <c r="S902" s="4"/>
      <c r="T902" s="4"/>
      <c r="U902" s="4"/>
      <c r="V902" s="4"/>
      <c r="W902" s="4"/>
    </row>
    <row r="903" spans="1:23" x14ac:dyDescent="0.2">
      <c r="A903" s="4">
        <v>50</v>
      </c>
      <c r="B903" s="4">
        <v>0</v>
      </c>
      <c r="C903" s="4">
        <v>0</v>
      </c>
      <c r="D903" s="4">
        <v>1</v>
      </c>
      <c r="E903" s="4">
        <v>232</v>
      </c>
      <c r="F903" s="4">
        <f>ROUND(Source!BC887,O903)</f>
        <v>0</v>
      </c>
      <c r="G903" s="4" t="s">
        <v>94</v>
      </c>
      <c r="H903" s="4" t="s">
        <v>95</v>
      </c>
      <c r="I903" s="4"/>
      <c r="J903" s="4"/>
      <c r="K903" s="4">
        <v>232</v>
      </c>
      <c r="L903" s="4">
        <v>15</v>
      </c>
      <c r="M903" s="4">
        <v>3</v>
      </c>
      <c r="N903" s="4" t="s">
        <v>3</v>
      </c>
      <c r="O903" s="4">
        <v>2</v>
      </c>
      <c r="P903" s="4"/>
      <c r="Q903" s="4"/>
      <c r="R903" s="4"/>
      <c r="S903" s="4"/>
      <c r="T903" s="4"/>
      <c r="U903" s="4"/>
      <c r="V903" s="4"/>
      <c r="W903" s="4"/>
    </row>
    <row r="904" spans="1:23" x14ac:dyDescent="0.2">
      <c r="A904" s="4">
        <v>50</v>
      </c>
      <c r="B904" s="4">
        <v>0</v>
      </c>
      <c r="C904" s="4">
        <v>0</v>
      </c>
      <c r="D904" s="4">
        <v>1</v>
      </c>
      <c r="E904" s="4">
        <v>214</v>
      </c>
      <c r="F904" s="4">
        <f>ROUND(Source!AS887,O904)</f>
        <v>0</v>
      </c>
      <c r="G904" s="4" t="s">
        <v>96</v>
      </c>
      <c r="H904" s="4" t="s">
        <v>97</v>
      </c>
      <c r="I904" s="4"/>
      <c r="J904" s="4"/>
      <c r="K904" s="4">
        <v>214</v>
      </c>
      <c r="L904" s="4">
        <v>16</v>
      </c>
      <c r="M904" s="4">
        <v>3</v>
      </c>
      <c r="N904" s="4" t="s">
        <v>3</v>
      </c>
      <c r="O904" s="4">
        <v>2</v>
      </c>
      <c r="P904" s="4"/>
      <c r="Q904" s="4"/>
      <c r="R904" s="4"/>
      <c r="S904" s="4"/>
      <c r="T904" s="4"/>
      <c r="U904" s="4"/>
      <c r="V904" s="4"/>
      <c r="W904" s="4"/>
    </row>
    <row r="905" spans="1:23" x14ac:dyDescent="0.2">
      <c r="A905" s="4">
        <v>50</v>
      </c>
      <c r="B905" s="4">
        <v>0</v>
      </c>
      <c r="C905" s="4">
        <v>0</v>
      </c>
      <c r="D905" s="4">
        <v>1</v>
      </c>
      <c r="E905" s="4">
        <v>215</v>
      </c>
      <c r="F905" s="4">
        <f>ROUND(Source!AT887,O905)</f>
        <v>0</v>
      </c>
      <c r="G905" s="4" t="s">
        <v>98</v>
      </c>
      <c r="H905" s="4" t="s">
        <v>99</v>
      </c>
      <c r="I905" s="4"/>
      <c r="J905" s="4"/>
      <c r="K905" s="4">
        <v>215</v>
      </c>
      <c r="L905" s="4">
        <v>17</v>
      </c>
      <c r="M905" s="4">
        <v>3</v>
      </c>
      <c r="N905" s="4" t="s">
        <v>3</v>
      </c>
      <c r="O905" s="4">
        <v>2</v>
      </c>
      <c r="P905" s="4"/>
      <c r="Q905" s="4"/>
      <c r="R905" s="4"/>
      <c r="S905" s="4"/>
      <c r="T905" s="4"/>
      <c r="U905" s="4"/>
      <c r="V905" s="4"/>
      <c r="W905" s="4"/>
    </row>
    <row r="906" spans="1:23" x14ac:dyDescent="0.2">
      <c r="A906" s="4">
        <v>50</v>
      </c>
      <c r="B906" s="4">
        <v>0</v>
      </c>
      <c r="C906" s="4">
        <v>0</v>
      </c>
      <c r="D906" s="4">
        <v>1</v>
      </c>
      <c r="E906" s="4">
        <v>217</v>
      </c>
      <c r="F906" s="4">
        <f>ROUND(Source!AU887,O906)</f>
        <v>0</v>
      </c>
      <c r="G906" s="4" t="s">
        <v>100</v>
      </c>
      <c r="H906" s="4" t="s">
        <v>101</v>
      </c>
      <c r="I906" s="4"/>
      <c r="J906" s="4"/>
      <c r="K906" s="4">
        <v>217</v>
      </c>
      <c r="L906" s="4">
        <v>18</v>
      </c>
      <c r="M906" s="4">
        <v>3</v>
      </c>
      <c r="N906" s="4" t="s">
        <v>3</v>
      </c>
      <c r="O906" s="4">
        <v>2</v>
      </c>
      <c r="P906" s="4"/>
      <c r="Q906" s="4"/>
      <c r="R906" s="4"/>
      <c r="S906" s="4"/>
      <c r="T906" s="4"/>
      <c r="U906" s="4"/>
      <c r="V906" s="4"/>
      <c r="W906" s="4"/>
    </row>
    <row r="907" spans="1:23" x14ac:dyDescent="0.2">
      <c r="A907" s="4">
        <v>50</v>
      </c>
      <c r="B907" s="4">
        <v>0</v>
      </c>
      <c r="C907" s="4">
        <v>0</v>
      </c>
      <c r="D907" s="4">
        <v>1</v>
      </c>
      <c r="E907" s="4">
        <v>230</v>
      </c>
      <c r="F907" s="4">
        <f>ROUND(Source!BA887,O907)</f>
        <v>0</v>
      </c>
      <c r="G907" s="4" t="s">
        <v>102</v>
      </c>
      <c r="H907" s="4" t="s">
        <v>103</v>
      </c>
      <c r="I907" s="4"/>
      <c r="J907" s="4"/>
      <c r="K907" s="4">
        <v>230</v>
      </c>
      <c r="L907" s="4">
        <v>19</v>
      </c>
      <c r="M907" s="4">
        <v>3</v>
      </c>
      <c r="N907" s="4" t="s">
        <v>3</v>
      </c>
      <c r="O907" s="4">
        <v>2</v>
      </c>
      <c r="P907" s="4"/>
      <c r="Q907" s="4"/>
      <c r="R907" s="4"/>
      <c r="S907" s="4"/>
      <c r="T907" s="4"/>
      <c r="U907" s="4"/>
      <c r="V907" s="4"/>
      <c r="W907" s="4"/>
    </row>
    <row r="908" spans="1:23" x14ac:dyDescent="0.2">
      <c r="A908" s="4">
        <v>50</v>
      </c>
      <c r="B908" s="4">
        <v>0</v>
      </c>
      <c r="C908" s="4">
        <v>0</v>
      </c>
      <c r="D908" s="4">
        <v>1</v>
      </c>
      <c r="E908" s="4">
        <v>206</v>
      </c>
      <c r="F908" s="4">
        <f>ROUND(Source!T887,O908)</f>
        <v>0</v>
      </c>
      <c r="G908" s="4" t="s">
        <v>104</v>
      </c>
      <c r="H908" s="4" t="s">
        <v>105</v>
      </c>
      <c r="I908" s="4"/>
      <c r="J908" s="4"/>
      <c r="K908" s="4">
        <v>206</v>
      </c>
      <c r="L908" s="4">
        <v>20</v>
      </c>
      <c r="M908" s="4">
        <v>3</v>
      </c>
      <c r="N908" s="4" t="s">
        <v>3</v>
      </c>
      <c r="O908" s="4">
        <v>2</v>
      </c>
      <c r="P908" s="4"/>
      <c r="Q908" s="4"/>
      <c r="R908" s="4"/>
      <c r="S908" s="4"/>
      <c r="T908" s="4"/>
      <c r="U908" s="4"/>
      <c r="V908" s="4"/>
      <c r="W908" s="4"/>
    </row>
    <row r="909" spans="1:23" x14ac:dyDescent="0.2">
      <c r="A909" s="4">
        <v>50</v>
      </c>
      <c r="B909" s="4">
        <v>0</v>
      </c>
      <c r="C909" s="4">
        <v>0</v>
      </c>
      <c r="D909" s="4">
        <v>1</v>
      </c>
      <c r="E909" s="4">
        <v>207</v>
      </c>
      <c r="F909" s="4">
        <f>Source!U887</f>
        <v>0</v>
      </c>
      <c r="G909" s="4" t="s">
        <v>106</v>
      </c>
      <c r="H909" s="4" t="s">
        <v>107</v>
      </c>
      <c r="I909" s="4"/>
      <c r="J909" s="4"/>
      <c r="K909" s="4">
        <v>207</v>
      </c>
      <c r="L909" s="4">
        <v>21</v>
      </c>
      <c r="M909" s="4">
        <v>3</v>
      </c>
      <c r="N909" s="4" t="s">
        <v>3</v>
      </c>
      <c r="O909" s="4">
        <v>-1</v>
      </c>
      <c r="P909" s="4"/>
      <c r="Q909" s="4"/>
      <c r="R909" s="4"/>
      <c r="S909" s="4"/>
      <c r="T909" s="4"/>
      <c r="U909" s="4"/>
      <c r="V909" s="4"/>
      <c r="W909" s="4"/>
    </row>
    <row r="910" spans="1:23" x14ac:dyDescent="0.2">
      <c r="A910" s="4">
        <v>50</v>
      </c>
      <c r="B910" s="4">
        <v>0</v>
      </c>
      <c r="C910" s="4">
        <v>0</v>
      </c>
      <c r="D910" s="4">
        <v>1</v>
      </c>
      <c r="E910" s="4">
        <v>208</v>
      </c>
      <c r="F910" s="4">
        <f>Source!V887</f>
        <v>0</v>
      </c>
      <c r="G910" s="4" t="s">
        <v>108</v>
      </c>
      <c r="H910" s="4" t="s">
        <v>109</v>
      </c>
      <c r="I910" s="4"/>
      <c r="J910" s="4"/>
      <c r="K910" s="4">
        <v>208</v>
      </c>
      <c r="L910" s="4">
        <v>22</v>
      </c>
      <c r="M910" s="4">
        <v>3</v>
      </c>
      <c r="N910" s="4" t="s">
        <v>3</v>
      </c>
      <c r="O910" s="4">
        <v>-1</v>
      </c>
      <c r="P910" s="4"/>
      <c r="Q910" s="4"/>
      <c r="R910" s="4"/>
      <c r="S910" s="4"/>
      <c r="T910" s="4"/>
      <c r="U910" s="4"/>
      <c r="V910" s="4"/>
      <c r="W910" s="4"/>
    </row>
    <row r="911" spans="1:23" x14ac:dyDescent="0.2">
      <c r="A911" s="4">
        <v>50</v>
      </c>
      <c r="B911" s="4">
        <v>0</v>
      </c>
      <c r="C911" s="4">
        <v>0</v>
      </c>
      <c r="D911" s="4">
        <v>1</v>
      </c>
      <c r="E911" s="4">
        <v>209</v>
      </c>
      <c r="F911" s="4">
        <f>ROUND(Source!W887,O911)</f>
        <v>0</v>
      </c>
      <c r="G911" s="4" t="s">
        <v>110</v>
      </c>
      <c r="H911" s="4" t="s">
        <v>111</v>
      </c>
      <c r="I911" s="4"/>
      <c r="J911" s="4"/>
      <c r="K911" s="4">
        <v>209</v>
      </c>
      <c r="L911" s="4">
        <v>23</v>
      </c>
      <c r="M911" s="4">
        <v>3</v>
      </c>
      <c r="N911" s="4" t="s">
        <v>3</v>
      </c>
      <c r="O911" s="4">
        <v>2</v>
      </c>
      <c r="P911" s="4"/>
      <c r="Q911" s="4"/>
      <c r="R911" s="4"/>
      <c r="S911" s="4"/>
      <c r="T911" s="4"/>
      <c r="U911" s="4"/>
      <c r="V911" s="4"/>
      <c r="W911" s="4"/>
    </row>
    <row r="912" spans="1:23" x14ac:dyDescent="0.2">
      <c r="A912" s="4">
        <v>50</v>
      </c>
      <c r="B912" s="4">
        <v>0</v>
      </c>
      <c r="C912" s="4">
        <v>0</v>
      </c>
      <c r="D912" s="4">
        <v>1</v>
      </c>
      <c r="E912" s="4">
        <v>210</v>
      </c>
      <c r="F912" s="4">
        <f>ROUND(Source!X887,O912)</f>
        <v>0</v>
      </c>
      <c r="G912" s="4" t="s">
        <v>112</v>
      </c>
      <c r="H912" s="4" t="s">
        <v>113</v>
      </c>
      <c r="I912" s="4"/>
      <c r="J912" s="4"/>
      <c r="K912" s="4">
        <v>210</v>
      </c>
      <c r="L912" s="4">
        <v>24</v>
      </c>
      <c r="M912" s="4">
        <v>3</v>
      </c>
      <c r="N912" s="4" t="s">
        <v>3</v>
      </c>
      <c r="O912" s="4">
        <v>2</v>
      </c>
      <c r="P912" s="4"/>
      <c r="Q912" s="4"/>
      <c r="R912" s="4"/>
      <c r="S912" s="4"/>
      <c r="T912" s="4"/>
      <c r="U912" s="4"/>
      <c r="V912" s="4"/>
      <c r="W912" s="4"/>
    </row>
    <row r="913" spans="1:245" x14ac:dyDescent="0.2">
      <c r="A913" s="4">
        <v>50</v>
      </c>
      <c r="B913" s="4">
        <v>0</v>
      </c>
      <c r="C913" s="4">
        <v>0</v>
      </c>
      <c r="D913" s="4">
        <v>1</v>
      </c>
      <c r="E913" s="4">
        <v>211</v>
      </c>
      <c r="F913" s="4">
        <f>ROUND(Source!Y887,O913)</f>
        <v>0</v>
      </c>
      <c r="G913" s="4" t="s">
        <v>114</v>
      </c>
      <c r="H913" s="4" t="s">
        <v>115</v>
      </c>
      <c r="I913" s="4"/>
      <c r="J913" s="4"/>
      <c r="K913" s="4">
        <v>211</v>
      </c>
      <c r="L913" s="4">
        <v>25</v>
      </c>
      <c r="M913" s="4">
        <v>3</v>
      </c>
      <c r="N913" s="4" t="s">
        <v>3</v>
      </c>
      <c r="O913" s="4">
        <v>2</v>
      </c>
      <c r="P913" s="4"/>
      <c r="Q913" s="4"/>
      <c r="R913" s="4"/>
      <c r="S913" s="4"/>
      <c r="T913" s="4"/>
      <c r="U913" s="4"/>
      <c r="V913" s="4"/>
      <c r="W913" s="4"/>
    </row>
    <row r="914" spans="1:245" x14ac:dyDescent="0.2">
      <c r="A914" s="4">
        <v>50</v>
      </c>
      <c r="B914" s="4">
        <v>0</v>
      </c>
      <c r="C914" s="4">
        <v>0</v>
      </c>
      <c r="D914" s="4">
        <v>1</v>
      </c>
      <c r="E914" s="4">
        <v>224</v>
      </c>
      <c r="F914" s="4">
        <f>ROUND(Source!AR887,O914)</f>
        <v>0</v>
      </c>
      <c r="G914" s="4" t="s">
        <v>116</v>
      </c>
      <c r="H914" s="4" t="s">
        <v>117</v>
      </c>
      <c r="I914" s="4"/>
      <c r="J914" s="4"/>
      <c r="K914" s="4">
        <v>224</v>
      </c>
      <c r="L914" s="4">
        <v>26</v>
      </c>
      <c r="M914" s="4">
        <v>3</v>
      </c>
      <c r="N914" s="4" t="s">
        <v>3</v>
      </c>
      <c r="O914" s="4">
        <v>2</v>
      </c>
      <c r="P914" s="4"/>
      <c r="Q914" s="4"/>
      <c r="R914" s="4"/>
      <c r="S914" s="4"/>
      <c r="T914" s="4"/>
      <c r="U914" s="4"/>
      <c r="V914" s="4"/>
      <c r="W914" s="4"/>
    </row>
    <row r="916" spans="1:245" x14ac:dyDescent="0.2">
      <c r="A916" s="1">
        <v>5</v>
      </c>
      <c r="B916" s="1">
        <v>1</v>
      </c>
      <c r="C916" s="1"/>
      <c r="D916" s="1">
        <f>ROW(A926)</f>
        <v>926</v>
      </c>
      <c r="E916" s="1"/>
      <c r="F916" s="1" t="s">
        <v>118</v>
      </c>
      <c r="G916" s="1" t="s">
        <v>200</v>
      </c>
      <c r="H916" s="1" t="s">
        <v>3</v>
      </c>
      <c r="I916" s="1">
        <v>0</v>
      </c>
      <c r="J916" s="1"/>
      <c r="K916" s="1">
        <v>0</v>
      </c>
      <c r="L916" s="1"/>
      <c r="M916" s="1"/>
      <c r="N916" s="1"/>
      <c r="O916" s="1"/>
      <c r="P916" s="1"/>
      <c r="Q916" s="1"/>
      <c r="R916" s="1"/>
      <c r="S916" s="1"/>
      <c r="T916" s="1"/>
      <c r="U916" s="1" t="s">
        <v>3</v>
      </c>
      <c r="V916" s="1">
        <v>0</v>
      </c>
      <c r="W916" s="1"/>
      <c r="X916" s="1"/>
      <c r="Y916" s="1"/>
      <c r="Z916" s="1"/>
      <c r="AA916" s="1"/>
      <c r="AB916" s="1" t="s">
        <v>3</v>
      </c>
      <c r="AC916" s="1" t="s">
        <v>3</v>
      </c>
      <c r="AD916" s="1" t="s">
        <v>3</v>
      </c>
      <c r="AE916" s="1" t="s">
        <v>3</v>
      </c>
      <c r="AF916" s="1" t="s">
        <v>3</v>
      </c>
      <c r="AG916" s="1" t="s">
        <v>3</v>
      </c>
      <c r="AH916" s="1"/>
      <c r="AI916" s="1"/>
      <c r="AJ916" s="1"/>
      <c r="AK916" s="1"/>
      <c r="AL916" s="1"/>
      <c r="AM916" s="1"/>
      <c r="AN916" s="1"/>
      <c r="AO916" s="1"/>
      <c r="AP916" s="1" t="s">
        <v>3</v>
      </c>
      <c r="AQ916" s="1" t="s">
        <v>3</v>
      </c>
      <c r="AR916" s="1" t="s">
        <v>3</v>
      </c>
      <c r="AS916" s="1"/>
      <c r="AT916" s="1"/>
      <c r="AU916" s="1"/>
      <c r="AV916" s="1"/>
      <c r="AW916" s="1"/>
      <c r="AX916" s="1"/>
      <c r="AY916" s="1"/>
      <c r="AZ916" s="1" t="s">
        <v>3</v>
      </c>
      <c r="BA916" s="1"/>
      <c r="BB916" s="1" t="s">
        <v>3</v>
      </c>
      <c r="BC916" s="1" t="s">
        <v>3</v>
      </c>
      <c r="BD916" s="1" t="s">
        <v>3</v>
      </c>
      <c r="BE916" s="1" t="s">
        <v>3</v>
      </c>
      <c r="BF916" s="1" t="s">
        <v>3</v>
      </c>
      <c r="BG916" s="1" t="s">
        <v>3</v>
      </c>
      <c r="BH916" s="1" t="s">
        <v>3</v>
      </c>
      <c r="BI916" s="1" t="s">
        <v>3</v>
      </c>
      <c r="BJ916" s="1" t="s">
        <v>3</v>
      </c>
      <c r="BK916" s="1" t="s">
        <v>3</v>
      </c>
      <c r="BL916" s="1" t="s">
        <v>3</v>
      </c>
      <c r="BM916" s="1" t="s">
        <v>3</v>
      </c>
      <c r="BN916" s="1" t="s">
        <v>3</v>
      </c>
      <c r="BO916" s="1" t="s">
        <v>3</v>
      </c>
      <c r="BP916" s="1" t="s">
        <v>3</v>
      </c>
      <c r="BQ916" s="1"/>
      <c r="BR916" s="1"/>
      <c r="BS916" s="1"/>
      <c r="BT916" s="1"/>
      <c r="BU916" s="1"/>
      <c r="BV916" s="1"/>
      <c r="BW916" s="1"/>
      <c r="BX916" s="1">
        <v>0</v>
      </c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>
        <v>0</v>
      </c>
    </row>
    <row r="918" spans="1:245" x14ac:dyDescent="0.2">
      <c r="A918" s="2">
        <v>52</v>
      </c>
      <c r="B918" s="2">
        <f t="shared" ref="B918:G918" si="561">B926</f>
        <v>1</v>
      </c>
      <c r="C918" s="2">
        <f t="shared" si="561"/>
        <v>5</v>
      </c>
      <c r="D918" s="2">
        <f t="shared" si="561"/>
        <v>916</v>
      </c>
      <c r="E918" s="2">
        <f t="shared" si="561"/>
        <v>0</v>
      </c>
      <c r="F918" s="2" t="str">
        <f t="shared" si="561"/>
        <v>Новый подраздел</v>
      </c>
      <c r="G918" s="2" t="str">
        <f t="shared" si="561"/>
        <v>Устройство тротуара</v>
      </c>
      <c r="H918" s="2"/>
      <c r="I918" s="2"/>
      <c r="J918" s="2"/>
      <c r="K918" s="2"/>
      <c r="L918" s="2"/>
      <c r="M918" s="2"/>
      <c r="N918" s="2"/>
      <c r="O918" s="2">
        <f t="shared" ref="O918:AT918" si="562">O926</f>
        <v>0</v>
      </c>
      <c r="P918" s="2">
        <f t="shared" si="562"/>
        <v>0</v>
      </c>
      <c r="Q918" s="2">
        <f t="shared" si="562"/>
        <v>0</v>
      </c>
      <c r="R918" s="2">
        <f t="shared" si="562"/>
        <v>0</v>
      </c>
      <c r="S918" s="2">
        <f t="shared" si="562"/>
        <v>0</v>
      </c>
      <c r="T918" s="2">
        <f t="shared" si="562"/>
        <v>0</v>
      </c>
      <c r="U918" s="2">
        <f t="shared" si="562"/>
        <v>0</v>
      </c>
      <c r="V918" s="2">
        <f t="shared" si="562"/>
        <v>0</v>
      </c>
      <c r="W918" s="2">
        <f t="shared" si="562"/>
        <v>0</v>
      </c>
      <c r="X918" s="2">
        <f t="shared" si="562"/>
        <v>0</v>
      </c>
      <c r="Y918" s="2">
        <f t="shared" si="562"/>
        <v>0</v>
      </c>
      <c r="Z918" s="2">
        <f t="shared" si="562"/>
        <v>0</v>
      </c>
      <c r="AA918" s="2">
        <f t="shared" si="562"/>
        <v>0</v>
      </c>
      <c r="AB918" s="2">
        <f t="shared" si="562"/>
        <v>0</v>
      </c>
      <c r="AC918" s="2">
        <f t="shared" si="562"/>
        <v>0</v>
      </c>
      <c r="AD918" s="2">
        <f t="shared" si="562"/>
        <v>0</v>
      </c>
      <c r="AE918" s="2">
        <f t="shared" si="562"/>
        <v>0</v>
      </c>
      <c r="AF918" s="2">
        <f t="shared" si="562"/>
        <v>0</v>
      </c>
      <c r="AG918" s="2">
        <f t="shared" si="562"/>
        <v>0</v>
      </c>
      <c r="AH918" s="2">
        <f t="shared" si="562"/>
        <v>0</v>
      </c>
      <c r="AI918" s="2">
        <f t="shared" si="562"/>
        <v>0</v>
      </c>
      <c r="AJ918" s="2">
        <f t="shared" si="562"/>
        <v>0</v>
      </c>
      <c r="AK918" s="2">
        <f t="shared" si="562"/>
        <v>0</v>
      </c>
      <c r="AL918" s="2">
        <f t="shared" si="562"/>
        <v>0</v>
      </c>
      <c r="AM918" s="2">
        <f t="shared" si="562"/>
        <v>0</v>
      </c>
      <c r="AN918" s="2">
        <f t="shared" si="562"/>
        <v>0</v>
      </c>
      <c r="AO918" s="2">
        <f t="shared" si="562"/>
        <v>0</v>
      </c>
      <c r="AP918" s="2">
        <f t="shared" si="562"/>
        <v>0</v>
      </c>
      <c r="AQ918" s="2">
        <f t="shared" si="562"/>
        <v>0</v>
      </c>
      <c r="AR918" s="2">
        <f t="shared" si="562"/>
        <v>0</v>
      </c>
      <c r="AS918" s="2">
        <f t="shared" si="562"/>
        <v>0</v>
      </c>
      <c r="AT918" s="2">
        <f t="shared" si="562"/>
        <v>0</v>
      </c>
      <c r="AU918" s="2">
        <f t="shared" ref="AU918:BZ918" si="563">AU926</f>
        <v>0</v>
      </c>
      <c r="AV918" s="2">
        <f t="shared" si="563"/>
        <v>0</v>
      </c>
      <c r="AW918" s="2">
        <f t="shared" si="563"/>
        <v>0</v>
      </c>
      <c r="AX918" s="2">
        <f t="shared" si="563"/>
        <v>0</v>
      </c>
      <c r="AY918" s="2">
        <f t="shared" si="563"/>
        <v>0</v>
      </c>
      <c r="AZ918" s="2">
        <f t="shared" si="563"/>
        <v>0</v>
      </c>
      <c r="BA918" s="2">
        <f t="shared" si="563"/>
        <v>0</v>
      </c>
      <c r="BB918" s="2">
        <f t="shared" si="563"/>
        <v>0</v>
      </c>
      <c r="BC918" s="2">
        <f t="shared" si="563"/>
        <v>0</v>
      </c>
      <c r="BD918" s="2">
        <f t="shared" si="563"/>
        <v>0</v>
      </c>
      <c r="BE918" s="2">
        <f t="shared" si="563"/>
        <v>0</v>
      </c>
      <c r="BF918" s="2">
        <f t="shared" si="563"/>
        <v>0</v>
      </c>
      <c r="BG918" s="2">
        <f t="shared" si="563"/>
        <v>0</v>
      </c>
      <c r="BH918" s="2">
        <f t="shared" si="563"/>
        <v>0</v>
      </c>
      <c r="BI918" s="2">
        <f t="shared" si="563"/>
        <v>0</v>
      </c>
      <c r="BJ918" s="2">
        <f t="shared" si="563"/>
        <v>0</v>
      </c>
      <c r="BK918" s="2">
        <f t="shared" si="563"/>
        <v>0</v>
      </c>
      <c r="BL918" s="2">
        <f t="shared" si="563"/>
        <v>0</v>
      </c>
      <c r="BM918" s="2">
        <f t="shared" si="563"/>
        <v>0</v>
      </c>
      <c r="BN918" s="2">
        <f t="shared" si="563"/>
        <v>0</v>
      </c>
      <c r="BO918" s="2">
        <f t="shared" si="563"/>
        <v>0</v>
      </c>
      <c r="BP918" s="2">
        <f t="shared" si="563"/>
        <v>0</v>
      </c>
      <c r="BQ918" s="2">
        <f t="shared" si="563"/>
        <v>0</v>
      </c>
      <c r="BR918" s="2">
        <f t="shared" si="563"/>
        <v>0</v>
      </c>
      <c r="BS918" s="2">
        <f t="shared" si="563"/>
        <v>0</v>
      </c>
      <c r="BT918" s="2">
        <f t="shared" si="563"/>
        <v>0</v>
      </c>
      <c r="BU918" s="2">
        <f t="shared" si="563"/>
        <v>0</v>
      </c>
      <c r="BV918" s="2">
        <f t="shared" si="563"/>
        <v>0</v>
      </c>
      <c r="BW918" s="2">
        <f t="shared" si="563"/>
        <v>0</v>
      </c>
      <c r="BX918" s="2">
        <f t="shared" si="563"/>
        <v>0</v>
      </c>
      <c r="BY918" s="2">
        <f t="shared" si="563"/>
        <v>0</v>
      </c>
      <c r="BZ918" s="2">
        <f t="shared" si="563"/>
        <v>0</v>
      </c>
      <c r="CA918" s="2">
        <f t="shared" ref="CA918:DF918" si="564">CA926</f>
        <v>0</v>
      </c>
      <c r="CB918" s="2">
        <f t="shared" si="564"/>
        <v>0</v>
      </c>
      <c r="CC918" s="2">
        <f t="shared" si="564"/>
        <v>0</v>
      </c>
      <c r="CD918" s="2">
        <f t="shared" si="564"/>
        <v>0</v>
      </c>
      <c r="CE918" s="2">
        <f t="shared" si="564"/>
        <v>0</v>
      </c>
      <c r="CF918" s="2">
        <f t="shared" si="564"/>
        <v>0</v>
      </c>
      <c r="CG918" s="2">
        <f t="shared" si="564"/>
        <v>0</v>
      </c>
      <c r="CH918" s="2">
        <f t="shared" si="564"/>
        <v>0</v>
      </c>
      <c r="CI918" s="2">
        <f t="shared" si="564"/>
        <v>0</v>
      </c>
      <c r="CJ918" s="2">
        <f t="shared" si="564"/>
        <v>0</v>
      </c>
      <c r="CK918" s="2">
        <f t="shared" si="564"/>
        <v>0</v>
      </c>
      <c r="CL918" s="2">
        <f t="shared" si="564"/>
        <v>0</v>
      </c>
      <c r="CM918" s="2">
        <f t="shared" si="564"/>
        <v>0</v>
      </c>
      <c r="CN918" s="2">
        <f t="shared" si="564"/>
        <v>0</v>
      </c>
      <c r="CO918" s="2">
        <f t="shared" si="564"/>
        <v>0</v>
      </c>
      <c r="CP918" s="2">
        <f t="shared" si="564"/>
        <v>0</v>
      </c>
      <c r="CQ918" s="2">
        <f t="shared" si="564"/>
        <v>0</v>
      </c>
      <c r="CR918" s="2">
        <f t="shared" si="564"/>
        <v>0</v>
      </c>
      <c r="CS918" s="2">
        <f t="shared" si="564"/>
        <v>0</v>
      </c>
      <c r="CT918" s="2">
        <f t="shared" si="564"/>
        <v>0</v>
      </c>
      <c r="CU918" s="2">
        <f t="shared" si="564"/>
        <v>0</v>
      </c>
      <c r="CV918" s="2">
        <f t="shared" si="564"/>
        <v>0</v>
      </c>
      <c r="CW918" s="2">
        <f t="shared" si="564"/>
        <v>0</v>
      </c>
      <c r="CX918" s="2">
        <f t="shared" si="564"/>
        <v>0</v>
      </c>
      <c r="CY918" s="2">
        <f t="shared" si="564"/>
        <v>0</v>
      </c>
      <c r="CZ918" s="2">
        <f t="shared" si="564"/>
        <v>0</v>
      </c>
      <c r="DA918" s="2">
        <f t="shared" si="564"/>
        <v>0</v>
      </c>
      <c r="DB918" s="2">
        <f t="shared" si="564"/>
        <v>0</v>
      </c>
      <c r="DC918" s="2">
        <f t="shared" si="564"/>
        <v>0</v>
      </c>
      <c r="DD918" s="2">
        <f t="shared" si="564"/>
        <v>0</v>
      </c>
      <c r="DE918" s="2">
        <f t="shared" si="564"/>
        <v>0</v>
      </c>
      <c r="DF918" s="2">
        <f t="shared" si="564"/>
        <v>0</v>
      </c>
      <c r="DG918" s="3">
        <f t="shared" ref="DG918:EL918" si="565">DG926</f>
        <v>0</v>
      </c>
      <c r="DH918" s="3">
        <f t="shared" si="565"/>
        <v>0</v>
      </c>
      <c r="DI918" s="3">
        <f t="shared" si="565"/>
        <v>0</v>
      </c>
      <c r="DJ918" s="3">
        <f t="shared" si="565"/>
        <v>0</v>
      </c>
      <c r="DK918" s="3">
        <f t="shared" si="565"/>
        <v>0</v>
      </c>
      <c r="DL918" s="3">
        <f t="shared" si="565"/>
        <v>0</v>
      </c>
      <c r="DM918" s="3">
        <f t="shared" si="565"/>
        <v>0</v>
      </c>
      <c r="DN918" s="3">
        <f t="shared" si="565"/>
        <v>0</v>
      </c>
      <c r="DO918" s="3">
        <f t="shared" si="565"/>
        <v>0</v>
      </c>
      <c r="DP918" s="3">
        <f t="shared" si="565"/>
        <v>0</v>
      </c>
      <c r="DQ918" s="3">
        <f t="shared" si="565"/>
        <v>0</v>
      </c>
      <c r="DR918" s="3">
        <f t="shared" si="565"/>
        <v>0</v>
      </c>
      <c r="DS918" s="3">
        <f t="shared" si="565"/>
        <v>0</v>
      </c>
      <c r="DT918" s="3">
        <f t="shared" si="565"/>
        <v>0</v>
      </c>
      <c r="DU918" s="3">
        <f t="shared" si="565"/>
        <v>0</v>
      </c>
      <c r="DV918" s="3">
        <f t="shared" si="565"/>
        <v>0</v>
      </c>
      <c r="DW918" s="3">
        <f t="shared" si="565"/>
        <v>0</v>
      </c>
      <c r="DX918" s="3">
        <f t="shared" si="565"/>
        <v>0</v>
      </c>
      <c r="DY918" s="3">
        <f t="shared" si="565"/>
        <v>0</v>
      </c>
      <c r="DZ918" s="3">
        <f t="shared" si="565"/>
        <v>0</v>
      </c>
      <c r="EA918" s="3">
        <f t="shared" si="565"/>
        <v>0</v>
      </c>
      <c r="EB918" s="3">
        <f t="shared" si="565"/>
        <v>0</v>
      </c>
      <c r="EC918" s="3">
        <f t="shared" si="565"/>
        <v>0</v>
      </c>
      <c r="ED918" s="3">
        <f t="shared" si="565"/>
        <v>0</v>
      </c>
      <c r="EE918" s="3">
        <f t="shared" si="565"/>
        <v>0</v>
      </c>
      <c r="EF918" s="3">
        <f t="shared" si="565"/>
        <v>0</v>
      </c>
      <c r="EG918" s="3">
        <f t="shared" si="565"/>
        <v>0</v>
      </c>
      <c r="EH918" s="3">
        <f t="shared" si="565"/>
        <v>0</v>
      </c>
      <c r="EI918" s="3">
        <f t="shared" si="565"/>
        <v>0</v>
      </c>
      <c r="EJ918" s="3">
        <f t="shared" si="565"/>
        <v>0</v>
      </c>
      <c r="EK918" s="3">
        <f t="shared" si="565"/>
        <v>0</v>
      </c>
      <c r="EL918" s="3">
        <f t="shared" si="565"/>
        <v>0</v>
      </c>
      <c r="EM918" s="3">
        <f t="shared" ref="EM918:FR918" si="566">EM926</f>
        <v>0</v>
      </c>
      <c r="EN918" s="3">
        <f t="shared" si="566"/>
        <v>0</v>
      </c>
      <c r="EO918" s="3">
        <f t="shared" si="566"/>
        <v>0</v>
      </c>
      <c r="EP918" s="3">
        <f t="shared" si="566"/>
        <v>0</v>
      </c>
      <c r="EQ918" s="3">
        <f t="shared" si="566"/>
        <v>0</v>
      </c>
      <c r="ER918" s="3">
        <f t="shared" si="566"/>
        <v>0</v>
      </c>
      <c r="ES918" s="3">
        <f t="shared" si="566"/>
        <v>0</v>
      </c>
      <c r="ET918" s="3">
        <f t="shared" si="566"/>
        <v>0</v>
      </c>
      <c r="EU918" s="3">
        <f t="shared" si="566"/>
        <v>0</v>
      </c>
      <c r="EV918" s="3">
        <f t="shared" si="566"/>
        <v>0</v>
      </c>
      <c r="EW918" s="3">
        <f t="shared" si="566"/>
        <v>0</v>
      </c>
      <c r="EX918" s="3">
        <f t="shared" si="566"/>
        <v>0</v>
      </c>
      <c r="EY918" s="3">
        <f t="shared" si="566"/>
        <v>0</v>
      </c>
      <c r="EZ918" s="3">
        <f t="shared" si="566"/>
        <v>0</v>
      </c>
      <c r="FA918" s="3">
        <f t="shared" si="566"/>
        <v>0</v>
      </c>
      <c r="FB918" s="3">
        <f t="shared" si="566"/>
        <v>0</v>
      </c>
      <c r="FC918" s="3">
        <f t="shared" si="566"/>
        <v>0</v>
      </c>
      <c r="FD918" s="3">
        <f t="shared" si="566"/>
        <v>0</v>
      </c>
      <c r="FE918" s="3">
        <f t="shared" si="566"/>
        <v>0</v>
      </c>
      <c r="FF918" s="3">
        <f t="shared" si="566"/>
        <v>0</v>
      </c>
      <c r="FG918" s="3">
        <f t="shared" si="566"/>
        <v>0</v>
      </c>
      <c r="FH918" s="3">
        <f t="shared" si="566"/>
        <v>0</v>
      </c>
      <c r="FI918" s="3">
        <f t="shared" si="566"/>
        <v>0</v>
      </c>
      <c r="FJ918" s="3">
        <f t="shared" si="566"/>
        <v>0</v>
      </c>
      <c r="FK918" s="3">
        <f t="shared" si="566"/>
        <v>0</v>
      </c>
      <c r="FL918" s="3">
        <f t="shared" si="566"/>
        <v>0</v>
      </c>
      <c r="FM918" s="3">
        <f t="shared" si="566"/>
        <v>0</v>
      </c>
      <c r="FN918" s="3">
        <f t="shared" si="566"/>
        <v>0</v>
      </c>
      <c r="FO918" s="3">
        <f t="shared" si="566"/>
        <v>0</v>
      </c>
      <c r="FP918" s="3">
        <f t="shared" si="566"/>
        <v>0</v>
      </c>
      <c r="FQ918" s="3">
        <f t="shared" si="566"/>
        <v>0</v>
      </c>
      <c r="FR918" s="3">
        <f t="shared" si="566"/>
        <v>0</v>
      </c>
      <c r="FS918" s="3">
        <f t="shared" ref="FS918:GX918" si="567">FS926</f>
        <v>0</v>
      </c>
      <c r="FT918" s="3">
        <f t="shared" si="567"/>
        <v>0</v>
      </c>
      <c r="FU918" s="3">
        <f t="shared" si="567"/>
        <v>0</v>
      </c>
      <c r="FV918" s="3">
        <f t="shared" si="567"/>
        <v>0</v>
      </c>
      <c r="FW918" s="3">
        <f t="shared" si="567"/>
        <v>0</v>
      </c>
      <c r="FX918" s="3">
        <f t="shared" si="567"/>
        <v>0</v>
      </c>
      <c r="FY918" s="3">
        <f t="shared" si="567"/>
        <v>0</v>
      </c>
      <c r="FZ918" s="3">
        <f t="shared" si="567"/>
        <v>0</v>
      </c>
      <c r="GA918" s="3">
        <f t="shared" si="567"/>
        <v>0</v>
      </c>
      <c r="GB918" s="3">
        <f t="shared" si="567"/>
        <v>0</v>
      </c>
      <c r="GC918" s="3">
        <f t="shared" si="567"/>
        <v>0</v>
      </c>
      <c r="GD918" s="3">
        <f t="shared" si="567"/>
        <v>0</v>
      </c>
      <c r="GE918" s="3">
        <f t="shared" si="567"/>
        <v>0</v>
      </c>
      <c r="GF918" s="3">
        <f t="shared" si="567"/>
        <v>0</v>
      </c>
      <c r="GG918" s="3">
        <f t="shared" si="567"/>
        <v>0</v>
      </c>
      <c r="GH918" s="3">
        <f t="shared" si="567"/>
        <v>0</v>
      </c>
      <c r="GI918" s="3">
        <f t="shared" si="567"/>
        <v>0</v>
      </c>
      <c r="GJ918" s="3">
        <f t="shared" si="567"/>
        <v>0</v>
      </c>
      <c r="GK918" s="3">
        <f t="shared" si="567"/>
        <v>0</v>
      </c>
      <c r="GL918" s="3">
        <f t="shared" si="567"/>
        <v>0</v>
      </c>
      <c r="GM918" s="3">
        <f t="shared" si="567"/>
        <v>0</v>
      </c>
      <c r="GN918" s="3">
        <f t="shared" si="567"/>
        <v>0</v>
      </c>
      <c r="GO918" s="3">
        <f t="shared" si="567"/>
        <v>0</v>
      </c>
      <c r="GP918" s="3">
        <f t="shared" si="567"/>
        <v>0</v>
      </c>
      <c r="GQ918" s="3">
        <f t="shared" si="567"/>
        <v>0</v>
      </c>
      <c r="GR918" s="3">
        <f t="shared" si="567"/>
        <v>0</v>
      </c>
      <c r="GS918" s="3">
        <f t="shared" si="567"/>
        <v>0</v>
      </c>
      <c r="GT918" s="3">
        <f t="shared" si="567"/>
        <v>0</v>
      </c>
      <c r="GU918" s="3">
        <f t="shared" si="567"/>
        <v>0</v>
      </c>
      <c r="GV918" s="3">
        <f t="shared" si="567"/>
        <v>0</v>
      </c>
      <c r="GW918" s="3">
        <f t="shared" si="567"/>
        <v>0</v>
      </c>
      <c r="GX918" s="3">
        <f t="shared" si="567"/>
        <v>0</v>
      </c>
    </row>
    <row r="920" spans="1:245" x14ac:dyDescent="0.2">
      <c r="A920">
        <v>17</v>
      </c>
      <c r="B920">
        <v>1</v>
      </c>
      <c r="C920">
        <f>ROW(SmtRes!A179)</f>
        <v>179</v>
      </c>
      <c r="D920">
        <f>ROW(EtalonRes!A261)</f>
        <v>261</v>
      </c>
      <c r="E920" t="s">
        <v>313</v>
      </c>
      <c r="F920" t="s">
        <v>121</v>
      </c>
      <c r="G920" t="s">
        <v>122</v>
      </c>
      <c r="H920" t="s">
        <v>29</v>
      </c>
      <c r="I920">
        <v>0</v>
      </c>
      <c r="J920">
        <v>0</v>
      </c>
      <c r="O920">
        <f>ROUND(CP920,2)</f>
        <v>0</v>
      </c>
      <c r="P920">
        <f>ROUND(CQ920*I920,2)</f>
        <v>0</v>
      </c>
      <c r="Q920">
        <f>ROUND(CR920*I920,2)</f>
        <v>0</v>
      </c>
      <c r="R920">
        <f>ROUND(CS920*I920,2)</f>
        <v>0</v>
      </c>
      <c r="S920">
        <f>ROUND(CT920*I920,2)</f>
        <v>0</v>
      </c>
      <c r="T920">
        <f>ROUND(CU920*I920,2)</f>
        <v>0</v>
      </c>
      <c r="U920">
        <f>CV920*I920</f>
        <v>0</v>
      </c>
      <c r="V920">
        <f>CW920*I920</f>
        <v>0</v>
      </c>
      <c r="W920">
        <f>ROUND(CX920*I920,2)</f>
        <v>0</v>
      </c>
      <c r="X920">
        <f t="shared" ref="X920:Y924" si="568">ROUND(CY920,2)</f>
        <v>0</v>
      </c>
      <c r="Y920">
        <f t="shared" si="568"/>
        <v>0</v>
      </c>
      <c r="AA920">
        <v>40597198</v>
      </c>
      <c r="AB920">
        <f>ROUND((AC920+AD920+AF920),6)</f>
        <v>76371.3</v>
      </c>
      <c r="AC920">
        <f>ROUND((ES920),6)</f>
        <v>65154.45</v>
      </c>
      <c r="AD920">
        <f>ROUND((((ET920)-(EU920))+AE920),6)</f>
        <v>8265.0300000000007</v>
      </c>
      <c r="AE920">
        <f t="shared" ref="AE920:AF924" si="569">ROUND((EU920),6)</f>
        <v>3342.74</v>
      </c>
      <c r="AF920">
        <f t="shared" si="569"/>
        <v>2951.82</v>
      </c>
      <c r="AG920">
        <f>ROUND((AP920),6)</f>
        <v>0</v>
      </c>
      <c r="AH920">
        <f t="shared" ref="AH920:AI924" si="570">(EW920)</f>
        <v>16.559999999999999</v>
      </c>
      <c r="AI920">
        <f t="shared" si="570"/>
        <v>0</v>
      </c>
      <c r="AJ920">
        <f>(AS920)</f>
        <v>0</v>
      </c>
      <c r="AK920">
        <v>76371.3</v>
      </c>
      <c r="AL920">
        <v>65154.45</v>
      </c>
      <c r="AM920">
        <v>8265.0300000000007</v>
      </c>
      <c r="AN920">
        <v>3342.74</v>
      </c>
      <c r="AO920">
        <v>2951.82</v>
      </c>
      <c r="AP920">
        <v>0</v>
      </c>
      <c r="AQ920">
        <v>16.559999999999999</v>
      </c>
      <c r="AR920">
        <v>0</v>
      </c>
      <c r="AS920">
        <v>0</v>
      </c>
      <c r="AT920">
        <v>70</v>
      </c>
      <c r="AU920">
        <v>10</v>
      </c>
      <c r="AV920">
        <v>1</v>
      </c>
      <c r="AW920">
        <v>1</v>
      </c>
      <c r="AZ920">
        <v>1</v>
      </c>
      <c r="BA920">
        <v>1</v>
      </c>
      <c r="BB920">
        <v>1</v>
      </c>
      <c r="BC920">
        <v>1</v>
      </c>
      <c r="BD920" t="s">
        <v>3</v>
      </c>
      <c r="BE920" t="s">
        <v>3</v>
      </c>
      <c r="BF920" t="s">
        <v>3</v>
      </c>
      <c r="BG920" t="s">
        <v>3</v>
      </c>
      <c r="BH920">
        <v>0</v>
      </c>
      <c r="BI920">
        <v>4</v>
      </c>
      <c r="BJ920" t="s">
        <v>123</v>
      </c>
      <c r="BM920">
        <v>0</v>
      </c>
      <c r="BN920">
        <v>0</v>
      </c>
      <c r="BO920" t="s">
        <v>3</v>
      </c>
      <c r="BP920">
        <v>0</v>
      </c>
      <c r="BQ920">
        <v>1</v>
      </c>
      <c r="BR920">
        <v>0</v>
      </c>
      <c r="BS920">
        <v>1</v>
      </c>
      <c r="BT920">
        <v>1</v>
      </c>
      <c r="BU920">
        <v>1</v>
      </c>
      <c r="BV920">
        <v>1</v>
      </c>
      <c r="BW920">
        <v>1</v>
      </c>
      <c r="BX920">
        <v>1</v>
      </c>
      <c r="BY920" t="s">
        <v>3</v>
      </c>
      <c r="BZ920">
        <v>70</v>
      </c>
      <c r="CA920">
        <v>10</v>
      </c>
      <c r="CE920">
        <v>0</v>
      </c>
      <c r="CF920">
        <v>0</v>
      </c>
      <c r="CG920">
        <v>0</v>
      </c>
      <c r="CM920">
        <v>0</v>
      </c>
      <c r="CN920" t="s">
        <v>3</v>
      </c>
      <c r="CO920">
        <v>0</v>
      </c>
      <c r="CP920">
        <f>(P920+Q920+S920)</f>
        <v>0</v>
      </c>
      <c r="CQ920">
        <f>(AC920*BC920*AW920)</f>
        <v>65154.45</v>
      </c>
      <c r="CR920">
        <f>((((ET920)*BB920-(EU920)*BS920)+AE920*BS920)*AV920)</f>
        <v>8265.0300000000007</v>
      </c>
      <c r="CS920">
        <f>(AE920*BS920*AV920)</f>
        <v>3342.74</v>
      </c>
      <c r="CT920">
        <f>(AF920*BA920*AV920)</f>
        <v>2951.82</v>
      </c>
      <c r="CU920">
        <f>AG920</f>
        <v>0</v>
      </c>
      <c r="CV920">
        <f>(AH920*AV920)</f>
        <v>16.559999999999999</v>
      </c>
      <c r="CW920">
        <f t="shared" ref="CW920:CX924" si="571">AI920</f>
        <v>0</v>
      </c>
      <c r="CX920">
        <f t="shared" si="571"/>
        <v>0</v>
      </c>
      <c r="CY920">
        <f>((S920*BZ920)/100)</f>
        <v>0</v>
      </c>
      <c r="CZ920">
        <f>((S920*CA920)/100)</f>
        <v>0</v>
      </c>
      <c r="DC920" t="s">
        <v>3</v>
      </c>
      <c r="DD920" t="s">
        <v>3</v>
      </c>
      <c r="DE920" t="s">
        <v>3</v>
      </c>
      <c r="DF920" t="s">
        <v>3</v>
      </c>
      <c r="DG920" t="s">
        <v>3</v>
      </c>
      <c r="DH920" t="s">
        <v>3</v>
      </c>
      <c r="DI920" t="s">
        <v>3</v>
      </c>
      <c r="DJ920" t="s">
        <v>3</v>
      </c>
      <c r="DK920" t="s">
        <v>3</v>
      </c>
      <c r="DL920" t="s">
        <v>3</v>
      </c>
      <c r="DM920" t="s">
        <v>3</v>
      </c>
      <c r="DN920">
        <v>0</v>
      </c>
      <c r="DO920">
        <v>0</v>
      </c>
      <c r="DP920">
        <v>1</v>
      </c>
      <c r="DQ920">
        <v>1</v>
      </c>
      <c r="DU920">
        <v>1007</v>
      </c>
      <c r="DV920" t="s">
        <v>29</v>
      </c>
      <c r="DW920" t="s">
        <v>29</v>
      </c>
      <c r="DX920">
        <v>100</v>
      </c>
      <c r="EE920">
        <v>38986828</v>
      </c>
      <c r="EF920">
        <v>1</v>
      </c>
      <c r="EG920" t="s">
        <v>23</v>
      </c>
      <c r="EH920">
        <v>0</v>
      </c>
      <c r="EI920" t="s">
        <v>3</v>
      </c>
      <c r="EJ920">
        <v>4</v>
      </c>
      <c r="EK920">
        <v>0</v>
      </c>
      <c r="EL920" t="s">
        <v>24</v>
      </c>
      <c r="EM920" t="s">
        <v>25</v>
      </c>
      <c r="EO920" t="s">
        <v>3</v>
      </c>
      <c r="EQ920">
        <v>131072</v>
      </c>
      <c r="ER920">
        <v>76371.3</v>
      </c>
      <c r="ES920">
        <v>65154.45</v>
      </c>
      <c r="ET920">
        <v>8265.0300000000007</v>
      </c>
      <c r="EU920">
        <v>3342.74</v>
      </c>
      <c r="EV920">
        <v>2951.82</v>
      </c>
      <c r="EW920">
        <v>16.559999999999999</v>
      </c>
      <c r="EX920">
        <v>0</v>
      </c>
      <c r="EY920">
        <v>0</v>
      </c>
      <c r="FQ920">
        <v>0</v>
      </c>
      <c r="FR920">
        <f>ROUND(IF(AND(BH920=3,BI920=3),P920,0),2)</f>
        <v>0</v>
      </c>
      <c r="FS920">
        <v>0</v>
      </c>
      <c r="FX920">
        <v>70</v>
      </c>
      <c r="FY920">
        <v>10</v>
      </c>
      <c r="GA920" t="s">
        <v>3</v>
      </c>
      <c r="GD920">
        <v>0</v>
      </c>
      <c r="GF920">
        <v>-2044529547</v>
      </c>
      <c r="GG920">
        <v>2</v>
      </c>
      <c r="GH920">
        <v>1</v>
      </c>
      <c r="GI920">
        <v>-2</v>
      </c>
      <c r="GJ920">
        <v>0</v>
      </c>
      <c r="GK920">
        <f>ROUND(R920*(R12)/100,2)</f>
        <v>0</v>
      </c>
      <c r="GL920">
        <f>ROUND(IF(AND(BH920=3,BI920=3,FS920&lt;&gt;0),P920,0),2)</f>
        <v>0</v>
      </c>
      <c r="GM920">
        <f>ROUND(O920+X920+Y920+GK920,2)+GX920</f>
        <v>0</v>
      </c>
      <c r="GN920">
        <f>IF(OR(BI920=0,BI920=1),ROUND(O920+X920+Y920+GK920,2),0)</f>
        <v>0</v>
      </c>
      <c r="GO920">
        <f>IF(BI920=2,ROUND(O920+X920+Y920+GK920,2),0)</f>
        <v>0</v>
      </c>
      <c r="GP920">
        <f>IF(BI920=4,ROUND(O920+X920+Y920+GK920,2)+GX920,0)</f>
        <v>0</v>
      </c>
      <c r="GR920">
        <v>0</v>
      </c>
      <c r="GS920">
        <v>3</v>
      </c>
      <c r="GT920">
        <v>0</v>
      </c>
      <c r="GU920" t="s">
        <v>3</v>
      </c>
      <c r="GV920">
        <f>ROUND((GT920),6)</f>
        <v>0</v>
      </c>
      <c r="GW920">
        <v>1</v>
      </c>
      <c r="GX920">
        <f>ROUND(HC920*I920,2)</f>
        <v>0</v>
      </c>
      <c r="HA920">
        <v>0</v>
      </c>
      <c r="HB920">
        <v>0</v>
      </c>
      <c r="HC920">
        <f>GV920*GW920</f>
        <v>0</v>
      </c>
      <c r="IK920">
        <v>0</v>
      </c>
    </row>
    <row r="921" spans="1:245" x14ac:dyDescent="0.2">
      <c r="A921">
        <v>17</v>
      </c>
      <c r="B921">
        <v>1</v>
      </c>
      <c r="C921">
        <f>ROW(SmtRes!A188)</f>
        <v>188</v>
      </c>
      <c r="D921">
        <f>ROW(EtalonRes!A270)</f>
        <v>270</v>
      </c>
      <c r="E921" t="s">
        <v>314</v>
      </c>
      <c r="F921" t="s">
        <v>298</v>
      </c>
      <c r="G921" t="s">
        <v>299</v>
      </c>
      <c r="H921" t="s">
        <v>29</v>
      </c>
      <c r="I921">
        <v>0</v>
      </c>
      <c r="J921">
        <v>0</v>
      </c>
      <c r="O921">
        <f>ROUND(CP921,2)</f>
        <v>0</v>
      </c>
      <c r="P921">
        <f>ROUND(CQ921*I921,2)</f>
        <v>0</v>
      </c>
      <c r="Q921">
        <f>ROUND(CR921*I921,2)</f>
        <v>0</v>
      </c>
      <c r="R921">
        <f>ROUND(CS921*I921,2)</f>
        <v>0</v>
      </c>
      <c r="S921">
        <f>ROUND(CT921*I921,2)</f>
        <v>0</v>
      </c>
      <c r="T921">
        <f>ROUND(CU921*I921,2)</f>
        <v>0</v>
      </c>
      <c r="U921">
        <f>CV921*I921</f>
        <v>0</v>
      </c>
      <c r="V921">
        <f>CW921*I921</f>
        <v>0</v>
      </c>
      <c r="W921">
        <f>ROUND(CX921*I921,2)</f>
        <v>0</v>
      </c>
      <c r="X921">
        <f t="shared" si="568"/>
        <v>0</v>
      </c>
      <c r="Y921">
        <f t="shared" si="568"/>
        <v>0</v>
      </c>
      <c r="AA921">
        <v>40597198</v>
      </c>
      <c r="AB921">
        <f>ROUND((AC921+AD921+AF921),6)</f>
        <v>283607.26</v>
      </c>
      <c r="AC921">
        <f>ROUND((ES921),6)</f>
        <v>227826.13</v>
      </c>
      <c r="AD921">
        <f>ROUND((((ET921)-(EU921))+AE921),6)</f>
        <v>51353.4</v>
      </c>
      <c r="AE921">
        <f t="shared" si="569"/>
        <v>20189.400000000001</v>
      </c>
      <c r="AF921">
        <f t="shared" si="569"/>
        <v>4427.7299999999996</v>
      </c>
      <c r="AG921">
        <f>ROUND((AP921),6)</f>
        <v>0</v>
      </c>
      <c r="AH921">
        <f t="shared" si="570"/>
        <v>24.84</v>
      </c>
      <c r="AI921">
        <f t="shared" si="570"/>
        <v>0</v>
      </c>
      <c r="AJ921">
        <f>(AS921)</f>
        <v>0</v>
      </c>
      <c r="AK921">
        <v>283607.26</v>
      </c>
      <c r="AL921">
        <v>227826.13</v>
      </c>
      <c r="AM921">
        <v>51353.4</v>
      </c>
      <c r="AN921">
        <v>20189.400000000001</v>
      </c>
      <c r="AO921">
        <v>4427.7299999999996</v>
      </c>
      <c r="AP921">
        <v>0</v>
      </c>
      <c r="AQ921">
        <v>24.84</v>
      </c>
      <c r="AR921">
        <v>0</v>
      </c>
      <c r="AS921">
        <v>0</v>
      </c>
      <c r="AT921">
        <v>70</v>
      </c>
      <c r="AU921">
        <v>10</v>
      </c>
      <c r="AV921">
        <v>1</v>
      </c>
      <c r="AW921">
        <v>1</v>
      </c>
      <c r="AZ921">
        <v>1</v>
      </c>
      <c r="BA921">
        <v>1</v>
      </c>
      <c r="BB921">
        <v>1</v>
      </c>
      <c r="BC921">
        <v>1</v>
      </c>
      <c r="BD921" t="s">
        <v>3</v>
      </c>
      <c r="BE921" t="s">
        <v>3</v>
      </c>
      <c r="BF921" t="s">
        <v>3</v>
      </c>
      <c r="BG921" t="s">
        <v>3</v>
      </c>
      <c r="BH921">
        <v>0</v>
      </c>
      <c r="BI921">
        <v>4</v>
      </c>
      <c r="BJ921" t="s">
        <v>300</v>
      </c>
      <c r="BM921">
        <v>0</v>
      </c>
      <c r="BN921">
        <v>0</v>
      </c>
      <c r="BO921" t="s">
        <v>3</v>
      </c>
      <c r="BP921">
        <v>0</v>
      </c>
      <c r="BQ921">
        <v>1</v>
      </c>
      <c r="BR921">
        <v>0</v>
      </c>
      <c r="BS921">
        <v>1</v>
      </c>
      <c r="BT921">
        <v>1</v>
      </c>
      <c r="BU921">
        <v>1</v>
      </c>
      <c r="BV921">
        <v>1</v>
      </c>
      <c r="BW921">
        <v>1</v>
      </c>
      <c r="BX921">
        <v>1</v>
      </c>
      <c r="BY921" t="s">
        <v>3</v>
      </c>
      <c r="BZ921">
        <v>70</v>
      </c>
      <c r="CA921">
        <v>10</v>
      </c>
      <c r="CE921">
        <v>0</v>
      </c>
      <c r="CF921">
        <v>0</v>
      </c>
      <c r="CG921">
        <v>0</v>
      </c>
      <c r="CM921">
        <v>0</v>
      </c>
      <c r="CN921" t="s">
        <v>3</v>
      </c>
      <c r="CO921">
        <v>0</v>
      </c>
      <c r="CP921">
        <f>(P921+Q921+S921)</f>
        <v>0</v>
      </c>
      <c r="CQ921">
        <f>(AC921*BC921*AW921)</f>
        <v>227826.13</v>
      </c>
      <c r="CR921">
        <f>((((ET921)*BB921-(EU921)*BS921)+AE921*BS921)*AV921)</f>
        <v>51353.4</v>
      </c>
      <c r="CS921">
        <f>(AE921*BS921*AV921)</f>
        <v>20189.400000000001</v>
      </c>
      <c r="CT921">
        <f>(AF921*BA921*AV921)</f>
        <v>4427.7299999999996</v>
      </c>
      <c r="CU921">
        <f>AG921</f>
        <v>0</v>
      </c>
      <c r="CV921">
        <f>(AH921*AV921)</f>
        <v>24.84</v>
      </c>
      <c r="CW921">
        <f t="shared" si="571"/>
        <v>0</v>
      </c>
      <c r="CX921">
        <f t="shared" si="571"/>
        <v>0</v>
      </c>
      <c r="CY921">
        <f>((S921*BZ921)/100)</f>
        <v>0</v>
      </c>
      <c r="CZ921">
        <f>((S921*CA921)/100)</f>
        <v>0</v>
      </c>
      <c r="DC921" t="s">
        <v>3</v>
      </c>
      <c r="DD921" t="s">
        <v>3</v>
      </c>
      <c r="DE921" t="s">
        <v>3</v>
      </c>
      <c r="DF921" t="s">
        <v>3</v>
      </c>
      <c r="DG921" t="s">
        <v>3</v>
      </c>
      <c r="DH921" t="s">
        <v>3</v>
      </c>
      <c r="DI921" t="s">
        <v>3</v>
      </c>
      <c r="DJ921" t="s">
        <v>3</v>
      </c>
      <c r="DK921" t="s">
        <v>3</v>
      </c>
      <c r="DL921" t="s">
        <v>3</v>
      </c>
      <c r="DM921" t="s">
        <v>3</v>
      </c>
      <c r="DN921">
        <v>0</v>
      </c>
      <c r="DO921">
        <v>0</v>
      </c>
      <c r="DP921">
        <v>1</v>
      </c>
      <c r="DQ921">
        <v>1</v>
      </c>
      <c r="DU921">
        <v>1007</v>
      </c>
      <c r="DV921" t="s">
        <v>29</v>
      </c>
      <c r="DW921" t="s">
        <v>29</v>
      </c>
      <c r="DX921">
        <v>100</v>
      </c>
      <c r="EE921">
        <v>38986828</v>
      </c>
      <c r="EF921">
        <v>1</v>
      </c>
      <c r="EG921" t="s">
        <v>23</v>
      </c>
      <c r="EH921">
        <v>0</v>
      </c>
      <c r="EI921" t="s">
        <v>3</v>
      </c>
      <c r="EJ921">
        <v>4</v>
      </c>
      <c r="EK921">
        <v>0</v>
      </c>
      <c r="EL921" t="s">
        <v>24</v>
      </c>
      <c r="EM921" t="s">
        <v>25</v>
      </c>
      <c r="EO921" t="s">
        <v>3</v>
      </c>
      <c r="EQ921">
        <v>131072</v>
      </c>
      <c r="ER921">
        <v>283607.26</v>
      </c>
      <c r="ES921">
        <v>227826.13</v>
      </c>
      <c r="ET921">
        <v>51353.4</v>
      </c>
      <c r="EU921">
        <v>20189.400000000001</v>
      </c>
      <c r="EV921">
        <v>4427.7299999999996</v>
      </c>
      <c r="EW921">
        <v>24.84</v>
      </c>
      <c r="EX921">
        <v>0</v>
      </c>
      <c r="EY921">
        <v>0</v>
      </c>
      <c r="FQ921">
        <v>0</v>
      </c>
      <c r="FR921">
        <f>ROUND(IF(AND(BH921=3,BI921=3),P921,0),2)</f>
        <v>0</v>
      </c>
      <c r="FS921">
        <v>0</v>
      </c>
      <c r="FX921">
        <v>70</v>
      </c>
      <c r="FY921">
        <v>10</v>
      </c>
      <c r="GA921" t="s">
        <v>3</v>
      </c>
      <c r="GD921">
        <v>0</v>
      </c>
      <c r="GF921">
        <v>1059402930</v>
      </c>
      <c r="GG921">
        <v>2</v>
      </c>
      <c r="GH921">
        <v>1</v>
      </c>
      <c r="GI921">
        <v>-2</v>
      </c>
      <c r="GJ921">
        <v>0</v>
      </c>
      <c r="GK921">
        <f>ROUND(R921*(R12)/100,2)</f>
        <v>0</v>
      </c>
      <c r="GL921">
        <f>ROUND(IF(AND(BH921=3,BI921=3,FS921&lt;&gt;0),P921,0),2)</f>
        <v>0</v>
      </c>
      <c r="GM921">
        <f>ROUND(O921+X921+Y921+GK921,2)+GX921</f>
        <v>0</v>
      </c>
      <c r="GN921">
        <f>IF(OR(BI921=0,BI921=1),ROUND(O921+X921+Y921+GK921,2),0)</f>
        <v>0</v>
      </c>
      <c r="GO921">
        <f>IF(BI921=2,ROUND(O921+X921+Y921+GK921,2),0)</f>
        <v>0</v>
      </c>
      <c r="GP921">
        <f>IF(BI921=4,ROUND(O921+X921+Y921+GK921,2)+GX921,0)</f>
        <v>0</v>
      </c>
      <c r="GR921">
        <v>0</v>
      </c>
      <c r="GS921">
        <v>3</v>
      </c>
      <c r="GT921">
        <v>0</v>
      </c>
      <c r="GU921" t="s">
        <v>3</v>
      </c>
      <c r="GV921">
        <f>ROUND((GT921),6)</f>
        <v>0</v>
      </c>
      <c r="GW921">
        <v>1</v>
      </c>
      <c r="GX921">
        <f>ROUND(HC921*I921,2)</f>
        <v>0</v>
      </c>
      <c r="HA921">
        <v>0</v>
      </c>
      <c r="HB921">
        <v>0</v>
      </c>
      <c r="HC921">
        <f>GV921*GW921</f>
        <v>0</v>
      </c>
      <c r="IK921">
        <v>0</v>
      </c>
    </row>
    <row r="922" spans="1:245" x14ac:dyDescent="0.2">
      <c r="A922">
        <v>17</v>
      </c>
      <c r="B922">
        <v>1</v>
      </c>
      <c r="C922">
        <f>ROW(SmtRes!A194)</f>
        <v>194</v>
      </c>
      <c r="D922">
        <f>ROW(EtalonRes!A276)</f>
        <v>276</v>
      </c>
      <c r="E922" t="s">
        <v>315</v>
      </c>
      <c r="F922" t="s">
        <v>302</v>
      </c>
      <c r="G922" t="s">
        <v>303</v>
      </c>
      <c r="H922" t="s">
        <v>21</v>
      </c>
      <c r="I922">
        <v>0</v>
      </c>
      <c r="J922">
        <v>0</v>
      </c>
      <c r="O922">
        <f>ROUND(CP922,2)</f>
        <v>0</v>
      </c>
      <c r="P922">
        <f>ROUND(CQ922*I922,2)</f>
        <v>0</v>
      </c>
      <c r="Q922">
        <f>ROUND(CR922*I922,2)</f>
        <v>0</v>
      </c>
      <c r="R922">
        <f>ROUND(CS922*I922,2)</f>
        <v>0</v>
      </c>
      <c r="S922">
        <f>ROUND(CT922*I922,2)</f>
        <v>0</v>
      </c>
      <c r="T922">
        <f>ROUND(CU922*I922,2)</f>
        <v>0</v>
      </c>
      <c r="U922">
        <f>CV922*I922</f>
        <v>0</v>
      </c>
      <c r="V922">
        <f>CW922*I922</f>
        <v>0</v>
      </c>
      <c r="W922">
        <f>ROUND(CX922*I922,2)</f>
        <v>0</v>
      </c>
      <c r="X922">
        <f t="shared" si="568"/>
        <v>0</v>
      </c>
      <c r="Y922">
        <f t="shared" si="568"/>
        <v>0</v>
      </c>
      <c r="AA922">
        <v>40597198</v>
      </c>
      <c r="AB922">
        <f>ROUND((AC922+AD922+AF922),6)</f>
        <v>146014.22</v>
      </c>
      <c r="AC922">
        <f>ROUND((ES922),6)</f>
        <v>35928.43</v>
      </c>
      <c r="AD922">
        <f>ROUND((((ET922)-(EU922))+AE922),6)</f>
        <v>4071.88</v>
      </c>
      <c r="AE922">
        <f t="shared" si="569"/>
        <v>1182.8900000000001</v>
      </c>
      <c r="AF922">
        <f t="shared" si="569"/>
        <v>106013.91</v>
      </c>
      <c r="AG922">
        <f>ROUND((AP922),6)</f>
        <v>0</v>
      </c>
      <c r="AH922">
        <f t="shared" si="570"/>
        <v>451.95</v>
      </c>
      <c r="AI922">
        <f t="shared" si="570"/>
        <v>0</v>
      </c>
      <c r="AJ922">
        <f>(AS922)</f>
        <v>0</v>
      </c>
      <c r="AK922">
        <v>146014.22</v>
      </c>
      <c r="AL922">
        <v>35928.43</v>
      </c>
      <c r="AM922">
        <v>4071.88</v>
      </c>
      <c r="AN922">
        <v>1182.8900000000001</v>
      </c>
      <c r="AO922">
        <v>106013.91</v>
      </c>
      <c r="AP922">
        <v>0</v>
      </c>
      <c r="AQ922">
        <v>451.95</v>
      </c>
      <c r="AR922">
        <v>0</v>
      </c>
      <c r="AS922">
        <v>0</v>
      </c>
      <c r="AT922">
        <v>70</v>
      </c>
      <c r="AU922">
        <v>10</v>
      </c>
      <c r="AV922">
        <v>1</v>
      </c>
      <c r="AW922">
        <v>1</v>
      </c>
      <c r="AZ922">
        <v>1</v>
      </c>
      <c r="BA922">
        <v>1</v>
      </c>
      <c r="BB922">
        <v>1</v>
      </c>
      <c r="BC922">
        <v>1</v>
      </c>
      <c r="BD922" t="s">
        <v>3</v>
      </c>
      <c r="BE922" t="s">
        <v>3</v>
      </c>
      <c r="BF922" t="s">
        <v>3</v>
      </c>
      <c r="BG922" t="s">
        <v>3</v>
      </c>
      <c r="BH922">
        <v>0</v>
      </c>
      <c r="BI922">
        <v>4</v>
      </c>
      <c r="BJ922" t="s">
        <v>304</v>
      </c>
      <c r="BM922">
        <v>0</v>
      </c>
      <c r="BN922">
        <v>0</v>
      </c>
      <c r="BO922" t="s">
        <v>3</v>
      </c>
      <c r="BP922">
        <v>0</v>
      </c>
      <c r="BQ922">
        <v>1</v>
      </c>
      <c r="BR922">
        <v>0</v>
      </c>
      <c r="BS922">
        <v>1</v>
      </c>
      <c r="BT922">
        <v>1</v>
      </c>
      <c r="BU922">
        <v>1</v>
      </c>
      <c r="BV922">
        <v>1</v>
      </c>
      <c r="BW922">
        <v>1</v>
      </c>
      <c r="BX922">
        <v>1</v>
      </c>
      <c r="BY922" t="s">
        <v>3</v>
      </c>
      <c r="BZ922">
        <v>70</v>
      </c>
      <c r="CA922">
        <v>10</v>
      </c>
      <c r="CE922">
        <v>0</v>
      </c>
      <c r="CF922">
        <v>0</v>
      </c>
      <c r="CG922">
        <v>0</v>
      </c>
      <c r="CM922">
        <v>0</v>
      </c>
      <c r="CN922" t="s">
        <v>3</v>
      </c>
      <c r="CO922">
        <v>0</v>
      </c>
      <c r="CP922">
        <f>(P922+Q922+S922)</f>
        <v>0</v>
      </c>
      <c r="CQ922">
        <f>(AC922*BC922*AW922)</f>
        <v>35928.43</v>
      </c>
      <c r="CR922">
        <f>((((ET922)*BB922-(EU922)*BS922)+AE922*BS922)*AV922)</f>
        <v>4071.88</v>
      </c>
      <c r="CS922">
        <f>(AE922*BS922*AV922)</f>
        <v>1182.8900000000001</v>
      </c>
      <c r="CT922">
        <f>(AF922*BA922*AV922)</f>
        <v>106013.91</v>
      </c>
      <c r="CU922">
        <f>AG922</f>
        <v>0</v>
      </c>
      <c r="CV922">
        <f>(AH922*AV922)</f>
        <v>451.95</v>
      </c>
      <c r="CW922">
        <f t="shared" si="571"/>
        <v>0</v>
      </c>
      <c r="CX922">
        <f t="shared" si="571"/>
        <v>0</v>
      </c>
      <c r="CY922">
        <f>((S922*BZ922)/100)</f>
        <v>0</v>
      </c>
      <c r="CZ922">
        <f>((S922*CA922)/100)</f>
        <v>0</v>
      </c>
      <c r="DC922" t="s">
        <v>3</v>
      </c>
      <c r="DD922" t="s">
        <v>3</v>
      </c>
      <c r="DE922" t="s">
        <v>3</v>
      </c>
      <c r="DF922" t="s">
        <v>3</v>
      </c>
      <c r="DG922" t="s">
        <v>3</v>
      </c>
      <c r="DH922" t="s">
        <v>3</v>
      </c>
      <c r="DI922" t="s">
        <v>3</v>
      </c>
      <c r="DJ922" t="s">
        <v>3</v>
      </c>
      <c r="DK922" t="s">
        <v>3</v>
      </c>
      <c r="DL922" t="s">
        <v>3</v>
      </c>
      <c r="DM922" t="s">
        <v>3</v>
      </c>
      <c r="DN922">
        <v>0</v>
      </c>
      <c r="DO922">
        <v>0</v>
      </c>
      <c r="DP922">
        <v>1</v>
      </c>
      <c r="DQ922">
        <v>1</v>
      </c>
      <c r="DU922">
        <v>1005</v>
      </c>
      <c r="DV922" t="s">
        <v>21</v>
      </c>
      <c r="DW922" t="s">
        <v>21</v>
      </c>
      <c r="DX922">
        <v>100</v>
      </c>
      <c r="EE922">
        <v>38986828</v>
      </c>
      <c r="EF922">
        <v>1</v>
      </c>
      <c r="EG922" t="s">
        <v>23</v>
      </c>
      <c r="EH922">
        <v>0</v>
      </c>
      <c r="EI922" t="s">
        <v>3</v>
      </c>
      <c r="EJ922">
        <v>4</v>
      </c>
      <c r="EK922">
        <v>0</v>
      </c>
      <c r="EL922" t="s">
        <v>24</v>
      </c>
      <c r="EM922" t="s">
        <v>25</v>
      </c>
      <c r="EO922" t="s">
        <v>3</v>
      </c>
      <c r="EQ922">
        <v>131072</v>
      </c>
      <c r="ER922">
        <v>146014.22</v>
      </c>
      <c r="ES922">
        <v>35928.43</v>
      </c>
      <c r="ET922">
        <v>4071.88</v>
      </c>
      <c r="EU922">
        <v>1182.8900000000001</v>
      </c>
      <c r="EV922">
        <v>106013.91</v>
      </c>
      <c r="EW922">
        <v>451.95</v>
      </c>
      <c r="EX922">
        <v>0</v>
      </c>
      <c r="EY922">
        <v>0</v>
      </c>
      <c r="FQ922">
        <v>0</v>
      </c>
      <c r="FR922">
        <f>ROUND(IF(AND(BH922=3,BI922=3),P922,0),2)</f>
        <v>0</v>
      </c>
      <c r="FS922">
        <v>0</v>
      </c>
      <c r="FX922">
        <v>70</v>
      </c>
      <c r="FY922">
        <v>10</v>
      </c>
      <c r="GA922" t="s">
        <v>3</v>
      </c>
      <c r="GD922">
        <v>0</v>
      </c>
      <c r="GF922">
        <v>-897924511</v>
      </c>
      <c r="GG922">
        <v>2</v>
      </c>
      <c r="GH922">
        <v>1</v>
      </c>
      <c r="GI922">
        <v>-2</v>
      </c>
      <c r="GJ922">
        <v>0</v>
      </c>
      <c r="GK922">
        <f>ROUND(R922*(R12)/100,2)</f>
        <v>0</v>
      </c>
      <c r="GL922">
        <f>ROUND(IF(AND(BH922=3,BI922=3,FS922&lt;&gt;0),P922,0),2)</f>
        <v>0</v>
      </c>
      <c r="GM922">
        <f>ROUND(O922+X922+Y922+GK922,2)+GX922</f>
        <v>0</v>
      </c>
      <c r="GN922">
        <f>IF(OR(BI922=0,BI922=1),ROUND(O922+X922+Y922+GK922,2),0)</f>
        <v>0</v>
      </c>
      <c r="GO922">
        <f>IF(BI922=2,ROUND(O922+X922+Y922+GK922,2),0)</f>
        <v>0</v>
      </c>
      <c r="GP922">
        <f>IF(BI922=4,ROUND(O922+X922+Y922+GK922,2)+GX922,0)</f>
        <v>0</v>
      </c>
      <c r="GR922">
        <v>0</v>
      </c>
      <c r="GS922">
        <v>3</v>
      </c>
      <c r="GT922">
        <v>0</v>
      </c>
      <c r="GU922" t="s">
        <v>3</v>
      </c>
      <c r="GV922">
        <f>ROUND((GT922),6)</f>
        <v>0</v>
      </c>
      <c r="GW922">
        <v>1</v>
      </c>
      <c r="GX922">
        <f>ROUND(HC922*I922,2)</f>
        <v>0</v>
      </c>
      <c r="HA922">
        <v>0</v>
      </c>
      <c r="HB922">
        <v>0</v>
      </c>
      <c r="HC922">
        <f>GV922*GW922</f>
        <v>0</v>
      </c>
      <c r="IK922">
        <v>0</v>
      </c>
    </row>
    <row r="923" spans="1:245" x14ac:dyDescent="0.2">
      <c r="A923">
        <v>18</v>
      </c>
      <c r="B923">
        <v>1</v>
      </c>
      <c r="C923">
        <v>192</v>
      </c>
      <c r="E923" t="s">
        <v>316</v>
      </c>
      <c r="F923" t="s">
        <v>306</v>
      </c>
      <c r="G923" t="s">
        <v>307</v>
      </c>
      <c r="H923" t="s">
        <v>148</v>
      </c>
      <c r="I923">
        <v>0</v>
      </c>
      <c r="J923">
        <v>103.00000000000001</v>
      </c>
      <c r="O923">
        <f>ROUND(CP923,2)</f>
        <v>0</v>
      </c>
      <c r="P923">
        <f>ROUND(CQ923*I923,2)</f>
        <v>0</v>
      </c>
      <c r="Q923">
        <f>ROUND(CR923*I923,2)</f>
        <v>0</v>
      </c>
      <c r="R923">
        <f>ROUND(CS923*I923,2)</f>
        <v>0</v>
      </c>
      <c r="S923">
        <f>ROUND(CT923*I923,2)</f>
        <v>0</v>
      </c>
      <c r="T923">
        <f>ROUND(CU923*I923,2)</f>
        <v>0</v>
      </c>
      <c r="U923">
        <f>CV923*I923</f>
        <v>0</v>
      </c>
      <c r="V923">
        <f>CW923*I923</f>
        <v>0</v>
      </c>
      <c r="W923">
        <f>ROUND(CX923*I923,2)</f>
        <v>0</v>
      </c>
      <c r="X923">
        <f t="shared" si="568"/>
        <v>0</v>
      </c>
      <c r="Y923">
        <f t="shared" si="568"/>
        <v>0</v>
      </c>
      <c r="AA923">
        <v>40597198</v>
      </c>
      <c r="AB923">
        <f>ROUND((AC923+AD923+AF923),6)</f>
        <v>2073.98</v>
      </c>
      <c r="AC923">
        <f>ROUND((ES923),6)</f>
        <v>2073.98</v>
      </c>
      <c r="AD923">
        <f>ROUND((((ET923)-(EU923))+AE923),6)</f>
        <v>0</v>
      </c>
      <c r="AE923">
        <f t="shared" si="569"/>
        <v>0</v>
      </c>
      <c r="AF923">
        <f t="shared" si="569"/>
        <v>0</v>
      </c>
      <c r="AG923">
        <f>ROUND((AP923),6)</f>
        <v>0</v>
      </c>
      <c r="AH923">
        <f t="shared" si="570"/>
        <v>0</v>
      </c>
      <c r="AI923">
        <f t="shared" si="570"/>
        <v>0</v>
      </c>
      <c r="AJ923">
        <f>(AS923)</f>
        <v>0</v>
      </c>
      <c r="AK923">
        <v>2073.98</v>
      </c>
      <c r="AL923">
        <v>2073.98</v>
      </c>
      <c r="AM923">
        <v>0</v>
      </c>
      <c r="AN923">
        <v>0</v>
      </c>
      <c r="AO923">
        <v>0</v>
      </c>
      <c r="AP923">
        <v>0</v>
      </c>
      <c r="AQ923">
        <v>0</v>
      </c>
      <c r="AR923">
        <v>0</v>
      </c>
      <c r="AS923">
        <v>0</v>
      </c>
      <c r="AT923">
        <v>70</v>
      </c>
      <c r="AU923">
        <v>10</v>
      </c>
      <c r="AV923">
        <v>1</v>
      </c>
      <c r="AW923">
        <v>1</v>
      </c>
      <c r="AZ923">
        <v>1</v>
      </c>
      <c r="BA923">
        <v>1</v>
      </c>
      <c r="BB923">
        <v>1</v>
      </c>
      <c r="BC923">
        <v>1</v>
      </c>
      <c r="BD923" t="s">
        <v>3</v>
      </c>
      <c r="BE923" t="s">
        <v>3</v>
      </c>
      <c r="BF923" t="s">
        <v>3</v>
      </c>
      <c r="BG923" t="s">
        <v>3</v>
      </c>
      <c r="BH923">
        <v>3</v>
      </c>
      <c r="BI923">
        <v>4</v>
      </c>
      <c r="BJ923" t="s">
        <v>308</v>
      </c>
      <c r="BM923">
        <v>0</v>
      </c>
      <c r="BN923">
        <v>0</v>
      </c>
      <c r="BO923" t="s">
        <v>3</v>
      </c>
      <c r="BP923">
        <v>0</v>
      </c>
      <c r="BQ923">
        <v>1</v>
      </c>
      <c r="BR923">
        <v>0</v>
      </c>
      <c r="BS923">
        <v>1</v>
      </c>
      <c r="BT923">
        <v>1</v>
      </c>
      <c r="BU923">
        <v>1</v>
      </c>
      <c r="BV923">
        <v>1</v>
      </c>
      <c r="BW923">
        <v>1</v>
      </c>
      <c r="BX923">
        <v>1</v>
      </c>
      <c r="BY923" t="s">
        <v>3</v>
      </c>
      <c r="BZ923">
        <v>70</v>
      </c>
      <c r="CA923">
        <v>10</v>
      </c>
      <c r="CE923">
        <v>0</v>
      </c>
      <c r="CF923">
        <v>0</v>
      </c>
      <c r="CG923">
        <v>0</v>
      </c>
      <c r="CM923">
        <v>0</v>
      </c>
      <c r="CN923" t="s">
        <v>3</v>
      </c>
      <c r="CO923">
        <v>0</v>
      </c>
      <c r="CP923">
        <f>(P923+Q923+S923)</f>
        <v>0</v>
      </c>
      <c r="CQ923">
        <f>(AC923*BC923*AW923)</f>
        <v>2073.98</v>
      </c>
      <c r="CR923">
        <f>((((ET923)*BB923-(EU923)*BS923)+AE923*BS923)*AV923)</f>
        <v>0</v>
      </c>
      <c r="CS923">
        <f>(AE923*BS923*AV923)</f>
        <v>0</v>
      </c>
      <c r="CT923">
        <f>(AF923*BA923*AV923)</f>
        <v>0</v>
      </c>
      <c r="CU923">
        <f>AG923</f>
        <v>0</v>
      </c>
      <c r="CV923">
        <f>(AH923*AV923)</f>
        <v>0</v>
      </c>
      <c r="CW923">
        <f t="shared" si="571"/>
        <v>0</v>
      </c>
      <c r="CX923">
        <f t="shared" si="571"/>
        <v>0</v>
      </c>
      <c r="CY923">
        <f>((S923*BZ923)/100)</f>
        <v>0</v>
      </c>
      <c r="CZ923">
        <f>((S923*CA923)/100)</f>
        <v>0</v>
      </c>
      <c r="DC923" t="s">
        <v>3</v>
      </c>
      <c r="DD923" t="s">
        <v>3</v>
      </c>
      <c r="DE923" t="s">
        <v>3</v>
      </c>
      <c r="DF923" t="s">
        <v>3</v>
      </c>
      <c r="DG923" t="s">
        <v>3</v>
      </c>
      <c r="DH923" t="s">
        <v>3</v>
      </c>
      <c r="DI923" t="s">
        <v>3</v>
      </c>
      <c r="DJ923" t="s">
        <v>3</v>
      </c>
      <c r="DK923" t="s">
        <v>3</v>
      </c>
      <c r="DL923" t="s">
        <v>3</v>
      </c>
      <c r="DM923" t="s">
        <v>3</v>
      </c>
      <c r="DN923">
        <v>0</v>
      </c>
      <c r="DO923">
        <v>0</v>
      </c>
      <c r="DP923">
        <v>1</v>
      </c>
      <c r="DQ923">
        <v>1</v>
      </c>
      <c r="DU923">
        <v>1005</v>
      </c>
      <c r="DV923" t="s">
        <v>148</v>
      </c>
      <c r="DW923" t="s">
        <v>148</v>
      </c>
      <c r="DX923">
        <v>1</v>
      </c>
      <c r="EE923">
        <v>38986828</v>
      </c>
      <c r="EF923">
        <v>1</v>
      </c>
      <c r="EG923" t="s">
        <v>23</v>
      </c>
      <c r="EH923">
        <v>0</v>
      </c>
      <c r="EI923" t="s">
        <v>3</v>
      </c>
      <c r="EJ923">
        <v>4</v>
      </c>
      <c r="EK923">
        <v>0</v>
      </c>
      <c r="EL923" t="s">
        <v>24</v>
      </c>
      <c r="EM923" t="s">
        <v>25</v>
      </c>
      <c r="EO923" t="s">
        <v>3</v>
      </c>
      <c r="EQ923">
        <v>0</v>
      </c>
      <c r="ER923">
        <v>2073.98</v>
      </c>
      <c r="ES923">
        <v>2073.98</v>
      </c>
      <c r="ET923">
        <v>0</v>
      </c>
      <c r="EU923">
        <v>0</v>
      </c>
      <c r="EV923">
        <v>0</v>
      </c>
      <c r="EW923">
        <v>0</v>
      </c>
      <c r="EX923">
        <v>0</v>
      </c>
      <c r="FQ923">
        <v>0</v>
      </c>
      <c r="FR923">
        <f>ROUND(IF(AND(BH923=3,BI923=3),P923,0),2)</f>
        <v>0</v>
      </c>
      <c r="FS923">
        <v>0</v>
      </c>
      <c r="FX923">
        <v>70</v>
      </c>
      <c r="FY923">
        <v>10</v>
      </c>
      <c r="GA923" t="s">
        <v>3</v>
      </c>
      <c r="GD923">
        <v>0</v>
      </c>
      <c r="GF923">
        <v>1577315863</v>
      </c>
      <c r="GG923">
        <v>2</v>
      </c>
      <c r="GH923">
        <v>1</v>
      </c>
      <c r="GI923">
        <v>-2</v>
      </c>
      <c r="GJ923">
        <v>0</v>
      </c>
      <c r="GK923">
        <f>ROUND(R923*(R12)/100,2)</f>
        <v>0</v>
      </c>
      <c r="GL923">
        <f>ROUND(IF(AND(BH923=3,BI923=3,FS923&lt;&gt;0),P923,0),2)</f>
        <v>0</v>
      </c>
      <c r="GM923">
        <f>ROUND(O923+X923+Y923+GK923,2)+GX923</f>
        <v>0</v>
      </c>
      <c r="GN923">
        <f>IF(OR(BI923=0,BI923=1),ROUND(O923+X923+Y923+GK923,2),0)</f>
        <v>0</v>
      </c>
      <c r="GO923">
        <f>IF(BI923=2,ROUND(O923+X923+Y923+GK923,2),0)</f>
        <v>0</v>
      </c>
      <c r="GP923">
        <f>IF(BI923=4,ROUND(O923+X923+Y923+GK923,2)+GX923,0)</f>
        <v>0</v>
      </c>
      <c r="GR923">
        <v>0</v>
      </c>
      <c r="GS923">
        <v>3</v>
      </c>
      <c r="GT923">
        <v>0</v>
      </c>
      <c r="GU923" t="s">
        <v>3</v>
      </c>
      <c r="GV923">
        <f>ROUND((GT923),6)</f>
        <v>0</v>
      </c>
      <c r="GW923">
        <v>1</v>
      </c>
      <c r="GX923">
        <f>ROUND(HC923*I923,2)</f>
        <v>0</v>
      </c>
      <c r="HA923">
        <v>0</v>
      </c>
      <c r="HB923">
        <v>0</v>
      </c>
      <c r="HC923">
        <f>GV923*GW923</f>
        <v>0</v>
      </c>
      <c r="IK923">
        <v>0</v>
      </c>
    </row>
    <row r="924" spans="1:245" x14ac:dyDescent="0.2">
      <c r="A924">
        <v>17</v>
      </c>
      <c r="B924">
        <v>1</v>
      </c>
      <c r="C924">
        <f>ROW(SmtRes!A198)</f>
        <v>198</v>
      </c>
      <c r="D924">
        <f>ROW(EtalonRes!A280)</f>
        <v>280</v>
      </c>
      <c r="E924" t="s">
        <v>317</v>
      </c>
      <c r="F924" t="s">
        <v>310</v>
      </c>
      <c r="G924" t="s">
        <v>311</v>
      </c>
      <c r="H924" t="s">
        <v>37</v>
      </c>
      <c r="I924">
        <v>0</v>
      </c>
      <c r="J924">
        <v>0</v>
      </c>
      <c r="O924">
        <f>ROUND(CP924,2)</f>
        <v>0</v>
      </c>
      <c r="P924">
        <f>ROUND(CQ924*I924,2)</f>
        <v>0</v>
      </c>
      <c r="Q924">
        <f>ROUND(CR924*I924,2)</f>
        <v>0</v>
      </c>
      <c r="R924">
        <f>ROUND(CS924*I924,2)</f>
        <v>0</v>
      </c>
      <c r="S924">
        <f>ROUND(CT924*I924,2)</f>
        <v>0</v>
      </c>
      <c r="T924">
        <f>ROUND(CU924*I924,2)</f>
        <v>0</v>
      </c>
      <c r="U924">
        <f>CV924*I924</f>
        <v>0</v>
      </c>
      <c r="V924">
        <f>CW924*I924</f>
        <v>0</v>
      </c>
      <c r="W924">
        <f>ROUND(CX924*I924,2)</f>
        <v>0</v>
      </c>
      <c r="X924">
        <f t="shared" si="568"/>
        <v>0</v>
      </c>
      <c r="Y924">
        <f t="shared" si="568"/>
        <v>0</v>
      </c>
      <c r="AA924">
        <v>40597198</v>
      </c>
      <c r="AB924">
        <f>ROUND((AC924+AD924+AF924),6)</f>
        <v>24720.15</v>
      </c>
      <c r="AC924">
        <f>ROUND((ES924),6)</f>
        <v>958.49</v>
      </c>
      <c r="AD924">
        <f>ROUND((((ET924)-(EU924))+AE924),6)</f>
        <v>14090.89</v>
      </c>
      <c r="AE924">
        <f t="shared" si="569"/>
        <v>12019.77</v>
      </c>
      <c r="AF924">
        <f t="shared" si="569"/>
        <v>9670.77</v>
      </c>
      <c r="AG924">
        <f>ROUND((AP924),6)</f>
        <v>0</v>
      </c>
      <c r="AH924">
        <f t="shared" si="570"/>
        <v>37.840000000000003</v>
      </c>
      <c r="AI924">
        <f t="shared" si="570"/>
        <v>0</v>
      </c>
      <c r="AJ924">
        <f>(AS924)</f>
        <v>0</v>
      </c>
      <c r="AK924">
        <v>24720.15</v>
      </c>
      <c r="AL924">
        <v>958.49</v>
      </c>
      <c r="AM924">
        <v>14090.89</v>
      </c>
      <c r="AN924">
        <v>12019.77</v>
      </c>
      <c r="AO924">
        <v>9670.77</v>
      </c>
      <c r="AP924">
        <v>0</v>
      </c>
      <c r="AQ924">
        <v>37.840000000000003</v>
      </c>
      <c r="AR924">
        <v>0</v>
      </c>
      <c r="AS924">
        <v>0</v>
      </c>
      <c r="AT924">
        <v>70</v>
      </c>
      <c r="AU924">
        <v>10</v>
      </c>
      <c r="AV924">
        <v>1</v>
      </c>
      <c r="AW924">
        <v>1</v>
      </c>
      <c r="AZ924">
        <v>1</v>
      </c>
      <c r="BA924">
        <v>1</v>
      </c>
      <c r="BB924">
        <v>1</v>
      </c>
      <c r="BC924">
        <v>1</v>
      </c>
      <c r="BD924" t="s">
        <v>3</v>
      </c>
      <c r="BE924" t="s">
        <v>3</v>
      </c>
      <c r="BF924" t="s">
        <v>3</v>
      </c>
      <c r="BG924" t="s">
        <v>3</v>
      </c>
      <c r="BH924">
        <v>0</v>
      </c>
      <c r="BI924">
        <v>4</v>
      </c>
      <c r="BJ924" t="s">
        <v>312</v>
      </c>
      <c r="BM924">
        <v>0</v>
      </c>
      <c r="BN924">
        <v>0</v>
      </c>
      <c r="BO924" t="s">
        <v>3</v>
      </c>
      <c r="BP924">
        <v>0</v>
      </c>
      <c r="BQ924">
        <v>1</v>
      </c>
      <c r="BR924">
        <v>0</v>
      </c>
      <c r="BS924">
        <v>1</v>
      </c>
      <c r="BT924">
        <v>1</v>
      </c>
      <c r="BU924">
        <v>1</v>
      </c>
      <c r="BV924">
        <v>1</v>
      </c>
      <c r="BW924">
        <v>1</v>
      </c>
      <c r="BX924">
        <v>1</v>
      </c>
      <c r="BY924" t="s">
        <v>3</v>
      </c>
      <c r="BZ924">
        <v>70</v>
      </c>
      <c r="CA924">
        <v>10</v>
      </c>
      <c r="CE924">
        <v>0</v>
      </c>
      <c r="CF924">
        <v>0</v>
      </c>
      <c r="CG924">
        <v>0</v>
      </c>
      <c r="CM924">
        <v>0</v>
      </c>
      <c r="CN924" t="s">
        <v>3</v>
      </c>
      <c r="CO924">
        <v>0</v>
      </c>
      <c r="CP924">
        <f>(P924+Q924+S924)</f>
        <v>0</v>
      </c>
      <c r="CQ924">
        <f>(AC924*BC924*AW924)</f>
        <v>958.49</v>
      </c>
      <c r="CR924">
        <f>((((ET924)*BB924-(EU924)*BS924)+AE924*BS924)*AV924)</f>
        <v>14090.89</v>
      </c>
      <c r="CS924">
        <f>(AE924*BS924*AV924)</f>
        <v>12019.77</v>
      </c>
      <c r="CT924">
        <f>(AF924*BA924*AV924)</f>
        <v>9670.77</v>
      </c>
      <c r="CU924">
        <f>AG924</f>
        <v>0</v>
      </c>
      <c r="CV924">
        <f>(AH924*AV924)</f>
        <v>37.840000000000003</v>
      </c>
      <c r="CW924">
        <f t="shared" si="571"/>
        <v>0</v>
      </c>
      <c r="CX924">
        <f t="shared" si="571"/>
        <v>0</v>
      </c>
      <c r="CY924">
        <f>((S924*BZ924)/100)</f>
        <v>0</v>
      </c>
      <c r="CZ924">
        <f>((S924*CA924)/100)</f>
        <v>0</v>
      </c>
      <c r="DC924" t="s">
        <v>3</v>
      </c>
      <c r="DD924" t="s">
        <v>3</v>
      </c>
      <c r="DE924" t="s">
        <v>3</v>
      </c>
      <c r="DF924" t="s">
        <v>3</v>
      </c>
      <c r="DG924" t="s">
        <v>3</v>
      </c>
      <c r="DH924" t="s">
        <v>3</v>
      </c>
      <c r="DI924" t="s">
        <v>3</v>
      </c>
      <c r="DJ924" t="s">
        <v>3</v>
      </c>
      <c r="DK924" t="s">
        <v>3</v>
      </c>
      <c r="DL924" t="s">
        <v>3</v>
      </c>
      <c r="DM924" t="s">
        <v>3</v>
      </c>
      <c r="DN924">
        <v>0</v>
      </c>
      <c r="DO924">
        <v>0</v>
      </c>
      <c r="DP924">
        <v>1</v>
      </c>
      <c r="DQ924">
        <v>1</v>
      </c>
      <c r="DU924">
        <v>1003</v>
      </c>
      <c r="DV924" t="s">
        <v>37</v>
      </c>
      <c r="DW924" t="s">
        <v>37</v>
      </c>
      <c r="DX924">
        <v>100</v>
      </c>
      <c r="EE924">
        <v>38986828</v>
      </c>
      <c r="EF924">
        <v>1</v>
      </c>
      <c r="EG924" t="s">
        <v>23</v>
      </c>
      <c r="EH924">
        <v>0</v>
      </c>
      <c r="EI924" t="s">
        <v>3</v>
      </c>
      <c r="EJ924">
        <v>4</v>
      </c>
      <c r="EK924">
        <v>0</v>
      </c>
      <c r="EL924" t="s">
        <v>24</v>
      </c>
      <c r="EM924" t="s">
        <v>25</v>
      </c>
      <c r="EO924" t="s">
        <v>3</v>
      </c>
      <c r="EQ924">
        <v>131072</v>
      </c>
      <c r="ER924">
        <v>24720.15</v>
      </c>
      <c r="ES924">
        <v>958.49</v>
      </c>
      <c r="ET924">
        <v>14090.89</v>
      </c>
      <c r="EU924">
        <v>12019.77</v>
      </c>
      <c r="EV924">
        <v>9670.77</v>
      </c>
      <c r="EW924">
        <v>37.840000000000003</v>
      </c>
      <c r="EX924">
        <v>0</v>
      </c>
      <c r="EY924">
        <v>0</v>
      </c>
      <c r="FQ924">
        <v>0</v>
      </c>
      <c r="FR924">
        <f>ROUND(IF(AND(BH924=3,BI924=3),P924,0),2)</f>
        <v>0</v>
      </c>
      <c r="FS924">
        <v>0</v>
      </c>
      <c r="FX924">
        <v>70</v>
      </c>
      <c r="FY924">
        <v>10</v>
      </c>
      <c r="GA924" t="s">
        <v>3</v>
      </c>
      <c r="GD924">
        <v>0</v>
      </c>
      <c r="GF924">
        <v>-2105244051</v>
      </c>
      <c r="GG924">
        <v>2</v>
      </c>
      <c r="GH924">
        <v>1</v>
      </c>
      <c r="GI924">
        <v>-2</v>
      </c>
      <c r="GJ924">
        <v>0</v>
      </c>
      <c r="GK924">
        <f>ROUND(R924*(R12)/100,2)</f>
        <v>0</v>
      </c>
      <c r="GL924">
        <f>ROUND(IF(AND(BH924=3,BI924=3,FS924&lt;&gt;0),P924,0),2)</f>
        <v>0</v>
      </c>
      <c r="GM924">
        <f>ROUND(O924+X924+Y924+GK924,2)+GX924</f>
        <v>0</v>
      </c>
      <c r="GN924">
        <f>IF(OR(BI924=0,BI924=1),ROUND(O924+X924+Y924+GK924,2),0)</f>
        <v>0</v>
      </c>
      <c r="GO924">
        <f>IF(BI924=2,ROUND(O924+X924+Y924+GK924,2),0)</f>
        <v>0</v>
      </c>
      <c r="GP924">
        <f>IF(BI924=4,ROUND(O924+X924+Y924+GK924,2)+GX924,0)</f>
        <v>0</v>
      </c>
      <c r="GR924">
        <v>0</v>
      </c>
      <c r="GS924">
        <v>3</v>
      </c>
      <c r="GT924">
        <v>0</v>
      </c>
      <c r="GU924" t="s">
        <v>3</v>
      </c>
      <c r="GV924">
        <f>ROUND((GT924),6)</f>
        <v>0</v>
      </c>
      <c r="GW924">
        <v>1</v>
      </c>
      <c r="GX924">
        <f>ROUND(HC924*I924,2)</f>
        <v>0</v>
      </c>
      <c r="HA924">
        <v>0</v>
      </c>
      <c r="HB924">
        <v>0</v>
      </c>
      <c r="HC924">
        <f>GV924*GW924</f>
        <v>0</v>
      </c>
      <c r="IK924">
        <v>0</v>
      </c>
    </row>
    <row r="926" spans="1:245" x14ac:dyDescent="0.2">
      <c r="A926" s="2">
        <v>51</v>
      </c>
      <c r="B926" s="2">
        <f>B916</f>
        <v>1</v>
      </c>
      <c r="C926" s="2">
        <f>A916</f>
        <v>5</v>
      </c>
      <c r="D926" s="2">
        <f>ROW(A916)</f>
        <v>916</v>
      </c>
      <c r="E926" s="2"/>
      <c r="F926" s="2" t="str">
        <f>IF(F916&lt;&gt;"",F916,"")</f>
        <v>Новый подраздел</v>
      </c>
      <c r="G926" s="2" t="str">
        <f>IF(G916&lt;&gt;"",G916,"")</f>
        <v>Устройство тротуара</v>
      </c>
      <c r="H926" s="2">
        <v>0</v>
      </c>
      <c r="I926" s="2"/>
      <c r="J926" s="2"/>
      <c r="K926" s="2"/>
      <c r="L926" s="2"/>
      <c r="M926" s="2"/>
      <c r="N926" s="2"/>
      <c r="O926" s="2">
        <f t="shared" ref="O926:T926" si="572">ROUND(AB926,2)</f>
        <v>0</v>
      </c>
      <c r="P926" s="2">
        <f t="shared" si="572"/>
        <v>0</v>
      </c>
      <c r="Q926" s="2">
        <f t="shared" si="572"/>
        <v>0</v>
      </c>
      <c r="R926" s="2">
        <f t="shared" si="572"/>
        <v>0</v>
      </c>
      <c r="S926" s="2">
        <f t="shared" si="572"/>
        <v>0</v>
      </c>
      <c r="T926" s="2">
        <f t="shared" si="572"/>
        <v>0</v>
      </c>
      <c r="U926" s="2">
        <f>AH926</f>
        <v>0</v>
      </c>
      <c r="V926" s="2">
        <f>AI926</f>
        <v>0</v>
      </c>
      <c r="W926" s="2">
        <f>ROUND(AJ926,2)</f>
        <v>0</v>
      </c>
      <c r="X926" s="2">
        <f>ROUND(AK926,2)</f>
        <v>0</v>
      </c>
      <c r="Y926" s="2">
        <f>ROUND(AL926,2)</f>
        <v>0</v>
      </c>
      <c r="Z926" s="2"/>
      <c r="AA926" s="2"/>
      <c r="AB926" s="2">
        <f>ROUND(SUMIF(AA920:AA924,"=40597198",O920:O924),2)</f>
        <v>0</v>
      </c>
      <c r="AC926" s="2">
        <f>ROUND(SUMIF(AA920:AA924,"=40597198",P920:P924),2)</f>
        <v>0</v>
      </c>
      <c r="AD926" s="2">
        <f>ROUND(SUMIF(AA920:AA924,"=40597198",Q920:Q924),2)</f>
        <v>0</v>
      </c>
      <c r="AE926" s="2">
        <f>ROUND(SUMIF(AA920:AA924,"=40597198",R920:R924),2)</f>
        <v>0</v>
      </c>
      <c r="AF926" s="2">
        <f>ROUND(SUMIF(AA920:AA924,"=40597198",S920:S924),2)</f>
        <v>0</v>
      </c>
      <c r="AG926" s="2">
        <f>ROUND(SUMIF(AA920:AA924,"=40597198",T920:T924),2)</f>
        <v>0</v>
      </c>
      <c r="AH926" s="2">
        <f>SUMIF(AA920:AA924,"=40597198",U920:U924)</f>
        <v>0</v>
      </c>
      <c r="AI926" s="2">
        <f>SUMIF(AA920:AA924,"=40597198",V920:V924)</f>
        <v>0</v>
      </c>
      <c r="AJ926" s="2">
        <f>ROUND(SUMIF(AA920:AA924,"=40597198",W920:W924),2)</f>
        <v>0</v>
      </c>
      <c r="AK926" s="2">
        <f>ROUND(SUMIF(AA920:AA924,"=40597198",X920:X924),2)</f>
        <v>0</v>
      </c>
      <c r="AL926" s="2">
        <f>ROUND(SUMIF(AA920:AA924,"=40597198",Y920:Y924),2)</f>
        <v>0</v>
      </c>
      <c r="AM926" s="2"/>
      <c r="AN926" s="2"/>
      <c r="AO926" s="2">
        <f t="shared" ref="AO926:BC926" si="573">ROUND(BX926,2)</f>
        <v>0</v>
      </c>
      <c r="AP926" s="2">
        <f t="shared" si="573"/>
        <v>0</v>
      </c>
      <c r="AQ926" s="2">
        <f t="shared" si="573"/>
        <v>0</v>
      </c>
      <c r="AR926" s="2">
        <f t="shared" si="573"/>
        <v>0</v>
      </c>
      <c r="AS926" s="2">
        <f t="shared" si="573"/>
        <v>0</v>
      </c>
      <c r="AT926" s="2">
        <f t="shared" si="573"/>
        <v>0</v>
      </c>
      <c r="AU926" s="2">
        <f t="shared" si="573"/>
        <v>0</v>
      </c>
      <c r="AV926" s="2">
        <f t="shared" si="573"/>
        <v>0</v>
      </c>
      <c r="AW926" s="2">
        <f t="shared" si="573"/>
        <v>0</v>
      </c>
      <c r="AX926" s="2">
        <f t="shared" si="573"/>
        <v>0</v>
      </c>
      <c r="AY926" s="2">
        <f t="shared" si="573"/>
        <v>0</v>
      </c>
      <c r="AZ926" s="2">
        <f t="shared" si="573"/>
        <v>0</v>
      </c>
      <c r="BA926" s="2">
        <f t="shared" si="573"/>
        <v>0</v>
      </c>
      <c r="BB926" s="2">
        <f t="shared" si="573"/>
        <v>0</v>
      </c>
      <c r="BC926" s="2">
        <f t="shared" si="573"/>
        <v>0</v>
      </c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>
        <f>ROUND(SUMIF(AA920:AA924,"=40597198",FQ920:FQ924),2)</f>
        <v>0</v>
      </c>
      <c r="BY926" s="2">
        <f>ROUND(SUMIF(AA920:AA924,"=40597198",FR920:FR924),2)</f>
        <v>0</v>
      </c>
      <c r="BZ926" s="2">
        <f>ROUND(SUMIF(AA920:AA924,"=40597198",GL920:GL924),2)</f>
        <v>0</v>
      </c>
      <c r="CA926" s="2">
        <f>ROUND(SUMIF(AA920:AA924,"=40597198",GM920:GM924),2)</f>
        <v>0</v>
      </c>
      <c r="CB926" s="2">
        <f>ROUND(SUMIF(AA920:AA924,"=40597198",GN920:GN924),2)</f>
        <v>0</v>
      </c>
      <c r="CC926" s="2">
        <f>ROUND(SUMIF(AA920:AA924,"=40597198",GO920:GO924),2)</f>
        <v>0</v>
      </c>
      <c r="CD926" s="2">
        <f>ROUND(SUMIF(AA920:AA924,"=40597198",GP920:GP924),2)</f>
        <v>0</v>
      </c>
      <c r="CE926" s="2">
        <f>AC926-BX926</f>
        <v>0</v>
      </c>
      <c r="CF926" s="2">
        <f>AC926-BY926</f>
        <v>0</v>
      </c>
      <c r="CG926" s="2">
        <f>BX926-BZ926</f>
        <v>0</v>
      </c>
      <c r="CH926" s="2">
        <f>AC926-BX926-BY926+BZ926</f>
        <v>0</v>
      </c>
      <c r="CI926" s="2">
        <f>BY926-BZ926</f>
        <v>0</v>
      </c>
      <c r="CJ926" s="2">
        <f>ROUND(SUMIF(AA920:AA924,"=40597198",GX920:GX924),2)</f>
        <v>0</v>
      </c>
      <c r="CK926" s="2">
        <f>ROUND(SUMIF(AA920:AA924,"=40597198",GY920:GY924),2)</f>
        <v>0</v>
      </c>
      <c r="CL926" s="2">
        <f>ROUND(SUMIF(AA920:AA924,"=40597198",GZ920:GZ924),2)</f>
        <v>0</v>
      </c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3"/>
      <c r="DH926" s="3"/>
      <c r="DI926" s="3"/>
      <c r="DJ926" s="3"/>
      <c r="DK926" s="3"/>
      <c r="DL926" s="3"/>
      <c r="DM926" s="3"/>
      <c r="DN926" s="3"/>
      <c r="DO926" s="3"/>
      <c r="DP926" s="3"/>
      <c r="DQ926" s="3"/>
      <c r="DR926" s="3"/>
      <c r="DS926" s="3"/>
      <c r="DT926" s="3"/>
      <c r="DU926" s="3"/>
      <c r="DV926" s="3"/>
      <c r="DW926" s="3"/>
      <c r="DX926" s="3"/>
      <c r="DY926" s="3"/>
      <c r="DZ926" s="3"/>
      <c r="EA926" s="3"/>
      <c r="EB926" s="3"/>
      <c r="EC926" s="3"/>
      <c r="ED926" s="3"/>
      <c r="EE926" s="3"/>
      <c r="EF926" s="3"/>
      <c r="EG926" s="3"/>
      <c r="EH926" s="3"/>
      <c r="EI926" s="3"/>
      <c r="EJ926" s="3"/>
      <c r="EK926" s="3"/>
      <c r="EL926" s="3"/>
      <c r="EM926" s="3"/>
      <c r="EN926" s="3"/>
      <c r="EO926" s="3"/>
      <c r="EP926" s="3"/>
      <c r="EQ926" s="3"/>
      <c r="ER926" s="3"/>
      <c r="ES926" s="3"/>
      <c r="ET926" s="3"/>
      <c r="EU926" s="3"/>
      <c r="EV926" s="3"/>
      <c r="EW926" s="3"/>
      <c r="EX926" s="3"/>
      <c r="EY926" s="3"/>
      <c r="EZ926" s="3"/>
      <c r="FA926" s="3"/>
      <c r="FB926" s="3"/>
      <c r="FC926" s="3"/>
      <c r="FD926" s="3"/>
      <c r="FE926" s="3"/>
      <c r="FF926" s="3"/>
      <c r="FG926" s="3"/>
      <c r="FH926" s="3"/>
      <c r="FI926" s="3"/>
      <c r="FJ926" s="3"/>
      <c r="FK926" s="3"/>
      <c r="FL926" s="3"/>
      <c r="FM926" s="3"/>
      <c r="FN926" s="3"/>
      <c r="FO926" s="3"/>
      <c r="FP926" s="3"/>
      <c r="FQ926" s="3"/>
      <c r="FR926" s="3"/>
      <c r="FS926" s="3"/>
      <c r="FT926" s="3"/>
      <c r="FU926" s="3"/>
      <c r="FV926" s="3"/>
      <c r="FW926" s="3"/>
      <c r="FX926" s="3"/>
      <c r="FY926" s="3"/>
      <c r="FZ926" s="3"/>
      <c r="GA926" s="3"/>
      <c r="GB926" s="3"/>
      <c r="GC926" s="3"/>
      <c r="GD926" s="3"/>
      <c r="GE926" s="3"/>
      <c r="GF926" s="3"/>
      <c r="GG926" s="3"/>
      <c r="GH926" s="3"/>
      <c r="GI926" s="3"/>
      <c r="GJ926" s="3"/>
      <c r="GK926" s="3"/>
      <c r="GL926" s="3"/>
      <c r="GM926" s="3"/>
      <c r="GN926" s="3"/>
      <c r="GO926" s="3"/>
      <c r="GP926" s="3"/>
      <c r="GQ926" s="3"/>
      <c r="GR926" s="3"/>
      <c r="GS926" s="3"/>
      <c r="GT926" s="3"/>
      <c r="GU926" s="3"/>
      <c r="GV926" s="3"/>
      <c r="GW926" s="3"/>
      <c r="GX926" s="3">
        <v>0</v>
      </c>
    </row>
    <row r="928" spans="1:245" x14ac:dyDescent="0.2">
      <c r="A928" s="4">
        <v>50</v>
      </c>
      <c r="B928" s="4">
        <v>0</v>
      </c>
      <c r="C928" s="4">
        <v>0</v>
      </c>
      <c r="D928" s="4">
        <v>1</v>
      </c>
      <c r="E928" s="4">
        <v>201</v>
      </c>
      <c r="F928" s="4">
        <f>ROUND(Source!O926,O928)</f>
        <v>0</v>
      </c>
      <c r="G928" s="4" t="s">
        <v>66</v>
      </c>
      <c r="H928" s="4" t="s">
        <v>67</v>
      </c>
      <c r="I928" s="4"/>
      <c r="J928" s="4"/>
      <c r="K928" s="4">
        <v>201</v>
      </c>
      <c r="L928" s="4">
        <v>1</v>
      </c>
      <c r="M928" s="4">
        <v>3</v>
      </c>
      <c r="N928" s="4" t="s">
        <v>3</v>
      </c>
      <c r="O928" s="4">
        <v>2</v>
      </c>
      <c r="P928" s="4"/>
      <c r="Q928" s="4"/>
      <c r="R928" s="4"/>
      <c r="S928" s="4"/>
      <c r="T928" s="4"/>
      <c r="U928" s="4"/>
      <c r="V928" s="4"/>
      <c r="W928" s="4"/>
    </row>
    <row r="929" spans="1:23" x14ac:dyDescent="0.2">
      <c r="A929" s="4">
        <v>50</v>
      </c>
      <c r="B929" s="4">
        <v>0</v>
      </c>
      <c r="C929" s="4">
        <v>0</v>
      </c>
      <c r="D929" s="4">
        <v>1</v>
      </c>
      <c r="E929" s="4">
        <v>202</v>
      </c>
      <c r="F929" s="4">
        <f>ROUND(Source!P926,O929)</f>
        <v>0</v>
      </c>
      <c r="G929" s="4" t="s">
        <v>68</v>
      </c>
      <c r="H929" s="4" t="s">
        <v>69</v>
      </c>
      <c r="I929" s="4"/>
      <c r="J929" s="4"/>
      <c r="K929" s="4">
        <v>202</v>
      </c>
      <c r="L929" s="4">
        <v>2</v>
      </c>
      <c r="M929" s="4">
        <v>3</v>
      </c>
      <c r="N929" s="4" t="s">
        <v>3</v>
      </c>
      <c r="O929" s="4">
        <v>2</v>
      </c>
      <c r="P929" s="4"/>
      <c r="Q929" s="4"/>
      <c r="R929" s="4"/>
      <c r="S929" s="4"/>
      <c r="T929" s="4"/>
      <c r="U929" s="4"/>
      <c r="V929" s="4"/>
      <c r="W929" s="4"/>
    </row>
    <row r="930" spans="1:23" x14ac:dyDescent="0.2">
      <c r="A930" s="4">
        <v>50</v>
      </c>
      <c r="B930" s="4">
        <v>0</v>
      </c>
      <c r="C930" s="4">
        <v>0</v>
      </c>
      <c r="D930" s="4">
        <v>1</v>
      </c>
      <c r="E930" s="4">
        <v>222</v>
      </c>
      <c r="F930" s="4">
        <f>ROUND(Source!AO926,O930)</f>
        <v>0</v>
      </c>
      <c r="G930" s="4" t="s">
        <v>70</v>
      </c>
      <c r="H930" s="4" t="s">
        <v>71</v>
      </c>
      <c r="I930" s="4"/>
      <c r="J930" s="4"/>
      <c r="K930" s="4">
        <v>222</v>
      </c>
      <c r="L930" s="4">
        <v>3</v>
      </c>
      <c r="M930" s="4">
        <v>3</v>
      </c>
      <c r="N930" s="4" t="s">
        <v>3</v>
      </c>
      <c r="O930" s="4">
        <v>2</v>
      </c>
      <c r="P930" s="4"/>
      <c r="Q930" s="4"/>
      <c r="R930" s="4"/>
      <c r="S930" s="4"/>
      <c r="T930" s="4"/>
      <c r="U930" s="4"/>
      <c r="V930" s="4"/>
      <c r="W930" s="4"/>
    </row>
    <row r="931" spans="1:23" x14ac:dyDescent="0.2">
      <c r="A931" s="4">
        <v>50</v>
      </c>
      <c r="B931" s="4">
        <v>0</v>
      </c>
      <c r="C931" s="4">
        <v>0</v>
      </c>
      <c r="D931" s="4">
        <v>1</v>
      </c>
      <c r="E931" s="4">
        <v>225</v>
      </c>
      <c r="F931" s="4">
        <f>ROUND(Source!AV926,O931)</f>
        <v>0</v>
      </c>
      <c r="G931" s="4" t="s">
        <v>72</v>
      </c>
      <c r="H931" s="4" t="s">
        <v>73</v>
      </c>
      <c r="I931" s="4"/>
      <c r="J931" s="4"/>
      <c r="K931" s="4">
        <v>225</v>
      </c>
      <c r="L931" s="4">
        <v>4</v>
      </c>
      <c r="M931" s="4">
        <v>3</v>
      </c>
      <c r="N931" s="4" t="s">
        <v>3</v>
      </c>
      <c r="O931" s="4">
        <v>2</v>
      </c>
      <c r="P931" s="4"/>
      <c r="Q931" s="4"/>
      <c r="R931" s="4"/>
      <c r="S931" s="4"/>
      <c r="T931" s="4"/>
      <c r="U931" s="4"/>
      <c r="V931" s="4"/>
      <c r="W931" s="4"/>
    </row>
    <row r="932" spans="1:23" x14ac:dyDescent="0.2">
      <c r="A932" s="4">
        <v>50</v>
      </c>
      <c r="B932" s="4">
        <v>0</v>
      </c>
      <c r="C932" s="4">
        <v>0</v>
      </c>
      <c r="D932" s="4">
        <v>1</v>
      </c>
      <c r="E932" s="4">
        <v>226</v>
      </c>
      <c r="F932" s="4">
        <f>ROUND(Source!AW926,O932)</f>
        <v>0</v>
      </c>
      <c r="G932" s="4" t="s">
        <v>74</v>
      </c>
      <c r="H932" s="4" t="s">
        <v>75</v>
      </c>
      <c r="I932" s="4"/>
      <c r="J932" s="4"/>
      <c r="K932" s="4">
        <v>226</v>
      </c>
      <c r="L932" s="4">
        <v>5</v>
      </c>
      <c r="M932" s="4">
        <v>3</v>
      </c>
      <c r="N932" s="4" t="s">
        <v>3</v>
      </c>
      <c r="O932" s="4">
        <v>2</v>
      </c>
      <c r="P932" s="4"/>
      <c r="Q932" s="4"/>
      <c r="R932" s="4"/>
      <c r="S932" s="4"/>
      <c r="T932" s="4"/>
      <c r="U932" s="4"/>
      <c r="V932" s="4"/>
      <c r="W932" s="4"/>
    </row>
    <row r="933" spans="1:23" x14ac:dyDescent="0.2">
      <c r="A933" s="4">
        <v>50</v>
      </c>
      <c r="B933" s="4">
        <v>0</v>
      </c>
      <c r="C933" s="4">
        <v>0</v>
      </c>
      <c r="D933" s="4">
        <v>1</v>
      </c>
      <c r="E933" s="4">
        <v>227</v>
      </c>
      <c r="F933" s="4">
        <f>ROUND(Source!AX926,O933)</f>
        <v>0</v>
      </c>
      <c r="G933" s="4" t="s">
        <v>76</v>
      </c>
      <c r="H933" s="4" t="s">
        <v>77</v>
      </c>
      <c r="I933" s="4"/>
      <c r="J933" s="4"/>
      <c r="K933" s="4">
        <v>227</v>
      </c>
      <c r="L933" s="4">
        <v>6</v>
      </c>
      <c r="M933" s="4">
        <v>3</v>
      </c>
      <c r="N933" s="4" t="s">
        <v>3</v>
      </c>
      <c r="O933" s="4">
        <v>2</v>
      </c>
      <c r="P933" s="4"/>
      <c r="Q933" s="4"/>
      <c r="R933" s="4"/>
      <c r="S933" s="4"/>
      <c r="T933" s="4"/>
      <c r="U933" s="4"/>
      <c r="V933" s="4"/>
      <c r="W933" s="4"/>
    </row>
    <row r="934" spans="1:23" x14ac:dyDescent="0.2">
      <c r="A934" s="4">
        <v>50</v>
      </c>
      <c r="B934" s="4">
        <v>0</v>
      </c>
      <c r="C934" s="4">
        <v>0</v>
      </c>
      <c r="D934" s="4">
        <v>1</v>
      </c>
      <c r="E934" s="4">
        <v>228</v>
      </c>
      <c r="F934" s="4">
        <f>ROUND(Source!AY926,O934)</f>
        <v>0</v>
      </c>
      <c r="G934" s="4" t="s">
        <v>78</v>
      </c>
      <c r="H934" s="4" t="s">
        <v>79</v>
      </c>
      <c r="I934" s="4"/>
      <c r="J934" s="4"/>
      <c r="K934" s="4">
        <v>228</v>
      </c>
      <c r="L934" s="4">
        <v>7</v>
      </c>
      <c r="M934" s="4">
        <v>3</v>
      </c>
      <c r="N934" s="4" t="s">
        <v>3</v>
      </c>
      <c r="O934" s="4">
        <v>2</v>
      </c>
      <c r="P934" s="4"/>
      <c r="Q934" s="4"/>
      <c r="R934" s="4"/>
      <c r="S934" s="4"/>
      <c r="T934" s="4"/>
      <c r="U934" s="4"/>
      <c r="V934" s="4"/>
      <c r="W934" s="4"/>
    </row>
    <row r="935" spans="1:23" x14ac:dyDescent="0.2">
      <c r="A935" s="4">
        <v>50</v>
      </c>
      <c r="B935" s="4">
        <v>0</v>
      </c>
      <c r="C935" s="4">
        <v>0</v>
      </c>
      <c r="D935" s="4">
        <v>1</v>
      </c>
      <c r="E935" s="4">
        <v>216</v>
      </c>
      <c r="F935" s="4">
        <f>ROUND(Source!AP926,O935)</f>
        <v>0</v>
      </c>
      <c r="G935" s="4" t="s">
        <v>80</v>
      </c>
      <c r="H935" s="4" t="s">
        <v>81</v>
      </c>
      <c r="I935" s="4"/>
      <c r="J935" s="4"/>
      <c r="K935" s="4">
        <v>216</v>
      </c>
      <c r="L935" s="4">
        <v>8</v>
      </c>
      <c r="M935" s="4">
        <v>3</v>
      </c>
      <c r="N935" s="4" t="s">
        <v>3</v>
      </c>
      <c r="O935" s="4">
        <v>2</v>
      </c>
      <c r="P935" s="4"/>
      <c r="Q935" s="4"/>
      <c r="R935" s="4"/>
      <c r="S935" s="4"/>
      <c r="T935" s="4"/>
      <c r="U935" s="4"/>
      <c r="V935" s="4"/>
      <c r="W935" s="4"/>
    </row>
    <row r="936" spans="1:23" x14ac:dyDescent="0.2">
      <c r="A936" s="4">
        <v>50</v>
      </c>
      <c r="B936" s="4">
        <v>0</v>
      </c>
      <c r="C936" s="4">
        <v>0</v>
      </c>
      <c r="D936" s="4">
        <v>1</v>
      </c>
      <c r="E936" s="4">
        <v>223</v>
      </c>
      <c r="F936" s="4">
        <f>ROUND(Source!AQ926,O936)</f>
        <v>0</v>
      </c>
      <c r="G936" s="4" t="s">
        <v>82</v>
      </c>
      <c r="H936" s="4" t="s">
        <v>83</v>
      </c>
      <c r="I936" s="4"/>
      <c r="J936" s="4"/>
      <c r="K936" s="4">
        <v>223</v>
      </c>
      <c r="L936" s="4">
        <v>9</v>
      </c>
      <c r="M936" s="4">
        <v>3</v>
      </c>
      <c r="N936" s="4" t="s">
        <v>3</v>
      </c>
      <c r="O936" s="4">
        <v>2</v>
      </c>
      <c r="P936" s="4"/>
      <c r="Q936" s="4"/>
      <c r="R936" s="4"/>
      <c r="S936" s="4"/>
      <c r="T936" s="4"/>
      <c r="U936" s="4"/>
      <c r="V936" s="4"/>
      <c r="W936" s="4"/>
    </row>
    <row r="937" spans="1:23" x14ac:dyDescent="0.2">
      <c r="A937" s="4">
        <v>50</v>
      </c>
      <c r="B937" s="4">
        <v>0</v>
      </c>
      <c r="C937" s="4">
        <v>0</v>
      </c>
      <c r="D937" s="4">
        <v>1</v>
      </c>
      <c r="E937" s="4">
        <v>229</v>
      </c>
      <c r="F937" s="4">
        <f>ROUND(Source!AZ926,O937)</f>
        <v>0</v>
      </c>
      <c r="G937" s="4" t="s">
        <v>84</v>
      </c>
      <c r="H937" s="4" t="s">
        <v>85</v>
      </c>
      <c r="I937" s="4"/>
      <c r="J937" s="4"/>
      <c r="K937" s="4">
        <v>229</v>
      </c>
      <c r="L937" s="4">
        <v>10</v>
      </c>
      <c r="M937" s="4">
        <v>3</v>
      </c>
      <c r="N937" s="4" t="s">
        <v>3</v>
      </c>
      <c r="O937" s="4">
        <v>2</v>
      </c>
      <c r="P937" s="4"/>
      <c r="Q937" s="4"/>
      <c r="R937" s="4"/>
      <c r="S937" s="4"/>
      <c r="T937" s="4"/>
      <c r="U937" s="4"/>
      <c r="V937" s="4"/>
      <c r="W937" s="4"/>
    </row>
    <row r="938" spans="1:23" x14ac:dyDescent="0.2">
      <c r="A938" s="4">
        <v>50</v>
      </c>
      <c r="B938" s="4">
        <v>0</v>
      </c>
      <c r="C938" s="4">
        <v>0</v>
      </c>
      <c r="D938" s="4">
        <v>1</v>
      </c>
      <c r="E938" s="4">
        <v>203</v>
      </c>
      <c r="F938" s="4">
        <f>ROUND(Source!Q926,O938)</f>
        <v>0</v>
      </c>
      <c r="G938" s="4" t="s">
        <v>86</v>
      </c>
      <c r="H938" s="4" t="s">
        <v>87</v>
      </c>
      <c r="I938" s="4"/>
      <c r="J938" s="4"/>
      <c r="K938" s="4">
        <v>203</v>
      </c>
      <c r="L938" s="4">
        <v>11</v>
      </c>
      <c r="M938" s="4">
        <v>3</v>
      </c>
      <c r="N938" s="4" t="s">
        <v>3</v>
      </c>
      <c r="O938" s="4">
        <v>2</v>
      </c>
      <c r="P938" s="4"/>
      <c r="Q938" s="4"/>
      <c r="R938" s="4"/>
      <c r="S938" s="4"/>
      <c r="T938" s="4"/>
      <c r="U938" s="4"/>
      <c r="V938" s="4"/>
      <c r="W938" s="4"/>
    </row>
    <row r="939" spans="1:23" x14ac:dyDescent="0.2">
      <c r="A939" s="4">
        <v>50</v>
      </c>
      <c r="B939" s="4">
        <v>0</v>
      </c>
      <c r="C939" s="4">
        <v>0</v>
      </c>
      <c r="D939" s="4">
        <v>1</v>
      </c>
      <c r="E939" s="4">
        <v>231</v>
      </c>
      <c r="F939" s="4">
        <f>ROUND(Source!BB926,O939)</f>
        <v>0</v>
      </c>
      <c r="G939" s="4" t="s">
        <v>88</v>
      </c>
      <c r="H939" s="4" t="s">
        <v>89</v>
      </c>
      <c r="I939" s="4"/>
      <c r="J939" s="4"/>
      <c r="K939" s="4">
        <v>231</v>
      </c>
      <c r="L939" s="4">
        <v>12</v>
      </c>
      <c r="M939" s="4">
        <v>3</v>
      </c>
      <c r="N939" s="4" t="s">
        <v>3</v>
      </c>
      <c r="O939" s="4">
        <v>2</v>
      </c>
      <c r="P939" s="4"/>
      <c r="Q939" s="4"/>
      <c r="R939" s="4"/>
      <c r="S939" s="4"/>
      <c r="T939" s="4"/>
      <c r="U939" s="4"/>
      <c r="V939" s="4"/>
      <c r="W939" s="4"/>
    </row>
    <row r="940" spans="1:23" x14ac:dyDescent="0.2">
      <c r="A940" s="4">
        <v>50</v>
      </c>
      <c r="B940" s="4">
        <v>0</v>
      </c>
      <c r="C940" s="4">
        <v>0</v>
      </c>
      <c r="D940" s="4">
        <v>1</v>
      </c>
      <c r="E940" s="4">
        <v>204</v>
      </c>
      <c r="F940" s="4">
        <f>ROUND(Source!R926,O940)</f>
        <v>0</v>
      </c>
      <c r="G940" s="4" t="s">
        <v>90</v>
      </c>
      <c r="H940" s="4" t="s">
        <v>91</v>
      </c>
      <c r="I940" s="4"/>
      <c r="J940" s="4"/>
      <c r="K940" s="4">
        <v>204</v>
      </c>
      <c r="L940" s="4">
        <v>13</v>
      </c>
      <c r="M940" s="4">
        <v>3</v>
      </c>
      <c r="N940" s="4" t="s">
        <v>3</v>
      </c>
      <c r="O940" s="4">
        <v>2</v>
      </c>
      <c r="P940" s="4"/>
      <c r="Q940" s="4"/>
      <c r="R940" s="4"/>
      <c r="S940" s="4"/>
      <c r="T940" s="4"/>
      <c r="U940" s="4"/>
      <c r="V940" s="4"/>
      <c r="W940" s="4"/>
    </row>
    <row r="941" spans="1:23" x14ac:dyDescent="0.2">
      <c r="A941" s="4">
        <v>50</v>
      </c>
      <c r="B941" s="4">
        <v>0</v>
      </c>
      <c r="C941" s="4">
        <v>0</v>
      </c>
      <c r="D941" s="4">
        <v>1</v>
      </c>
      <c r="E941" s="4">
        <v>205</v>
      </c>
      <c r="F941" s="4">
        <f>ROUND(Source!S926,O941)</f>
        <v>0</v>
      </c>
      <c r="G941" s="4" t="s">
        <v>92</v>
      </c>
      <c r="H941" s="4" t="s">
        <v>93</v>
      </c>
      <c r="I941" s="4"/>
      <c r="J941" s="4"/>
      <c r="K941" s="4">
        <v>205</v>
      </c>
      <c r="L941" s="4">
        <v>14</v>
      </c>
      <c r="M941" s="4">
        <v>3</v>
      </c>
      <c r="N941" s="4" t="s">
        <v>3</v>
      </c>
      <c r="O941" s="4">
        <v>2</v>
      </c>
      <c r="P941" s="4"/>
      <c r="Q941" s="4"/>
      <c r="R941" s="4"/>
      <c r="S941" s="4"/>
      <c r="T941" s="4"/>
      <c r="U941" s="4"/>
      <c r="V941" s="4"/>
      <c r="W941" s="4"/>
    </row>
    <row r="942" spans="1:23" x14ac:dyDescent="0.2">
      <c r="A942" s="4">
        <v>50</v>
      </c>
      <c r="B942" s="4">
        <v>0</v>
      </c>
      <c r="C942" s="4">
        <v>0</v>
      </c>
      <c r="D942" s="4">
        <v>1</v>
      </c>
      <c r="E942" s="4">
        <v>232</v>
      </c>
      <c r="F942" s="4">
        <f>ROUND(Source!BC926,O942)</f>
        <v>0</v>
      </c>
      <c r="G942" s="4" t="s">
        <v>94</v>
      </c>
      <c r="H942" s="4" t="s">
        <v>95</v>
      </c>
      <c r="I942" s="4"/>
      <c r="J942" s="4"/>
      <c r="K942" s="4">
        <v>232</v>
      </c>
      <c r="L942" s="4">
        <v>15</v>
      </c>
      <c r="M942" s="4">
        <v>3</v>
      </c>
      <c r="N942" s="4" t="s">
        <v>3</v>
      </c>
      <c r="O942" s="4">
        <v>2</v>
      </c>
      <c r="P942" s="4"/>
      <c r="Q942" s="4"/>
      <c r="R942" s="4"/>
      <c r="S942" s="4"/>
      <c r="T942" s="4"/>
      <c r="U942" s="4"/>
      <c r="V942" s="4"/>
      <c r="W942" s="4"/>
    </row>
    <row r="943" spans="1:23" x14ac:dyDescent="0.2">
      <c r="A943" s="4">
        <v>50</v>
      </c>
      <c r="B943" s="4">
        <v>0</v>
      </c>
      <c r="C943" s="4">
        <v>0</v>
      </c>
      <c r="D943" s="4">
        <v>1</v>
      </c>
      <c r="E943" s="4">
        <v>214</v>
      </c>
      <c r="F943" s="4">
        <f>ROUND(Source!AS926,O943)</f>
        <v>0</v>
      </c>
      <c r="G943" s="4" t="s">
        <v>96</v>
      </c>
      <c r="H943" s="4" t="s">
        <v>97</v>
      </c>
      <c r="I943" s="4"/>
      <c r="J943" s="4"/>
      <c r="K943" s="4">
        <v>214</v>
      </c>
      <c r="L943" s="4">
        <v>16</v>
      </c>
      <c r="M943" s="4">
        <v>3</v>
      </c>
      <c r="N943" s="4" t="s">
        <v>3</v>
      </c>
      <c r="O943" s="4">
        <v>2</v>
      </c>
      <c r="P943" s="4"/>
      <c r="Q943" s="4"/>
      <c r="R943" s="4"/>
      <c r="S943" s="4"/>
      <c r="T943" s="4"/>
      <c r="U943" s="4"/>
      <c r="V943" s="4"/>
      <c r="W943" s="4"/>
    </row>
    <row r="944" spans="1:23" x14ac:dyDescent="0.2">
      <c r="A944" s="4">
        <v>50</v>
      </c>
      <c r="B944" s="4">
        <v>0</v>
      </c>
      <c r="C944" s="4">
        <v>0</v>
      </c>
      <c r="D944" s="4">
        <v>1</v>
      </c>
      <c r="E944" s="4">
        <v>215</v>
      </c>
      <c r="F944" s="4">
        <f>ROUND(Source!AT926,O944)</f>
        <v>0</v>
      </c>
      <c r="G944" s="4" t="s">
        <v>98</v>
      </c>
      <c r="H944" s="4" t="s">
        <v>99</v>
      </c>
      <c r="I944" s="4"/>
      <c r="J944" s="4"/>
      <c r="K944" s="4">
        <v>215</v>
      </c>
      <c r="L944" s="4">
        <v>17</v>
      </c>
      <c r="M944" s="4">
        <v>3</v>
      </c>
      <c r="N944" s="4" t="s">
        <v>3</v>
      </c>
      <c r="O944" s="4">
        <v>2</v>
      </c>
      <c r="P944" s="4"/>
      <c r="Q944" s="4"/>
      <c r="R944" s="4"/>
      <c r="S944" s="4"/>
      <c r="T944" s="4"/>
      <c r="U944" s="4"/>
      <c r="V944" s="4"/>
      <c r="W944" s="4"/>
    </row>
    <row r="945" spans="1:245" x14ac:dyDescent="0.2">
      <c r="A945" s="4">
        <v>50</v>
      </c>
      <c r="B945" s="4">
        <v>0</v>
      </c>
      <c r="C945" s="4">
        <v>0</v>
      </c>
      <c r="D945" s="4">
        <v>1</v>
      </c>
      <c r="E945" s="4">
        <v>217</v>
      </c>
      <c r="F945" s="4">
        <f>ROUND(Source!AU926,O945)</f>
        <v>0</v>
      </c>
      <c r="G945" s="4" t="s">
        <v>100</v>
      </c>
      <c r="H945" s="4" t="s">
        <v>101</v>
      </c>
      <c r="I945" s="4"/>
      <c r="J945" s="4"/>
      <c r="K945" s="4">
        <v>217</v>
      </c>
      <c r="L945" s="4">
        <v>18</v>
      </c>
      <c r="M945" s="4">
        <v>3</v>
      </c>
      <c r="N945" s="4" t="s">
        <v>3</v>
      </c>
      <c r="O945" s="4">
        <v>2</v>
      </c>
      <c r="P945" s="4"/>
      <c r="Q945" s="4"/>
      <c r="R945" s="4"/>
      <c r="S945" s="4"/>
      <c r="T945" s="4"/>
      <c r="U945" s="4"/>
      <c r="V945" s="4"/>
      <c r="W945" s="4"/>
    </row>
    <row r="946" spans="1:245" x14ac:dyDescent="0.2">
      <c r="A946" s="4">
        <v>50</v>
      </c>
      <c r="B946" s="4">
        <v>0</v>
      </c>
      <c r="C946" s="4">
        <v>0</v>
      </c>
      <c r="D946" s="4">
        <v>1</v>
      </c>
      <c r="E946" s="4">
        <v>230</v>
      </c>
      <c r="F946" s="4">
        <f>ROUND(Source!BA926,O946)</f>
        <v>0</v>
      </c>
      <c r="G946" s="4" t="s">
        <v>102</v>
      </c>
      <c r="H946" s="4" t="s">
        <v>103</v>
      </c>
      <c r="I946" s="4"/>
      <c r="J946" s="4"/>
      <c r="K946" s="4">
        <v>230</v>
      </c>
      <c r="L946" s="4">
        <v>19</v>
      </c>
      <c r="M946" s="4">
        <v>3</v>
      </c>
      <c r="N946" s="4" t="s">
        <v>3</v>
      </c>
      <c r="O946" s="4">
        <v>2</v>
      </c>
      <c r="P946" s="4"/>
      <c r="Q946" s="4"/>
      <c r="R946" s="4"/>
      <c r="S946" s="4"/>
      <c r="T946" s="4"/>
      <c r="U946" s="4"/>
      <c r="V946" s="4"/>
      <c r="W946" s="4"/>
    </row>
    <row r="947" spans="1:245" x14ac:dyDescent="0.2">
      <c r="A947" s="4">
        <v>50</v>
      </c>
      <c r="B947" s="4">
        <v>0</v>
      </c>
      <c r="C947" s="4">
        <v>0</v>
      </c>
      <c r="D947" s="4">
        <v>1</v>
      </c>
      <c r="E947" s="4">
        <v>206</v>
      </c>
      <c r="F947" s="4">
        <f>ROUND(Source!T926,O947)</f>
        <v>0</v>
      </c>
      <c r="G947" s="4" t="s">
        <v>104</v>
      </c>
      <c r="H947" s="4" t="s">
        <v>105</v>
      </c>
      <c r="I947" s="4"/>
      <c r="J947" s="4"/>
      <c r="K947" s="4">
        <v>206</v>
      </c>
      <c r="L947" s="4">
        <v>20</v>
      </c>
      <c r="M947" s="4">
        <v>3</v>
      </c>
      <c r="N947" s="4" t="s">
        <v>3</v>
      </c>
      <c r="O947" s="4">
        <v>2</v>
      </c>
      <c r="P947" s="4"/>
      <c r="Q947" s="4"/>
      <c r="R947" s="4"/>
      <c r="S947" s="4"/>
      <c r="T947" s="4"/>
      <c r="U947" s="4"/>
      <c r="V947" s="4"/>
      <c r="W947" s="4"/>
    </row>
    <row r="948" spans="1:245" x14ac:dyDescent="0.2">
      <c r="A948" s="4">
        <v>50</v>
      </c>
      <c r="B948" s="4">
        <v>0</v>
      </c>
      <c r="C948" s="4">
        <v>0</v>
      </c>
      <c r="D948" s="4">
        <v>1</v>
      </c>
      <c r="E948" s="4">
        <v>207</v>
      </c>
      <c r="F948" s="4">
        <f>Source!U926</f>
        <v>0</v>
      </c>
      <c r="G948" s="4" t="s">
        <v>106</v>
      </c>
      <c r="H948" s="4" t="s">
        <v>107</v>
      </c>
      <c r="I948" s="4"/>
      <c r="J948" s="4"/>
      <c r="K948" s="4">
        <v>207</v>
      </c>
      <c r="L948" s="4">
        <v>21</v>
      </c>
      <c r="M948" s="4">
        <v>3</v>
      </c>
      <c r="N948" s="4" t="s">
        <v>3</v>
      </c>
      <c r="O948" s="4">
        <v>-1</v>
      </c>
      <c r="P948" s="4"/>
      <c r="Q948" s="4"/>
      <c r="R948" s="4"/>
      <c r="S948" s="4"/>
      <c r="T948" s="4"/>
      <c r="U948" s="4"/>
      <c r="V948" s="4"/>
      <c r="W948" s="4"/>
    </row>
    <row r="949" spans="1:245" x14ac:dyDescent="0.2">
      <c r="A949" s="4">
        <v>50</v>
      </c>
      <c r="B949" s="4">
        <v>0</v>
      </c>
      <c r="C949" s="4">
        <v>0</v>
      </c>
      <c r="D949" s="4">
        <v>1</v>
      </c>
      <c r="E949" s="4">
        <v>208</v>
      </c>
      <c r="F949" s="4">
        <f>Source!V926</f>
        <v>0</v>
      </c>
      <c r="G949" s="4" t="s">
        <v>108</v>
      </c>
      <c r="H949" s="4" t="s">
        <v>109</v>
      </c>
      <c r="I949" s="4"/>
      <c r="J949" s="4"/>
      <c r="K949" s="4">
        <v>208</v>
      </c>
      <c r="L949" s="4">
        <v>22</v>
      </c>
      <c r="M949" s="4">
        <v>3</v>
      </c>
      <c r="N949" s="4" t="s">
        <v>3</v>
      </c>
      <c r="O949" s="4">
        <v>-1</v>
      </c>
      <c r="P949" s="4"/>
      <c r="Q949" s="4"/>
      <c r="R949" s="4"/>
      <c r="S949" s="4"/>
      <c r="T949" s="4"/>
      <c r="U949" s="4"/>
      <c r="V949" s="4"/>
      <c r="W949" s="4"/>
    </row>
    <row r="950" spans="1:245" x14ac:dyDescent="0.2">
      <c r="A950" s="4">
        <v>50</v>
      </c>
      <c r="B950" s="4">
        <v>0</v>
      </c>
      <c r="C950" s="4">
        <v>0</v>
      </c>
      <c r="D950" s="4">
        <v>1</v>
      </c>
      <c r="E950" s="4">
        <v>209</v>
      </c>
      <c r="F950" s="4">
        <f>ROUND(Source!W926,O950)</f>
        <v>0</v>
      </c>
      <c r="G950" s="4" t="s">
        <v>110</v>
      </c>
      <c r="H950" s="4" t="s">
        <v>111</v>
      </c>
      <c r="I950" s="4"/>
      <c r="J950" s="4"/>
      <c r="K950" s="4">
        <v>209</v>
      </c>
      <c r="L950" s="4">
        <v>23</v>
      </c>
      <c r="M950" s="4">
        <v>3</v>
      </c>
      <c r="N950" s="4" t="s">
        <v>3</v>
      </c>
      <c r="O950" s="4">
        <v>2</v>
      </c>
      <c r="P950" s="4"/>
      <c r="Q950" s="4"/>
      <c r="R950" s="4"/>
      <c r="S950" s="4"/>
      <c r="T950" s="4"/>
      <c r="U950" s="4"/>
      <c r="V950" s="4"/>
      <c r="W950" s="4"/>
    </row>
    <row r="951" spans="1:245" x14ac:dyDescent="0.2">
      <c r="A951" s="4">
        <v>50</v>
      </c>
      <c r="B951" s="4">
        <v>0</v>
      </c>
      <c r="C951" s="4">
        <v>0</v>
      </c>
      <c r="D951" s="4">
        <v>1</v>
      </c>
      <c r="E951" s="4">
        <v>210</v>
      </c>
      <c r="F951" s="4">
        <f>ROUND(Source!X926,O951)</f>
        <v>0</v>
      </c>
      <c r="G951" s="4" t="s">
        <v>112</v>
      </c>
      <c r="H951" s="4" t="s">
        <v>113</v>
      </c>
      <c r="I951" s="4"/>
      <c r="J951" s="4"/>
      <c r="K951" s="4">
        <v>210</v>
      </c>
      <c r="L951" s="4">
        <v>24</v>
      </c>
      <c r="M951" s="4">
        <v>3</v>
      </c>
      <c r="N951" s="4" t="s">
        <v>3</v>
      </c>
      <c r="O951" s="4">
        <v>2</v>
      </c>
      <c r="P951" s="4"/>
      <c r="Q951" s="4"/>
      <c r="R951" s="4"/>
      <c r="S951" s="4"/>
      <c r="T951" s="4"/>
      <c r="U951" s="4"/>
      <c r="V951" s="4"/>
      <c r="W951" s="4"/>
    </row>
    <row r="952" spans="1:245" x14ac:dyDescent="0.2">
      <c r="A952" s="4">
        <v>50</v>
      </c>
      <c r="B952" s="4">
        <v>0</v>
      </c>
      <c r="C952" s="4">
        <v>0</v>
      </c>
      <c r="D952" s="4">
        <v>1</v>
      </c>
      <c r="E952" s="4">
        <v>211</v>
      </c>
      <c r="F952" s="4">
        <f>ROUND(Source!Y926,O952)</f>
        <v>0</v>
      </c>
      <c r="G952" s="4" t="s">
        <v>114</v>
      </c>
      <c r="H952" s="4" t="s">
        <v>115</v>
      </c>
      <c r="I952" s="4"/>
      <c r="J952" s="4"/>
      <c r="K952" s="4">
        <v>211</v>
      </c>
      <c r="L952" s="4">
        <v>25</v>
      </c>
      <c r="M952" s="4">
        <v>3</v>
      </c>
      <c r="N952" s="4" t="s">
        <v>3</v>
      </c>
      <c r="O952" s="4">
        <v>2</v>
      </c>
      <c r="P952" s="4"/>
      <c r="Q952" s="4"/>
      <c r="R952" s="4"/>
      <c r="S952" s="4"/>
      <c r="T952" s="4"/>
      <c r="U952" s="4"/>
      <c r="V952" s="4"/>
      <c r="W952" s="4"/>
    </row>
    <row r="953" spans="1:245" x14ac:dyDescent="0.2">
      <c r="A953" s="4">
        <v>50</v>
      </c>
      <c r="B953" s="4">
        <v>0</v>
      </c>
      <c r="C953" s="4">
        <v>0</v>
      </c>
      <c r="D953" s="4">
        <v>1</v>
      </c>
      <c r="E953" s="4">
        <v>224</v>
      </c>
      <c r="F953" s="4">
        <f>ROUND(Source!AR926,O953)</f>
        <v>0</v>
      </c>
      <c r="G953" s="4" t="s">
        <v>116</v>
      </c>
      <c r="H953" s="4" t="s">
        <v>117</v>
      </c>
      <c r="I953" s="4"/>
      <c r="J953" s="4"/>
      <c r="K953" s="4">
        <v>224</v>
      </c>
      <c r="L953" s="4">
        <v>26</v>
      </c>
      <c r="M953" s="4">
        <v>3</v>
      </c>
      <c r="N953" s="4" t="s">
        <v>3</v>
      </c>
      <c r="O953" s="4">
        <v>2</v>
      </c>
      <c r="P953" s="4"/>
      <c r="Q953" s="4"/>
      <c r="R953" s="4"/>
      <c r="S953" s="4"/>
      <c r="T953" s="4"/>
      <c r="U953" s="4"/>
      <c r="V953" s="4"/>
      <c r="W953" s="4"/>
    </row>
    <row r="955" spans="1:245" x14ac:dyDescent="0.2">
      <c r="A955" s="1">
        <v>5</v>
      </c>
      <c r="B955" s="1">
        <v>1</v>
      </c>
      <c r="C955" s="1"/>
      <c r="D955" s="1">
        <f>ROW(A966)</f>
        <v>966</v>
      </c>
      <c r="E955" s="1"/>
      <c r="F955" s="1" t="s">
        <v>118</v>
      </c>
      <c r="G955" s="1" t="s">
        <v>153</v>
      </c>
      <c r="H955" s="1" t="s">
        <v>3</v>
      </c>
      <c r="I955" s="1">
        <v>0</v>
      </c>
      <c r="J955" s="1"/>
      <c r="K955" s="1">
        <v>0</v>
      </c>
      <c r="L955" s="1"/>
      <c r="M955" s="1"/>
      <c r="N955" s="1"/>
      <c r="O955" s="1"/>
      <c r="P955" s="1"/>
      <c r="Q955" s="1"/>
      <c r="R955" s="1"/>
      <c r="S955" s="1"/>
      <c r="T955" s="1"/>
      <c r="U955" s="1" t="s">
        <v>3</v>
      </c>
      <c r="V955" s="1">
        <v>0</v>
      </c>
      <c r="W955" s="1"/>
      <c r="X955" s="1"/>
      <c r="Y955" s="1"/>
      <c r="Z955" s="1"/>
      <c r="AA955" s="1"/>
      <c r="AB955" s="1" t="s">
        <v>3</v>
      </c>
      <c r="AC955" s="1" t="s">
        <v>3</v>
      </c>
      <c r="AD955" s="1" t="s">
        <v>3</v>
      </c>
      <c r="AE955" s="1" t="s">
        <v>3</v>
      </c>
      <c r="AF955" s="1" t="s">
        <v>3</v>
      </c>
      <c r="AG955" s="1" t="s">
        <v>3</v>
      </c>
      <c r="AH955" s="1"/>
      <c r="AI955" s="1"/>
      <c r="AJ955" s="1"/>
      <c r="AK955" s="1"/>
      <c r="AL955" s="1"/>
      <c r="AM955" s="1"/>
      <c r="AN955" s="1"/>
      <c r="AO955" s="1"/>
      <c r="AP955" s="1" t="s">
        <v>3</v>
      </c>
      <c r="AQ955" s="1" t="s">
        <v>3</v>
      </c>
      <c r="AR955" s="1" t="s">
        <v>3</v>
      </c>
      <c r="AS955" s="1"/>
      <c r="AT955" s="1"/>
      <c r="AU955" s="1"/>
      <c r="AV955" s="1"/>
      <c r="AW955" s="1"/>
      <c r="AX955" s="1"/>
      <c r="AY955" s="1"/>
      <c r="AZ955" s="1" t="s">
        <v>3</v>
      </c>
      <c r="BA955" s="1"/>
      <c r="BB955" s="1" t="s">
        <v>3</v>
      </c>
      <c r="BC955" s="1" t="s">
        <v>3</v>
      </c>
      <c r="BD955" s="1" t="s">
        <v>3</v>
      </c>
      <c r="BE955" s="1" t="s">
        <v>3</v>
      </c>
      <c r="BF955" s="1" t="s">
        <v>3</v>
      </c>
      <c r="BG955" s="1" t="s">
        <v>3</v>
      </c>
      <c r="BH955" s="1" t="s">
        <v>3</v>
      </c>
      <c r="BI955" s="1" t="s">
        <v>3</v>
      </c>
      <c r="BJ955" s="1" t="s">
        <v>3</v>
      </c>
      <c r="BK955" s="1" t="s">
        <v>3</v>
      </c>
      <c r="BL955" s="1" t="s">
        <v>3</v>
      </c>
      <c r="BM955" s="1" t="s">
        <v>3</v>
      </c>
      <c r="BN955" s="1" t="s">
        <v>3</v>
      </c>
      <c r="BO955" s="1" t="s">
        <v>3</v>
      </c>
      <c r="BP955" s="1" t="s">
        <v>3</v>
      </c>
      <c r="BQ955" s="1"/>
      <c r="BR955" s="1"/>
      <c r="BS955" s="1"/>
      <c r="BT955" s="1"/>
      <c r="BU955" s="1"/>
      <c r="BV955" s="1"/>
      <c r="BW955" s="1"/>
      <c r="BX955" s="1">
        <v>0</v>
      </c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>
        <v>0</v>
      </c>
    </row>
    <row r="957" spans="1:245" x14ac:dyDescent="0.2">
      <c r="A957" s="2">
        <v>52</v>
      </c>
      <c r="B957" s="2">
        <f t="shared" ref="B957:G957" si="574">B966</f>
        <v>1</v>
      </c>
      <c r="C957" s="2">
        <f t="shared" si="574"/>
        <v>5</v>
      </c>
      <c r="D957" s="2">
        <f t="shared" si="574"/>
        <v>955</v>
      </c>
      <c r="E957" s="2">
        <f t="shared" si="574"/>
        <v>0</v>
      </c>
      <c r="F957" s="2" t="str">
        <f t="shared" si="574"/>
        <v>Новый подраздел</v>
      </c>
      <c r="G957" s="2" t="str">
        <f t="shared" si="574"/>
        <v>Прочие работы</v>
      </c>
      <c r="H957" s="2"/>
      <c r="I957" s="2"/>
      <c r="J957" s="2"/>
      <c r="K957" s="2"/>
      <c r="L957" s="2"/>
      <c r="M957" s="2"/>
      <c r="N957" s="2"/>
      <c r="O957" s="2">
        <f t="shared" ref="O957:AT957" si="575">O966</f>
        <v>0</v>
      </c>
      <c r="P957" s="2">
        <f t="shared" si="575"/>
        <v>0</v>
      </c>
      <c r="Q957" s="2">
        <f t="shared" si="575"/>
        <v>0</v>
      </c>
      <c r="R957" s="2">
        <f t="shared" si="575"/>
        <v>0</v>
      </c>
      <c r="S957" s="2">
        <f t="shared" si="575"/>
        <v>0</v>
      </c>
      <c r="T957" s="2">
        <f t="shared" si="575"/>
        <v>0</v>
      </c>
      <c r="U957" s="2">
        <f t="shared" si="575"/>
        <v>0</v>
      </c>
      <c r="V957" s="2">
        <f t="shared" si="575"/>
        <v>0</v>
      </c>
      <c r="W957" s="2">
        <f t="shared" si="575"/>
        <v>0</v>
      </c>
      <c r="X957" s="2">
        <f t="shared" si="575"/>
        <v>0</v>
      </c>
      <c r="Y957" s="2">
        <f t="shared" si="575"/>
        <v>0</v>
      </c>
      <c r="Z957" s="2">
        <f t="shared" si="575"/>
        <v>0</v>
      </c>
      <c r="AA957" s="2">
        <f t="shared" si="575"/>
        <v>0</v>
      </c>
      <c r="AB957" s="2">
        <f t="shared" si="575"/>
        <v>0</v>
      </c>
      <c r="AC957" s="2">
        <f t="shared" si="575"/>
        <v>0</v>
      </c>
      <c r="AD957" s="2">
        <f t="shared" si="575"/>
        <v>0</v>
      </c>
      <c r="AE957" s="2">
        <f t="shared" si="575"/>
        <v>0</v>
      </c>
      <c r="AF957" s="2">
        <f t="shared" si="575"/>
        <v>0</v>
      </c>
      <c r="AG957" s="2">
        <f t="shared" si="575"/>
        <v>0</v>
      </c>
      <c r="AH957" s="2">
        <f t="shared" si="575"/>
        <v>0</v>
      </c>
      <c r="AI957" s="2">
        <f t="shared" si="575"/>
        <v>0</v>
      </c>
      <c r="AJ957" s="2">
        <f t="shared" si="575"/>
        <v>0</v>
      </c>
      <c r="AK957" s="2">
        <f t="shared" si="575"/>
        <v>0</v>
      </c>
      <c r="AL957" s="2">
        <f t="shared" si="575"/>
        <v>0</v>
      </c>
      <c r="AM957" s="2">
        <f t="shared" si="575"/>
        <v>0</v>
      </c>
      <c r="AN957" s="2">
        <f t="shared" si="575"/>
        <v>0</v>
      </c>
      <c r="AO957" s="2">
        <f t="shared" si="575"/>
        <v>0</v>
      </c>
      <c r="AP957" s="2">
        <f t="shared" si="575"/>
        <v>0</v>
      </c>
      <c r="AQ957" s="2">
        <f t="shared" si="575"/>
        <v>0</v>
      </c>
      <c r="AR957" s="2">
        <f t="shared" si="575"/>
        <v>0</v>
      </c>
      <c r="AS957" s="2">
        <f t="shared" si="575"/>
        <v>0</v>
      </c>
      <c r="AT957" s="2">
        <f t="shared" si="575"/>
        <v>0</v>
      </c>
      <c r="AU957" s="2">
        <f t="shared" ref="AU957:BZ957" si="576">AU966</f>
        <v>0</v>
      </c>
      <c r="AV957" s="2">
        <f t="shared" si="576"/>
        <v>0</v>
      </c>
      <c r="AW957" s="2">
        <f t="shared" si="576"/>
        <v>0</v>
      </c>
      <c r="AX957" s="2">
        <f t="shared" si="576"/>
        <v>0</v>
      </c>
      <c r="AY957" s="2">
        <f t="shared" si="576"/>
        <v>0</v>
      </c>
      <c r="AZ957" s="2">
        <f t="shared" si="576"/>
        <v>0</v>
      </c>
      <c r="BA957" s="2">
        <f t="shared" si="576"/>
        <v>0</v>
      </c>
      <c r="BB957" s="2">
        <f t="shared" si="576"/>
        <v>0</v>
      </c>
      <c r="BC957" s="2">
        <f t="shared" si="576"/>
        <v>0</v>
      </c>
      <c r="BD957" s="2">
        <f t="shared" si="576"/>
        <v>0</v>
      </c>
      <c r="BE957" s="2">
        <f t="shared" si="576"/>
        <v>0</v>
      </c>
      <c r="BF957" s="2">
        <f t="shared" si="576"/>
        <v>0</v>
      </c>
      <c r="BG957" s="2">
        <f t="shared" si="576"/>
        <v>0</v>
      </c>
      <c r="BH957" s="2">
        <f t="shared" si="576"/>
        <v>0</v>
      </c>
      <c r="BI957" s="2">
        <f t="shared" si="576"/>
        <v>0</v>
      </c>
      <c r="BJ957" s="2">
        <f t="shared" si="576"/>
        <v>0</v>
      </c>
      <c r="BK957" s="2">
        <f t="shared" si="576"/>
        <v>0</v>
      </c>
      <c r="BL957" s="2">
        <f t="shared" si="576"/>
        <v>0</v>
      </c>
      <c r="BM957" s="2">
        <f t="shared" si="576"/>
        <v>0</v>
      </c>
      <c r="BN957" s="2">
        <f t="shared" si="576"/>
        <v>0</v>
      </c>
      <c r="BO957" s="2">
        <f t="shared" si="576"/>
        <v>0</v>
      </c>
      <c r="BP957" s="2">
        <f t="shared" si="576"/>
        <v>0</v>
      </c>
      <c r="BQ957" s="2">
        <f t="shared" si="576"/>
        <v>0</v>
      </c>
      <c r="BR957" s="2">
        <f t="shared" si="576"/>
        <v>0</v>
      </c>
      <c r="BS957" s="2">
        <f t="shared" si="576"/>
        <v>0</v>
      </c>
      <c r="BT957" s="2">
        <f t="shared" si="576"/>
        <v>0</v>
      </c>
      <c r="BU957" s="2">
        <f t="shared" si="576"/>
        <v>0</v>
      </c>
      <c r="BV957" s="2">
        <f t="shared" si="576"/>
        <v>0</v>
      </c>
      <c r="BW957" s="2">
        <f t="shared" si="576"/>
        <v>0</v>
      </c>
      <c r="BX957" s="2">
        <f t="shared" si="576"/>
        <v>0</v>
      </c>
      <c r="BY957" s="2">
        <f t="shared" si="576"/>
        <v>0</v>
      </c>
      <c r="BZ957" s="2">
        <f t="shared" si="576"/>
        <v>0</v>
      </c>
      <c r="CA957" s="2">
        <f t="shared" ref="CA957:DF957" si="577">CA966</f>
        <v>0</v>
      </c>
      <c r="CB957" s="2">
        <f t="shared" si="577"/>
        <v>0</v>
      </c>
      <c r="CC957" s="2">
        <f t="shared" si="577"/>
        <v>0</v>
      </c>
      <c r="CD957" s="2">
        <f t="shared" si="577"/>
        <v>0</v>
      </c>
      <c r="CE957" s="2">
        <f t="shared" si="577"/>
        <v>0</v>
      </c>
      <c r="CF957" s="2">
        <f t="shared" si="577"/>
        <v>0</v>
      </c>
      <c r="CG957" s="2">
        <f t="shared" si="577"/>
        <v>0</v>
      </c>
      <c r="CH957" s="2">
        <f t="shared" si="577"/>
        <v>0</v>
      </c>
      <c r="CI957" s="2">
        <f t="shared" si="577"/>
        <v>0</v>
      </c>
      <c r="CJ957" s="2">
        <f t="shared" si="577"/>
        <v>0</v>
      </c>
      <c r="CK957" s="2">
        <f t="shared" si="577"/>
        <v>0</v>
      </c>
      <c r="CL957" s="2">
        <f t="shared" si="577"/>
        <v>0</v>
      </c>
      <c r="CM957" s="2">
        <f t="shared" si="577"/>
        <v>0</v>
      </c>
      <c r="CN957" s="2">
        <f t="shared" si="577"/>
        <v>0</v>
      </c>
      <c r="CO957" s="2">
        <f t="shared" si="577"/>
        <v>0</v>
      </c>
      <c r="CP957" s="2">
        <f t="shared" si="577"/>
        <v>0</v>
      </c>
      <c r="CQ957" s="2">
        <f t="shared" si="577"/>
        <v>0</v>
      </c>
      <c r="CR957" s="2">
        <f t="shared" si="577"/>
        <v>0</v>
      </c>
      <c r="CS957" s="2">
        <f t="shared" si="577"/>
        <v>0</v>
      </c>
      <c r="CT957" s="2">
        <f t="shared" si="577"/>
        <v>0</v>
      </c>
      <c r="CU957" s="2">
        <f t="shared" si="577"/>
        <v>0</v>
      </c>
      <c r="CV957" s="2">
        <f t="shared" si="577"/>
        <v>0</v>
      </c>
      <c r="CW957" s="2">
        <f t="shared" si="577"/>
        <v>0</v>
      </c>
      <c r="CX957" s="2">
        <f t="shared" si="577"/>
        <v>0</v>
      </c>
      <c r="CY957" s="2">
        <f t="shared" si="577"/>
        <v>0</v>
      </c>
      <c r="CZ957" s="2">
        <f t="shared" si="577"/>
        <v>0</v>
      </c>
      <c r="DA957" s="2">
        <f t="shared" si="577"/>
        <v>0</v>
      </c>
      <c r="DB957" s="2">
        <f t="shared" si="577"/>
        <v>0</v>
      </c>
      <c r="DC957" s="2">
        <f t="shared" si="577"/>
        <v>0</v>
      </c>
      <c r="DD957" s="2">
        <f t="shared" si="577"/>
        <v>0</v>
      </c>
      <c r="DE957" s="2">
        <f t="shared" si="577"/>
        <v>0</v>
      </c>
      <c r="DF957" s="2">
        <f t="shared" si="577"/>
        <v>0</v>
      </c>
      <c r="DG957" s="3">
        <f t="shared" ref="DG957:EL957" si="578">DG966</f>
        <v>0</v>
      </c>
      <c r="DH957" s="3">
        <f t="shared" si="578"/>
        <v>0</v>
      </c>
      <c r="DI957" s="3">
        <f t="shared" si="578"/>
        <v>0</v>
      </c>
      <c r="DJ957" s="3">
        <f t="shared" si="578"/>
        <v>0</v>
      </c>
      <c r="DK957" s="3">
        <f t="shared" si="578"/>
        <v>0</v>
      </c>
      <c r="DL957" s="3">
        <f t="shared" si="578"/>
        <v>0</v>
      </c>
      <c r="DM957" s="3">
        <f t="shared" si="578"/>
        <v>0</v>
      </c>
      <c r="DN957" s="3">
        <f t="shared" si="578"/>
        <v>0</v>
      </c>
      <c r="DO957" s="3">
        <f t="shared" si="578"/>
        <v>0</v>
      </c>
      <c r="DP957" s="3">
        <f t="shared" si="578"/>
        <v>0</v>
      </c>
      <c r="DQ957" s="3">
        <f t="shared" si="578"/>
        <v>0</v>
      </c>
      <c r="DR957" s="3">
        <f t="shared" si="578"/>
        <v>0</v>
      </c>
      <c r="DS957" s="3">
        <f t="shared" si="578"/>
        <v>0</v>
      </c>
      <c r="DT957" s="3">
        <f t="shared" si="578"/>
        <v>0</v>
      </c>
      <c r="DU957" s="3">
        <f t="shared" si="578"/>
        <v>0</v>
      </c>
      <c r="DV957" s="3">
        <f t="shared" si="578"/>
        <v>0</v>
      </c>
      <c r="DW957" s="3">
        <f t="shared" si="578"/>
        <v>0</v>
      </c>
      <c r="DX957" s="3">
        <f t="shared" si="578"/>
        <v>0</v>
      </c>
      <c r="DY957" s="3">
        <f t="shared" si="578"/>
        <v>0</v>
      </c>
      <c r="DZ957" s="3">
        <f t="shared" si="578"/>
        <v>0</v>
      </c>
      <c r="EA957" s="3">
        <f t="shared" si="578"/>
        <v>0</v>
      </c>
      <c r="EB957" s="3">
        <f t="shared" si="578"/>
        <v>0</v>
      </c>
      <c r="EC957" s="3">
        <f t="shared" si="578"/>
        <v>0</v>
      </c>
      <c r="ED957" s="3">
        <f t="shared" si="578"/>
        <v>0</v>
      </c>
      <c r="EE957" s="3">
        <f t="shared" si="578"/>
        <v>0</v>
      </c>
      <c r="EF957" s="3">
        <f t="shared" si="578"/>
        <v>0</v>
      </c>
      <c r="EG957" s="3">
        <f t="shared" si="578"/>
        <v>0</v>
      </c>
      <c r="EH957" s="3">
        <f t="shared" si="578"/>
        <v>0</v>
      </c>
      <c r="EI957" s="3">
        <f t="shared" si="578"/>
        <v>0</v>
      </c>
      <c r="EJ957" s="3">
        <f t="shared" si="578"/>
        <v>0</v>
      </c>
      <c r="EK957" s="3">
        <f t="shared" si="578"/>
        <v>0</v>
      </c>
      <c r="EL957" s="3">
        <f t="shared" si="578"/>
        <v>0</v>
      </c>
      <c r="EM957" s="3">
        <f t="shared" ref="EM957:FR957" si="579">EM966</f>
        <v>0</v>
      </c>
      <c r="EN957" s="3">
        <f t="shared" si="579"/>
        <v>0</v>
      </c>
      <c r="EO957" s="3">
        <f t="shared" si="579"/>
        <v>0</v>
      </c>
      <c r="EP957" s="3">
        <f t="shared" si="579"/>
        <v>0</v>
      </c>
      <c r="EQ957" s="3">
        <f t="shared" si="579"/>
        <v>0</v>
      </c>
      <c r="ER957" s="3">
        <f t="shared" si="579"/>
        <v>0</v>
      </c>
      <c r="ES957" s="3">
        <f t="shared" si="579"/>
        <v>0</v>
      </c>
      <c r="ET957" s="3">
        <f t="shared" si="579"/>
        <v>0</v>
      </c>
      <c r="EU957" s="3">
        <f t="shared" si="579"/>
        <v>0</v>
      </c>
      <c r="EV957" s="3">
        <f t="shared" si="579"/>
        <v>0</v>
      </c>
      <c r="EW957" s="3">
        <f t="shared" si="579"/>
        <v>0</v>
      </c>
      <c r="EX957" s="3">
        <f t="shared" si="579"/>
        <v>0</v>
      </c>
      <c r="EY957" s="3">
        <f t="shared" si="579"/>
        <v>0</v>
      </c>
      <c r="EZ957" s="3">
        <f t="shared" si="579"/>
        <v>0</v>
      </c>
      <c r="FA957" s="3">
        <f t="shared" si="579"/>
        <v>0</v>
      </c>
      <c r="FB957" s="3">
        <f t="shared" si="579"/>
        <v>0</v>
      </c>
      <c r="FC957" s="3">
        <f t="shared" si="579"/>
        <v>0</v>
      </c>
      <c r="FD957" s="3">
        <f t="shared" si="579"/>
        <v>0</v>
      </c>
      <c r="FE957" s="3">
        <f t="shared" si="579"/>
        <v>0</v>
      </c>
      <c r="FF957" s="3">
        <f t="shared" si="579"/>
        <v>0</v>
      </c>
      <c r="FG957" s="3">
        <f t="shared" si="579"/>
        <v>0</v>
      </c>
      <c r="FH957" s="3">
        <f t="shared" si="579"/>
        <v>0</v>
      </c>
      <c r="FI957" s="3">
        <f t="shared" si="579"/>
        <v>0</v>
      </c>
      <c r="FJ957" s="3">
        <f t="shared" si="579"/>
        <v>0</v>
      </c>
      <c r="FK957" s="3">
        <f t="shared" si="579"/>
        <v>0</v>
      </c>
      <c r="FL957" s="3">
        <f t="shared" si="579"/>
        <v>0</v>
      </c>
      <c r="FM957" s="3">
        <f t="shared" si="579"/>
        <v>0</v>
      </c>
      <c r="FN957" s="3">
        <f t="shared" si="579"/>
        <v>0</v>
      </c>
      <c r="FO957" s="3">
        <f t="shared" si="579"/>
        <v>0</v>
      </c>
      <c r="FP957" s="3">
        <f t="shared" si="579"/>
        <v>0</v>
      </c>
      <c r="FQ957" s="3">
        <f t="shared" si="579"/>
        <v>0</v>
      </c>
      <c r="FR957" s="3">
        <f t="shared" si="579"/>
        <v>0</v>
      </c>
      <c r="FS957" s="3">
        <f t="shared" ref="FS957:GX957" si="580">FS966</f>
        <v>0</v>
      </c>
      <c r="FT957" s="3">
        <f t="shared" si="580"/>
        <v>0</v>
      </c>
      <c r="FU957" s="3">
        <f t="shared" si="580"/>
        <v>0</v>
      </c>
      <c r="FV957" s="3">
        <f t="shared" si="580"/>
        <v>0</v>
      </c>
      <c r="FW957" s="3">
        <f t="shared" si="580"/>
        <v>0</v>
      </c>
      <c r="FX957" s="3">
        <f t="shared" si="580"/>
        <v>0</v>
      </c>
      <c r="FY957" s="3">
        <f t="shared" si="580"/>
        <v>0</v>
      </c>
      <c r="FZ957" s="3">
        <f t="shared" si="580"/>
        <v>0</v>
      </c>
      <c r="GA957" s="3">
        <f t="shared" si="580"/>
        <v>0</v>
      </c>
      <c r="GB957" s="3">
        <f t="shared" si="580"/>
        <v>0</v>
      </c>
      <c r="GC957" s="3">
        <f t="shared" si="580"/>
        <v>0</v>
      </c>
      <c r="GD957" s="3">
        <f t="shared" si="580"/>
        <v>0</v>
      </c>
      <c r="GE957" s="3">
        <f t="shared" si="580"/>
        <v>0</v>
      </c>
      <c r="GF957" s="3">
        <f t="shared" si="580"/>
        <v>0</v>
      </c>
      <c r="GG957" s="3">
        <f t="shared" si="580"/>
        <v>0</v>
      </c>
      <c r="GH957" s="3">
        <f t="shared" si="580"/>
        <v>0</v>
      </c>
      <c r="GI957" s="3">
        <f t="shared" si="580"/>
        <v>0</v>
      </c>
      <c r="GJ957" s="3">
        <f t="shared" si="580"/>
        <v>0</v>
      </c>
      <c r="GK957" s="3">
        <f t="shared" si="580"/>
        <v>0</v>
      </c>
      <c r="GL957" s="3">
        <f t="shared" si="580"/>
        <v>0</v>
      </c>
      <c r="GM957" s="3">
        <f t="shared" si="580"/>
        <v>0</v>
      </c>
      <c r="GN957" s="3">
        <f t="shared" si="580"/>
        <v>0</v>
      </c>
      <c r="GO957" s="3">
        <f t="shared" si="580"/>
        <v>0</v>
      </c>
      <c r="GP957" s="3">
        <f t="shared" si="580"/>
        <v>0</v>
      </c>
      <c r="GQ957" s="3">
        <f t="shared" si="580"/>
        <v>0</v>
      </c>
      <c r="GR957" s="3">
        <f t="shared" si="580"/>
        <v>0</v>
      </c>
      <c r="GS957" s="3">
        <f t="shared" si="580"/>
        <v>0</v>
      </c>
      <c r="GT957" s="3">
        <f t="shared" si="580"/>
        <v>0</v>
      </c>
      <c r="GU957" s="3">
        <f t="shared" si="580"/>
        <v>0</v>
      </c>
      <c r="GV957" s="3">
        <f t="shared" si="580"/>
        <v>0</v>
      </c>
      <c r="GW957" s="3">
        <f t="shared" si="580"/>
        <v>0</v>
      </c>
      <c r="GX957" s="3">
        <f t="shared" si="580"/>
        <v>0</v>
      </c>
    </row>
    <row r="959" spans="1:245" x14ac:dyDescent="0.2">
      <c r="A959">
        <v>17</v>
      </c>
      <c r="B959">
        <v>1</v>
      </c>
      <c r="D959">
        <f>ROW(EtalonRes!A285)</f>
        <v>285</v>
      </c>
      <c r="E959" t="s">
        <v>318</v>
      </c>
      <c r="F959" t="s">
        <v>160</v>
      </c>
      <c r="G959" t="s">
        <v>161</v>
      </c>
      <c r="H959" t="s">
        <v>162</v>
      </c>
      <c r="I959">
        <v>0</v>
      </c>
      <c r="J959">
        <v>0</v>
      </c>
      <c r="O959">
        <f t="shared" ref="O959:O964" si="581">ROUND(CP959,2)</f>
        <v>0</v>
      </c>
      <c r="P959">
        <f t="shared" ref="P959:P964" si="582">ROUND(CQ959*I959,2)</f>
        <v>0</v>
      </c>
      <c r="Q959">
        <f t="shared" ref="Q959:Q964" si="583">ROUND(CR959*I959,2)</f>
        <v>0</v>
      </c>
      <c r="R959">
        <f t="shared" ref="R959:R964" si="584">ROUND(CS959*I959,2)</f>
        <v>0</v>
      </c>
      <c r="S959">
        <f t="shared" ref="S959:S964" si="585">ROUND(CT959*I959,2)</f>
        <v>0</v>
      </c>
      <c r="T959">
        <f t="shared" ref="T959:T964" si="586">ROUND(CU959*I959,2)</f>
        <v>0</v>
      </c>
      <c r="U959">
        <f t="shared" ref="U959:U964" si="587">CV959*I959</f>
        <v>0</v>
      </c>
      <c r="V959">
        <f t="shared" ref="V959:V964" si="588">CW959*I959</f>
        <v>0</v>
      </c>
      <c r="W959">
        <f t="shared" ref="W959:W964" si="589">ROUND(CX959*I959,2)</f>
        <v>0</v>
      </c>
      <c r="X959">
        <f t="shared" ref="X959:Y964" si="590">ROUND(CY959,2)</f>
        <v>0</v>
      </c>
      <c r="Y959">
        <f t="shared" si="590"/>
        <v>0</v>
      </c>
      <c r="AA959">
        <v>40597198</v>
      </c>
      <c r="AB959">
        <f t="shared" ref="AB959:AB964" si="591">ROUND((AC959+AD959+AF959),6)</f>
        <v>16596.295999999998</v>
      </c>
      <c r="AC959">
        <f>ROUND(((ES959*0)),6)</f>
        <v>0</v>
      </c>
      <c r="AD959">
        <f>ROUND(((((ET959*0.2))-((EU959*0.2)))+AE959),6)</f>
        <v>3405.7660000000001</v>
      </c>
      <c r="AE959">
        <f>ROUND(((EU959*0.2)),6)</f>
        <v>1667.546</v>
      </c>
      <c r="AF959">
        <f>ROUND(((EV959*0.2)),6)</f>
        <v>13190.53</v>
      </c>
      <c r="AG959">
        <f t="shared" ref="AG959:AG964" si="592">ROUND((AP959),6)</f>
        <v>0</v>
      </c>
      <c r="AH959">
        <f>((EW959*0.2))</f>
        <v>68.50800000000001</v>
      </c>
      <c r="AI959">
        <f>((EX959*0.2))</f>
        <v>0</v>
      </c>
      <c r="AJ959">
        <f t="shared" ref="AJ959:AJ964" si="593">(AS959)</f>
        <v>0</v>
      </c>
      <c r="AK959">
        <v>269260.87</v>
      </c>
      <c r="AL959">
        <v>186279.39</v>
      </c>
      <c r="AM959">
        <v>17028.830000000002</v>
      </c>
      <c r="AN959">
        <v>8337.73</v>
      </c>
      <c r="AO959">
        <v>65952.649999999994</v>
      </c>
      <c r="AP959">
        <v>0</v>
      </c>
      <c r="AQ959">
        <v>342.54</v>
      </c>
      <c r="AR959">
        <v>0</v>
      </c>
      <c r="AS959">
        <v>0</v>
      </c>
      <c r="AT959">
        <v>70</v>
      </c>
      <c r="AU959">
        <v>10</v>
      </c>
      <c r="AV959">
        <v>1</v>
      </c>
      <c r="AW959">
        <v>1</v>
      </c>
      <c r="AZ959">
        <v>1</v>
      </c>
      <c r="BA959">
        <v>1</v>
      </c>
      <c r="BB959">
        <v>1</v>
      </c>
      <c r="BC959">
        <v>1</v>
      </c>
      <c r="BD959" t="s">
        <v>3</v>
      </c>
      <c r="BE959" t="s">
        <v>3</v>
      </c>
      <c r="BF959" t="s">
        <v>3</v>
      </c>
      <c r="BG959" t="s">
        <v>3</v>
      </c>
      <c r="BH959">
        <v>0</v>
      </c>
      <c r="BI959">
        <v>4</v>
      </c>
      <c r="BJ959" t="s">
        <v>163</v>
      </c>
      <c r="BM959">
        <v>0</v>
      </c>
      <c r="BN959">
        <v>0</v>
      </c>
      <c r="BO959" t="s">
        <v>3</v>
      </c>
      <c r="BP959">
        <v>0</v>
      </c>
      <c r="BQ959">
        <v>1</v>
      </c>
      <c r="BR959">
        <v>0</v>
      </c>
      <c r="BS959">
        <v>1</v>
      </c>
      <c r="BT959">
        <v>1</v>
      </c>
      <c r="BU959">
        <v>1</v>
      </c>
      <c r="BV959">
        <v>1</v>
      </c>
      <c r="BW959">
        <v>1</v>
      </c>
      <c r="BX959">
        <v>1</v>
      </c>
      <c r="BY959" t="s">
        <v>3</v>
      </c>
      <c r="BZ959">
        <v>70</v>
      </c>
      <c r="CA959">
        <v>10</v>
      </c>
      <c r="CE959">
        <v>0</v>
      </c>
      <c r="CF959">
        <v>0</v>
      </c>
      <c r="CG959">
        <v>0</v>
      </c>
      <c r="CM959">
        <v>0</v>
      </c>
      <c r="CN959" t="s">
        <v>232</v>
      </c>
      <c r="CO959">
        <v>0</v>
      </c>
      <c r="CP959">
        <f t="shared" ref="CP959:CP964" si="594">(P959+Q959+S959)</f>
        <v>0</v>
      </c>
      <c r="CQ959">
        <f t="shared" ref="CQ959:CQ964" si="595">(AC959*BC959*AW959)</f>
        <v>0</v>
      </c>
      <c r="CR959">
        <f>(((((ET959*0.2))*BB959-((EU959*0.2))*BS959)+AE959*BS959)*AV959)</f>
        <v>3405.7660000000005</v>
      </c>
      <c r="CS959">
        <f t="shared" ref="CS959:CS964" si="596">(AE959*BS959*AV959)</f>
        <v>1667.546</v>
      </c>
      <c r="CT959">
        <f t="shared" ref="CT959:CT964" si="597">(AF959*BA959*AV959)</f>
        <v>13190.53</v>
      </c>
      <c r="CU959">
        <f t="shared" ref="CU959:CU964" si="598">AG959</f>
        <v>0</v>
      </c>
      <c r="CV959">
        <f t="shared" ref="CV959:CV964" si="599">(AH959*AV959)</f>
        <v>68.50800000000001</v>
      </c>
      <c r="CW959">
        <f t="shared" ref="CW959:CX964" si="600">AI959</f>
        <v>0</v>
      </c>
      <c r="CX959">
        <f t="shared" si="600"/>
        <v>0</v>
      </c>
      <c r="CY959">
        <f t="shared" ref="CY959:CY964" si="601">((S959*BZ959)/100)</f>
        <v>0</v>
      </c>
      <c r="CZ959">
        <f t="shared" ref="CZ959:CZ964" si="602">((S959*CA959)/100)</f>
        <v>0</v>
      </c>
      <c r="DC959" t="s">
        <v>3</v>
      </c>
      <c r="DD959" t="s">
        <v>233</v>
      </c>
      <c r="DE959" t="s">
        <v>165</v>
      </c>
      <c r="DF959" t="s">
        <v>165</v>
      </c>
      <c r="DG959" t="s">
        <v>165</v>
      </c>
      <c r="DH959" t="s">
        <v>3</v>
      </c>
      <c r="DI959" t="s">
        <v>165</v>
      </c>
      <c r="DJ959" t="s">
        <v>165</v>
      </c>
      <c r="DK959" t="s">
        <v>3</v>
      </c>
      <c r="DL959" t="s">
        <v>3</v>
      </c>
      <c r="DM959" t="s">
        <v>3</v>
      </c>
      <c r="DN959">
        <v>0</v>
      </c>
      <c r="DO959">
        <v>0</v>
      </c>
      <c r="DP959">
        <v>1</v>
      </c>
      <c r="DQ959">
        <v>1</v>
      </c>
      <c r="DU959">
        <v>1010</v>
      </c>
      <c r="DV959" t="s">
        <v>162</v>
      </c>
      <c r="DW959" t="s">
        <v>162</v>
      </c>
      <c r="DX959">
        <v>100</v>
      </c>
      <c r="EE959">
        <v>38986828</v>
      </c>
      <c r="EF959">
        <v>1</v>
      </c>
      <c r="EG959" t="s">
        <v>23</v>
      </c>
      <c r="EH959">
        <v>0</v>
      </c>
      <c r="EI959" t="s">
        <v>3</v>
      </c>
      <c r="EJ959">
        <v>4</v>
      </c>
      <c r="EK959">
        <v>0</v>
      </c>
      <c r="EL959" t="s">
        <v>24</v>
      </c>
      <c r="EM959" t="s">
        <v>25</v>
      </c>
      <c r="EO959" t="s">
        <v>234</v>
      </c>
      <c r="EQ959">
        <v>131072</v>
      </c>
      <c r="ER959">
        <v>269260.87</v>
      </c>
      <c r="ES959">
        <v>186279.39</v>
      </c>
      <c r="ET959">
        <v>17028.830000000002</v>
      </c>
      <c r="EU959">
        <v>8337.73</v>
      </c>
      <c r="EV959">
        <v>65952.649999999994</v>
      </c>
      <c r="EW959">
        <v>342.54</v>
      </c>
      <c r="EX959">
        <v>0</v>
      </c>
      <c r="EY959">
        <v>0</v>
      </c>
      <c r="FQ959">
        <v>0</v>
      </c>
      <c r="FR959">
        <f t="shared" ref="FR959:FR964" si="603">ROUND(IF(AND(BH959=3,BI959=3),P959,0),2)</f>
        <v>0</v>
      </c>
      <c r="FS959">
        <v>0</v>
      </c>
      <c r="FX959">
        <v>70</v>
      </c>
      <c r="FY959">
        <v>10</v>
      </c>
      <c r="GA959" t="s">
        <v>3</v>
      </c>
      <c r="GD959">
        <v>0</v>
      </c>
      <c r="GF959">
        <v>624789638</v>
      </c>
      <c r="GG959">
        <v>2</v>
      </c>
      <c r="GH959">
        <v>1</v>
      </c>
      <c r="GI959">
        <v>-2</v>
      </c>
      <c r="GJ959">
        <v>0</v>
      </c>
      <c r="GK959">
        <f>ROUND(R959*(R12)/100,2)</f>
        <v>0</v>
      </c>
      <c r="GL959">
        <f t="shared" ref="GL959:GL964" si="604">ROUND(IF(AND(BH959=3,BI959=3,FS959&lt;&gt;0),P959,0),2)</f>
        <v>0</v>
      </c>
      <c r="GM959">
        <f t="shared" ref="GM959:GM964" si="605">ROUND(O959+X959+Y959+GK959,2)+GX959</f>
        <v>0</v>
      </c>
      <c r="GN959">
        <f t="shared" ref="GN959:GN964" si="606">IF(OR(BI959=0,BI959=1),ROUND(O959+X959+Y959+GK959,2),0)</f>
        <v>0</v>
      </c>
      <c r="GO959">
        <f t="shared" ref="GO959:GO964" si="607">IF(BI959=2,ROUND(O959+X959+Y959+GK959,2),0)</f>
        <v>0</v>
      </c>
      <c r="GP959">
        <f t="shared" ref="GP959:GP964" si="608">IF(BI959=4,ROUND(O959+X959+Y959+GK959,2)+GX959,0)</f>
        <v>0</v>
      </c>
      <c r="GR959">
        <v>0</v>
      </c>
      <c r="GS959">
        <v>3</v>
      </c>
      <c r="GT959">
        <v>0</v>
      </c>
      <c r="GU959" t="s">
        <v>3</v>
      </c>
      <c r="GV959">
        <f t="shared" ref="GV959:GV964" si="609">ROUND((GT959),6)</f>
        <v>0</v>
      </c>
      <c r="GW959">
        <v>1</v>
      </c>
      <c r="GX959">
        <f t="shared" ref="GX959:GX964" si="610">ROUND(HC959*I959,2)</f>
        <v>0</v>
      </c>
      <c r="HA959">
        <v>0</v>
      </c>
      <c r="HB959">
        <v>0</v>
      </c>
      <c r="HC959">
        <f t="shared" ref="HC959:HC964" si="611">GV959*GW959</f>
        <v>0</v>
      </c>
      <c r="IK959">
        <v>0</v>
      </c>
    </row>
    <row r="960" spans="1:245" x14ac:dyDescent="0.2">
      <c r="A960">
        <v>17</v>
      </c>
      <c r="B960">
        <v>1</v>
      </c>
      <c r="C960">
        <f>ROW(SmtRes!A202)</f>
        <v>202</v>
      </c>
      <c r="D960">
        <f>ROW(EtalonRes!A290)</f>
        <v>290</v>
      </c>
      <c r="E960" t="s">
        <v>319</v>
      </c>
      <c r="F960" t="s">
        <v>160</v>
      </c>
      <c r="G960" t="s">
        <v>167</v>
      </c>
      <c r="H960" t="s">
        <v>162</v>
      </c>
      <c r="I960">
        <v>0</v>
      </c>
      <c r="J960">
        <v>0</v>
      </c>
      <c r="O960">
        <f t="shared" si="581"/>
        <v>0</v>
      </c>
      <c r="P960">
        <f t="shared" si="582"/>
        <v>0</v>
      </c>
      <c r="Q960">
        <f t="shared" si="583"/>
        <v>0</v>
      </c>
      <c r="R960">
        <f t="shared" si="584"/>
        <v>0</v>
      </c>
      <c r="S960">
        <f t="shared" si="585"/>
        <v>0</v>
      </c>
      <c r="T960">
        <f t="shared" si="586"/>
        <v>0</v>
      </c>
      <c r="U960">
        <f t="shared" si="587"/>
        <v>0</v>
      </c>
      <c r="V960">
        <f t="shared" si="588"/>
        <v>0</v>
      </c>
      <c r="W960">
        <f t="shared" si="589"/>
        <v>0</v>
      </c>
      <c r="X960">
        <f t="shared" si="590"/>
        <v>0</v>
      </c>
      <c r="Y960">
        <f t="shared" si="590"/>
        <v>0</v>
      </c>
      <c r="AA960">
        <v>40597198</v>
      </c>
      <c r="AB960">
        <f t="shared" si="591"/>
        <v>269260.87</v>
      </c>
      <c r="AC960">
        <f>ROUND((ES960),6)</f>
        <v>186279.39</v>
      </c>
      <c r="AD960">
        <f>ROUND((((ET960)-(EU960))+AE960),6)</f>
        <v>17028.830000000002</v>
      </c>
      <c r="AE960">
        <f t="shared" ref="AE960:AF964" si="612">ROUND((EU960),6)</f>
        <v>8337.73</v>
      </c>
      <c r="AF960">
        <f t="shared" si="612"/>
        <v>65952.649999999994</v>
      </c>
      <c r="AG960">
        <f t="shared" si="592"/>
        <v>0</v>
      </c>
      <c r="AH960">
        <f t="shared" ref="AH960:AI964" si="613">(EW960)</f>
        <v>342.54</v>
      </c>
      <c r="AI960">
        <f t="shared" si="613"/>
        <v>0</v>
      </c>
      <c r="AJ960">
        <f t="shared" si="593"/>
        <v>0</v>
      </c>
      <c r="AK960">
        <v>269260.87</v>
      </c>
      <c r="AL960">
        <v>186279.39</v>
      </c>
      <c r="AM960">
        <v>17028.830000000002</v>
      </c>
      <c r="AN960">
        <v>8337.73</v>
      </c>
      <c r="AO960">
        <v>65952.649999999994</v>
      </c>
      <c r="AP960">
        <v>0</v>
      </c>
      <c r="AQ960">
        <v>342.54</v>
      </c>
      <c r="AR960">
        <v>0</v>
      </c>
      <c r="AS960">
        <v>0</v>
      </c>
      <c r="AT960">
        <v>70</v>
      </c>
      <c r="AU960">
        <v>10</v>
      </c>
      <c r="AV960">
        <v>1</v>
      </c>
      <c r="AW960">
        <v>1</v>
      </c>
      <c r="AZ960">
        <v>1</v>
      </c>
      <c r="BA960">
        <v>1</v>
      </c>
      <c r="BB960">
        <v>1</v>
      </c>
      <c r="BC960">
        <v>1</v>
      </c>
      <c r="BD960" t="s">
        <v>3</v>
      </c>
      <c r="BE960" t="s">
        <v>3</v>
      </c>
      <c r="BF960" t="s">
        <v>3</v>
      </c>
      <c r="BG960" t="s">
        <v>3</v>
      </c>
      <c r="BH960">
        <v>0</v>
      </c>
      <c r="BI960">
        <v>4</v>
      </c>
      <c r="BJ960" t="s">
        <v>163</v>
      </c>
      <c r="BM960">
        <v>0</v>
      </c>
      <c r="BN960">
        <v>0</v>
      </c>
      <c r="BO960" t="s">
        <v>3</v>
      </c>
      <c r="BP960">
        <v>0</v>
      </c>
      <c r="BQ960">
        <v>1</v>
      </c>
      <c r="BR960">
        <v>0</v>
      </c>
      <c r="BS960">
        <v>1</v>
      </c>
      <c r="BT960">
        <v>1</v>
      </c>
      <c r="BU960">
        <v>1</v>
      </c>
      <c r="BV960">
        <v>1</v>
      </c>
      <c r="BW960">
        <v>1</v>
      </c>
      <c r="BX960">
        <v>1</v>
      </c>
      <c r="BY960" t="s">
        <v>3</v>
      </c>
      <c r="BZ960">
        <v>70</v>
      </c>
      <c r="CA960">
        <v>10</v>
      </c>
      <c r="CE960">
        <v>0</v>
      </c>
      <c r="CF960">
        <v>0</v>
      </c>
      <c r="CG960">
        <v>0</v>
      </c>
      <c r="CM960">
        <v>0</v>
      </c>
      <c r="CN960" t="s">
        <v>3</v>
      </c>
      <c r="CO960">
        <v>0</v>
      </c>
      <c r="CP960">
        <f t="shared" si="594"/>
        <v>0</v>
      </c>
      <c r="CQ960">
        <f t="shared" si="595"/>
        <v>186279.39</v>
      </c>
      <c r="CR960">
        <f>((((ET960)*BB960-(EU960)*BS960)+AE960*BS960)*AV960)</f>
        <v>17028.830000000002</v>
      </c>
      <c r="CS960">
        <f t="shared" si="596"/>
        <v>8337.73</v>
      </c>
      <c r="CT960">
        <f t="shared" si="597"/>
        <v>65952.649999999994</v>
      </c>
      <c r="CU960">
        <f t="shared" si="598"/>
        <v>0</v>
      </c>
      <c r="CV960">
        <f t="shared" si="599"/>
        <v>342.54</v>
      </c>
      <c r="CW960">
        <f t="shared" si="600"/>
        <v>0</v>
      </c>
      <c r="CX960">
        <f t="shared" si="600"/>
        <v>0</v>
      </c>
      <c r="CY960">
        <f t="shared" si="601"/>
        <v>0</v>
      </c>
      <c r="CZ960">
        <f t="shared" si="602"/>
        <v>0</v>
      </c>
      <c r="DC960" t="s">
        <v>3</v>
      </c>
      <c r="DD960" t="s">
        <v>3</v>
      </c>
      <c r="DE960" t="s">
        <v>3</v>
      </c>
      <c r="DF960" t="s">
        <v>3</v>
      </c>
      <c r="DG960" t="s">
        <v>3</v>
      </c>
      <c r="DH960" t="s">
        <v>3</v>
      </c>
      <c r="DI960" t="s">
        <v>3</v>
      </c>
      <c r="DJ960" t="s">
        <v>3</v>
      </c>
      <c r="DK960" t="s">
        <v>3</v>
      </c>
      <c r="DL960" t="s">
        <v>3</v>
      </c>
      <c r="DM960" t="s">
        <v>3</v>
      </c>
      <c r="DN960">
        <v>0</v>
      </c>
      <c r="DO960">
        <v>0</v>
      </c>
      <c r="DP960">
        <v>1</v>
      </c>
      <c r="DQ960">
        <v>1</v>
      </c>
      <c r="DU960">
        <v>1010</v>
      </c>
      <c r="DV960" t="s">
        <v>162</v>
      </c>
      <c r="DW960" t="s">
        <v>162</v>
      </c>
      <c r="DX960">
        <v>100</v>
      </c>
      <c r="EE960">
        <v>38986828</v>
      </c>
      <c r="EF960">
        <v>1</v>
      </c>
      <c r="EG960" t="s">
        <v>23</v>
      </c>
      <c r="EH960">
        <v>0</v>
      </c>
      <c r="EI960" t="s">
        <v>3</v>
      </c>
      <c r="EJ960">
        <v>4</v>
      </c>
      <c r="EK960">
        <v>0</v>
      </c>
      <c r="EL960" t="s">
        <v>24</v>
      </c>
      <c r="EM960" t="s">
        <v>25</v>
      </c>
      <c r="EO960" t="s">
        <v>3</v>
      </c>
      <c r="EQ960">
        <v>131072</v>
      </c>
      <c r="ER960">
        <v>269260.87</v>
      </c>
      <c r="ES960">
        <v>186279.39</v>
      </c>
      <c r="ET960">
        <v>17028.830000000002</v>
      </c>
      <c r="EU960">
        <v>8337.73</v>
      </c>
      <c r="EV960">
        <v>65952.649999999994</v>
      </c>
      <c r="EW960">
        <v>342.54</v>
      </c>
      <c r="EX960">
        <v>0</v>
      </c>
      <c r="EY960">
        <v>0</v>
      </c>
      <c r="FQ960">
        <v>0</v>
      </c>
      <c r="FR960">
        <f t="shared" si="603"/>
        <v>0</v>
      </c>
      <c r="FS960">
        <v>0</v>
      </c>
      <c r="FX960">
        <v>70</v>
      </c>
      <c r="FY960">
        <v>10</v>
      </c>
      <c r="GA960" t="s">
        <v>3</v>
      </c>
      <c r="GD960">
        <v>0</v>
      </c>
      <c r="GF960">
        <v>2134830441</v>
      </c>
      <c r="GG960">
        <v>2</v>
      </c>
      <c r="GH960">
        <v>1</v>
      </c>
      <c r="GI960">
        <v>-2</v>
      </c>
      <c r="GJ960">
        <v>0</v>
      </c>
      <c r="GK960">
        <f>ROUND(R960*(R12)/100,2)</f>
        <v>0</v>
      </c>
      <c r="GL960">
        <f t="shared" si="604"/>
        <v>0</v>
      </c>
      <c r="GM960">
        <f t="shared" si="605"/>
        <v>0</v>
      </c>
      <c r="GN960">
        <f t="shared" si="606"/>
        <v>0</v>
      </c>
      <c r="GO960">
        <f t="shared" si="607"/>
        <v>0</v>
      </c>
      <c r="GP960">
        <f t="shared" si="608"/>
        <v>0</v>
      </c>
      <c r="GR960">
        <v>0</v>
      </c>
      <c r="GS960">
        <v>3</v>
      </c>
      <c r="GT960">
        <v>0</v>
      </c>
      <c r="GU960" t="s">
        <v>3</v>
      </c>
      <c r="GV960">
        <f t="shared" si="609"/>
        <v>0</v>
      </c>
      <c r="GW960">
        <v>1</v>
      </c>
      <c r="GX960">
        <f t="shared" si="610"/>
        <v>0</v>
      </c>
      <c r="HA960">
        <v>0</v>
      </c>
      <c r="HB960">
        <v>0</v>
      </c>
      <c r="HC960">
        <f t="shared" si="611"/>
        <v>0</v>
      </c>
      <c r="IK960">
        <v>0</v>
      </c>
    </row>
    <row r="961" spans="1:245" x14ac:dyDescent="0.2">
      <c r="A961">
        <v>18</v>
      </c>
      <c r="B961">
        <v>1</v>
      </c>
      <c r="C961">
        <v>201</v>
      </c>
      <c r="E961" t="s">
        <v>320</v>
      </c>
      <c r="F961" t="s">
        <v>169</v>
      </c>
      <c r="G961" t="s">
        <v>170</v>
      </c>
      <c r="H961" t="s">
        <v>171</v>
      </c>
      <c r="I961">
        <f>I960*J961</f>
        <v>0</v>
      </c>
      <c r="J961">
        <v>-40</v>
      </c>
      <c r="O961">
        <f t="shared" si="581"/>
        <v>0</v>
      </c>
      <c r="P961">
        <f t="shared" si="582"/>
        <v>0</v>
      </c>
      <c r="Q961">
        <f t="shared" si="583"/>
        <v>0</v>
      </c>
      <c r="R961">
        <f t="shared" si="584"/>
        <v>0</v>
      </c>
      <c r="S961">
        <f t="shared" si="585"/>
        <v>0</v>
      </c>
      <c r="T961">
        <f t="shared" si="586"/>
        <v>0</v>
      </c>
      <c r="U961">
        <f t="shared" si="587"/>
        <v>0</v>
      </c>
      <c r="V961">
        <f t="shared" si="588"/>
        <v>0</v>
      </c>
      <c r="W961">
        <f t="shared" si="589"/>
        <v>0</v>
      </c>
      <c r="X961">
        <f t="shared" si="590"/>
        <v>0</v>
      </c>
      <c r="Y961">
        <f t="shared" si="590"/>
        <v>0</v>
      </c>
      <c r="AA961">
        <v>40597198</v>
      </c>
      <c r="AB961">
        <f t="shared" si="591"/>
        <v>1799.61</v>
      </c>
      <c r="AC961">
        <f>ROUND((ES961),6)</f>
        <v>1799.61</v>
      </c>
      <c r="AD961">
        <f>ROUND((((ET961)-(EU961))+AE961),6)</f>
        <v>0</v>
      </c>
      <c r="AE961">
        <f t="shared" si="612"/>
        <v>0</v>
      </c>
      <c r="AF961">
        <f t="shared" si="612"/>
        <v>0</v>
      </c>
      <c r="AG961">
        <f t="shared" si="592"/>
        <v>0</v>
      </c>
      <c r="AH961">
        <f t="shared" si="613"/>
        <v>0</v>
      </c>
      <c r="AI961">
        <f t="shared" si="613"/>
        <v>0</v>
      </c>
      <c r="AJ961">
        <f t="shared" si="593"/>
        <v>0</v>
      </c>
      <c r="AK961">
        <v>1799.61</v>
      </c>
      <c r="AL961">
        <v>1799.61</v>
      </c>
      <c r="AM961">
        <v>0</v>
      </c>
      <c r="AN961">
        <v>0</v>
      </c>
      <c r="AO961">
        <v>0</v>
      </c>
      <c r="AP961">
        <v>0</v>
      </c>
      <c r="AQ961">
        <v>0</v>
      </c>
      <c r="AR961">
        <v>0</v>
      </c>
      <c r="AS961">
        <v>0</v>
      </c>
      <c r="AT961">
        <v>70</v>
      </c>
      <c r="AU961">
        <v>10</v>
      </c>
      <c r="AV961">
        <v>1</v>
      </c>
      <c r="AW961">
        <v>1</v>
      </c>
      <c r="AZ961">
        <v>1</v>
      </c>
      <c r="BA961">
        <v>1</v>
      </c>
      <c r="BB961">
        <v>1</v>
      </c>
      <c r="BC961">
        <v>1</v>
      </c>
      <c r="BD961" t="s">
        <v>3</v>
      </c>
      <c r="BE961" t="s">
        <v>3</v>
      </c>
      <c r="BF961" t="s">
        <v>3</v>
      </c>
      <c r="BG961" t="s">
        <v>3</v>
      </c>
      <c r="BH961">
        <v>3</v>
      </c>
      <c r="BI961">
        <v>4</v>
      </c>
      <c r="BJ961" t="s">
        <v>172</v>
      </c>
      <c r="BM961">
        <v>0</v>
      </c>
      <c r="BN961">
        <v>0</v>
      </c>
      <c r="BO961" t="s">
        <v>3</v>
      </c>
      <c r="BP961">
        <v>0</v>
      </c>
      <c r="BQ961">
        <v>1</v>
      </c>
      <c r="BR961">
        <v>1</v>
      </c>
      <c r="BS961">
        <v>1</v>
      </c>
      <c r="BT961">
        <v>1</v>
      </c>
      <c r="BU961">
        <v>1</v>
      </c>
      <c r="BV961">
        <v>1</v>
      </c>
      <c r="BW961">
        <v>1</v>
      </c>
      <c r="BX961">
        <v>1</v>
      </c>
      <c r="BY961" t="s">
        <v>3</v>
      </c>
      <c r="BZ961">
        <v>70</v>
      </c>
      <c r="CA961">
        <v>10</v>
      </c>
      <c r="CE961">
        <v>0</v>
      </c>
      <c r="CF961">
        <v>0</v>
      </c>
      <c r="CG961">
        <v>0</v>
      </c>
      <c r="CM961">
        <v>0</v>
      </c>
      <c r="CN961" t="s">
        <v>3</v>
      </c>
      <c r="CO961">
        <v>0</v>
      </c>
      <c r="CP961">
        <f t="shared" si="594"/>
        <v>0</v>
      </c>
      <c r="CQ961">
        <f t="shared" si="595"/>
        <v>1799.61</v>
      </c>
      <c r="CR961">
        <f>((((ET961)*BB961-(EU961)*BS961)+AE961*BS961)*AV961)</f>
        <v>0</v>
      </c>
      <c r="CS961">
        <f t="shared" si="596"/>
        <v>0</v>
      </c>
      <c r="CT961">
        <f t="shared" si="597"/>
        <v>0</v>
      </c>
      <c r="CU961">
        <f t="shared" si="598"/>
        <v>0</v>
      </c>
      <c r="CV961">
        <f t="shared" si="599"/>
        <v>0</v>
      </c>
      <c r="CW961">
        <f t="shared" si="600"/>
        <v>0</v>
      </c>
      <c r="CX961">
        <f t="shared" si="600"/>
        <v>0</v>
      </c>
      <c r="CY961">
        <f t="shared" si="601"/>
        <v>0</v>
      </c>
      <c r="CZ961">
        <f t="shared" si="602"/>
        <v>0</v>
      </c>
      <c r="DC961" t="s">
        <v>3</v>
      </c>
      <c r="DD961" t="s">
        <v>3</v>
      </c>
      <c r="DE961" t="s">
        <v>3</v>
      </c>
      <c r="DF961" t="s">
        <v>3</v>
      </c>
      <c r="DG961" t="s">
        <v>3</v>
      </c>
      <c r="DH961" t="s">
        <v>3</v>
      </c>
      <c r="DI961" t="s">
        <v>3</v>
      </c>
      <c r="DJ961" t="s">
        <v>3</v>
      </c>
      <c r="DK961" t="s">
        <v>3</v>
      </c>
      <c r="DL961" t="s">
        <v>3</v>
      </c>
      <c r="DM961" t="s">
        <v>3</v>
      </c>
      <c r="DN961">
        <v>0</v>
      </c>
      <c r="DO961">
        <v>0</v>
      </c>
      <c r="DP961">
        <v>1</v>
      </c>
      <c r="DQ961">
        <v>1</v>
      </c>
      <c r="DU961">
        <v>1010</v>
      </c>
      <c r="DV961" t="s">
        <v>171</v>
      </c>
      <c r="DW961" t="s">
        <v>171</v>
      </c>
      <c r="DX961">
        <v>1</v>
      </c>
      <c r="EE961">
        <v>38986828</v>
      </c>
      <c r="EF961">
        <v>1</v>
      </c>
      <c r="EG961" t="s">
        <v>23</v>
      </c>
      <c r="EH961">
        <v>0</v>
      </c>
      <c r="EI961" t="s">
        <v>3</v>
      </c>
      <c r="EJ961">
        <v>4</v>
      </c>
      <c r="EK961">
        <v>0</v>
      </c>
      <c r="EL961" t="s">
        <v>24</v>
      </c>
      <c r="EM961" t="s">
        <v>25</v>
      </c>
      <c r="EO961" t="s">
        <v>3</v>
      </c>
      <c r="EQ961">
        <v>32768</v>
      </c>
      <c r="ER961">
        <v>1799.61</v>
      </c>
      <c r="ES961">
        <v>1799.61</v>
      </c>
      <c r="ET961">
        <v>0</v>
      </c>
      <c r="EU961">
        <v>0</v>
      </c>
      <c r="EV961">
        <v>0</v>
      </c>
      <c r="EW961">
        <v>0</v>
      </c>
      <c r="EX961">
        <v>0</v>
      </c>
      <c r="FQ961">
        <v>0</v>
      </c>
      <c r="FR961">
        <f t="shared" si="603"/>
        <v>0</v>
      </c>
      <c r="FS961">
        <v>0</v>
      </c>
      <c r="FX961">
        <v>70</v>
      </c>
      <c r="FY961">
        <v>10</v>
      </c>
      <c r="GA961" t="s">
        <v>3</v>
      </c>
      <c r="GD961">
        <v>0</v>
      </c>
      <c r="GF961">
        <v>4954026</v>
      </c>
      <c r="GG961">
        <v>2</v>
      </c>
      <c r="GH961">
        <v>1</v>
      </c>
      <c r="GI961">
        <v>-2</v>
      </c>
      <c r="GJ961">
        <v>0</v>
      </c>
      <c r="GK961">
        <f>ROUND(R961*(R12)/100,2)</f>
        <v>0</v>
      </c>
      <c r="GL961">
        <f t="shared" si="604"/>
        <v>0</v>
      </c>
      <c r="GM961">
        <f t="shared" si="605"/>
        <v>0</v>
      </c>
      <c r="GN961">
        <f t="shared" si="606"/>
        <v>0</v>
      </c>
      <c r="GO961">
        <f t="shared" si="607"/>
        <v>0</v>
      </c>
      <c r="GP961">
        <f t="shared" si="608"/>
        <v>0</v>
      </c>
      <c r="GR961">
        <v>0</v>
      </c>
      <c r="GS961">
        <v>3</v>
      </c>
      <c r="GT961">
        <v>0</v>
      </c>
      <c r="GU961" t="s">
        <v>3</v>
      </c>
      <c r="GV961">
        <f t="shared" si="609"/>
        <v>0</v>
      </c>
      <c r="GW961">
        <v>1</v>
      </c>
      <c r="GX961">
        <f t="shared" si="610"/>
        <v>0</v>
      </c>
      <c r="HA961">
        <v>0</v>
      </c>
      <c r="HB961">
        <v>0</v>
      </c>
      <c r="HC961">
        <f t="shared" si="611"/>
        <v>0</v>
      </c>
      <c r="IK961">
        <v>0</v>
      </c>
    </row>
    <row r="962" spans="1:245" x14ac:dyDescent="0.2">
      <c r="A962">
        <v>18</v>
      </c>
      <c r="B962">
        <v>1</v>
      </c>
      <c r="C962">
        <v>199</v>
      </c>
      <c r="E962" t="s">
        <v>321</v>
      </c>
      <c r="F962" t="s">
        <v>174</v>
      </c>
      <c r="G962" t="s">
        <v>175</v>
      </c>
      <c r="H962" t="s">
        <v>42</v>
      </c>
      <c r="I962">
        <f>I960*J962</f>
        <v>0</v>
      </c>
      <c r="J962">
        <v>-4.7999999999999994E-2</v>
      </c>
      <c r="O962">
        <f t="shared" si="581"/>
        <v>0</v>
      </c>
      <c r="P962">
        <f t="shared" si="582"/>
        <v>0</v>
      </c>
      <c r="Q962">
        <f t="shared" si="583"/>
        <v>0</v>
      </c>
      <c r="R962">
        <f t="shared" si="584"/>
        <v>0</v>
      </c>
      <c r="S962">
        <f t="shared" si="585"/>
        <v>0</v>
      </c>
      <c r="T962">
        <f t="shared" si="586"/>
        <v>0</v>
      </c>
      <c r="U962">
        <f t="shared" si="587"/>
        <v>0</v>
      </c>
      <c r="V962">
        <f t="shared" si="588"/>
        <v>0</v>
      </c>
      <c r="W962">
        <f t="shared" si="589"/>
        <v>0</v>
      </c>
      <c r="X962">
        <f t="shared" si="590"/>
        <v>0</v>
      </c>
      <c r="Y962">
        <f t="shared" si="590"/>
        <v>0</v>
      </c>
      <c r="AA962">
        <v>40597198</v>
      </c>
      <c r="AB962">
        <f t="shared" si="591"/>
        <v>131633.01999999999</v>
      </c>
      <c r="AC962">
        <f>ROUND((ES962),6)</f>
        <v>131633.01999999999</v>
      </c>
      <c r="AD962">
        <f>ROUND((((ET962)-(EU962))+AE962),6)</f>
        <v>0</v>
      </c>
      <c r="AE962">
        <f t="shared" si="612"/>
        <v>0</v>
      </c>
      <c r="AF962">
        <f t="shared" si="612"/>
        <v>0</v>
      </c>
      <c r="AG962">
        <f t="shared" si="592"/>
        <v>0</v>
      </c>
      <c r="AH962">
        <f t="shared" si="613"/>
        <v>0</v>
      </c>
      <c r="AI962">
        <f t="shared" si="613"/>
        <v>0</v>
      </c>
      <c r="AJ962">
        <f t="shared" si="593"/>
        <v>0</v>
      </c>
      <c r="AK962">
        <v>131633.01999999999</v>
      </c>
      <c r="AL962">
        <v>131633.01999999999</v>
      </c>
      <c r="AM962">
        <v>0</v>
      </c>
      <c r="AN962">
        <v>0</v>
      </c>
      <c r="AO962">
        <v>0</v>
      </c>
      <c r="AP962">
        <v>0</v>
      </c>
      <c r="AQ962">
        <v>0</v>
      </c>
      <c r="AR962">
        <v>0</v>
      </c>
      <c r="AS962">
        <v>0</v>
      </c>
      <c r="AT962">
        <v>70</v>
      </c>
      <c r="AU962">
        <v>10</v>
      </c>
      <c r="AV962">
        <v>1</v>
      </c>
      <c r="AW962">
        <v>1</v>
      </c>
      <c r="AZ962">
        <v>1</v>
      </c>
      <c r="BA962">
        <v>1</v>
      </c>
      <c r="BB962">
        <v>1</v>
      </c>
      <c r="BC962">
        <v>1</v>
      </c>
      <c r="BD962" t="s">
        <v>3</v>
      </c>
      <c r="BE962" t="s">
        <v>3</v>
      </c>
      <c r="BF962" t="s">
        <v>3</v>
      </c>
      <c r="BG962" t="s">
        <v>3</v>
      </c>
      <c r="BH962">
        <v>3</v>
      </c>
      <c r="BI962">
        <v>4</v>
      </c>
      <c r="BJ962" t="s">
        <v>176</v>
      </c>
      <c r="BM962">
        <v>0</v>
      </c>
      <c r="BN962">
        <v>0</v>
      </c>
      <c r="BO962" t="s">
        <v>3</v>
      </c>
      <c r="BP962">
        <v>0</v>
      </c>
      <c r="BQ962">
        <v>1</v>
      </c>
      <c r="BR962">
        <v>1</v>
      </c>
      <c r="BS962">
        <v>1</v>
      </c>
      <c r="BT962">
        <v>1</v>
      </c>
      <c r="BU962">
        <v>1</v>
      </c>
      <c r="BV962">
        <v>1</v>
      </c>
      <c r="BW962">
        <v>1</v>
      </c>
      <c r="BX962">
        <v>1</v>
      </c>
      <c r="BY962" t="s">
        <v>3</v>
      </c>
      <c r="BZ962">
        <v>70</v>
      </c>
      <c r="CA962">
        <v>10</v>
      </c>
      <c r="CE962">
        <v>0</v>
      </c>
      <c r="CF962">
        <v>0</v>
      </c>
      <c r="CG962">
        <v>0</v>
      </c>
      <c r="CM962">
        <v>0</v>
      </c>
      <c r="CN962" t="s">
        <v>3</v>
      </c>
      <c r="CO962">
        <v>0</v>
      </c>
      <c r="CP962">
        <f t="shared" si="594"/>
        <v>0</v>
      </c>
      <c r="CQ962">
        <f t="shared" si="595"/>
        <v>131633.01999999999</v>
      </c>
      <c r="CR962">
        <f>((((ET962)*BB962-(EU962)*BS962)+AE962*BS962)*AV962)</f>
        <v>0</v>
      </c>
      <c r="CS962">
        <f t="shared" si="596"/>
        <v>0</v>
      </c>
      <c r="CT962">
        <f t="shared" si="597"/>
        <v>0</v>
      </c>
      <c r="CU962">
        <f t="shared" si="598"/>
        <v>0</v>
      </c>
      <c r="CV962">
        <f t="shared" si="599"/>
        <v>0</v>
      </c>
      <c r="CW962">
        <f t="shared" si="600"/>
        <v>0</v>
      </c>
      <c r="CX962">
        <f t="shared" si="600"/>
        <v>0</v>
      </c>
      <c r="CY962">
        <f t="shared" si="601"/>
        <v>0</v>
      </c>
      <c r="CZ962">
        <f t="shared" si="602"/>
        <v>0</v>
      </c>
      <c r="DC962" t="s">
        <v>3</v>
      </c>
      <c r="DD962" t="s">
        <v>3</v>
      </c>
      <c r="DE962" t="s">
        <v>3</v>
      </c>
      <c r="DF962" t="s">
        <v>3</v>
      </c>
      <c r="DG962" t="s">
        <v>3</v>
      </c>
      <c r="DH962" t="s">
        <v>3</v>
      </c>
      <c r="DI962" t="s">
        <v>3</v>
      </c>
      <c r="DJ962" t="s">
        <v>3</v>
      </c>
      <c r="DK962" t="s">
        <v>3</v>
      </c>
      <c r="DL962" t="s">
        <v>3</v>
      </c>
      <c r="DM962" t="s">
        <v>3</v>
      </c>
      <c r="DN962">
        <v>0</v>
      </c>
      <c r="DO962">
        <v>0</v>
      </c>
      <c r="DP962">
        <v>1</v>
      </c>
      <c r="DQ962">
        <v>1</v>
      </c>
      <c r="DU962">
        <v>1009</v>
      </c>
      <c r="DV962" t="s">
        <v>42</v>
      </c>
      <c r="DW962" t="s">
        <v>42</v>
      </c>
      <c r="DX962">
        <v>1000</v>
      </c>
      <c r="EE962">
        <v>38986828</v>
      </c>
      <c r="EF962">
        <v>1</v>
      </c>
      <c r="EG962" t="s">
        <v>23</v>
      </c>
      <c r="EH962">
        <v>0</v>
      </c>
      <c r="EI962" t="s">
        <v>3</v>
      </c>
      <c r="EJ962">
        <v>4</v>
      </c>
      <c r="EK962">
        <v>0</v>
      </c>
      <c r="EL962" t="s">
        <v>24</v>
      </c>
      <c r="EM962" t="s">
        <v>25</v>
      </c>
      <c r="EO962" t="s">
        <v>3</v>
      </c>
      <c r="EQ962">
        <v>32768</v>
      </c>
      <c r="ER962">
        <v>131633.01999999999</v>
      </c>
      <c r="ES962">
        <v>131633.01999999999</v>
      </c>
      <c r="ET962">
        <v>0</v>
      </c>
      <c r="EU962">
        <v>0</v>
      </c>
      <c r="EV962">
        <v>0</v>
      </c>
      <c r="EW962">
        <v>0</v>
      </c>
      <c r="EX962">
        <v>0</v>
      </c>
      <c r="FQ962">
        <v>0</v>
      </c>
      <c r="FR962">
        <f t="shared" si="603"/>
        <v>0</v>
      </c>
      <c r="FS962">
        <v>0</v>
      </c>
      <c r="FX962">
        <v>70</v>
      </c>
      <c r="FY962">
        <v>10</v>
      </c>
      <c r="GA962" t="s">
        <v>3</v>
      </c>
      <c r="GD962">
        <v>0</v>
      </c>
      <c r="GF962">
        <v>-763955304</v>
      </c>
      <c r="GG962">
        <v>2</v>
      </c>
      <c r="GH962">
        <v>1</v>
      </c>
      <c r="GI962">
        <v>-2</v>
      </c>
      <c r="GJ962">
        <v>0</v>
      </c>
      <c r="GK962">
        <f>ROUND(R962*(R12)/100,2)</f>
        <v>0</v>
      </c>
      <c r="GL962">
        <f t="shared" si="604"/>
        <v>0</v>
      </c>
      <c r="GM962">
        <f t="shared" si="605"/>
        <v>0</v>
      </c>
      <c r="GN962">
        <f t="shared" si="606"/>
        <v>0</v>
      </c>
      <c r="GO962">
        <f t="shared" si="607"/>
        <v>0</v>
      </c>
      <c r="GP962">
        <f t="shared" si="608"/>
        <v>0</v>
      </c>
      <c r="GR962">
        <v>0</v>
      </c>
      <c r="GS962">
        <v>3</v>
      </c>
      <c r="GT962">
        <v>0</v>
      </c>
      <c r="GU962" t="s">
        <v>3</v>
      </c>
      <c r="GV962">
        <f t="shared" si="609"/>
        <v>0</v>
      </c>
      <c r="GW962">
        <v>1</v>
      </c>
      <c r="GX962">
        <f t="shared" si="610"/>
        <v>0</v>
      </c>
      <c r="HA962">
        <v>0</v>
      </c>
      <c r="HB962">
        <v>0</v>
      </c>
      <c r="HC962">
        <f t="shared" si="611"/>
        <v>0</v>
      </c>
      <c r="IK962">
        <v>0</v>
      </c>
    </row>
    <row r="963" spans="1:245" x14ac:dyDescent="0.2">
      <c r="A963">
        <v>18</v>
      </c>
      <c r="B963">
        <v>1</v>
      </c>
      <c r="C963">
        <v>202</v>
      </c>
      <c r="E963" t="s">
        <v>322</v>
      </c>
      <c r="F963" t="s">
        <v>178</v>
      </c>
      <c r="G963" t="s">
        <v>179</v>
      </c>
      <c r="H963" t="s">
        <v>171</v>
      </c>
      <c r="I963">
        <f>I960*J963</f>
        <v>0</v>
      </c>
      <c r="J963">
        <v>200</v>
      </c>
      <c r="O963">
        <f t="shared" si="581"/>
        <v>0</v>
      </c>
      <c r="P963">
        <f t="shared" si="582"/>
        <v>0</v>
      </c>
      <c r="Q963">
        <f t="shared" si="583"/>
        <v>0</v>
      </c>
      <c r="R963">
        <f t="shared" si="584"/>
        <v>0</v>
      </c>
      <c r="S963">
        <f t="shared" si="585"/>
        <v>0</v>
      </c>
      <c r="T963">
        <f t="shared" si="586"/>
        <v>0</v>
      </c>
      <c r="U963">
        <f t="shared" si="587"/>
        <v>0</v>
      </c>
      <c r="V963">
        <f t="shared" si="588"/>
        <v>0</v>
      </c>
      <c r="W963">
        <f t="shared" si="589"/>
        <v>0</v>
      </c>
      <c r="X963">
        <f t="shared" si="590"/>
        <v>0</v>
      </c>
      <c r="Y963">
        <f t="shared" si="590"/>
        <v>0</v>
      </c>
      <c r="AA963">
        <v>40597198</v>
      </c>
      <c r="AB963">
        <f t="shared" si="591"/>
        <v>127.19</v>
      </c>
      <c r="AC963">
        <f>ROUND((ES963),6)</f>
        <v>127.19</v>
      </c>
      <c r="AD963">
        <f>ROUND((((ET963)-(EU963))+AE963),6)</f>
        <v>0</v>
      </c>
      <c r="AE963">
        <f t="shared" si="612"/>
        <v>0</v>
      </c>
      <c r="AF963">
        <f t="shared" si="612"/>
        <v>0</v>
      </c>
      <c r="AG963">
        <f t="shared" si="592"/>
        <v>0</v>
      </c>
      <c r="AH963">
        <f t="shared" si="613"/>
        <v>0</v>
      </c>
      <c r="AI963">
        <f t="shared" si="613"/>
        <v>0</v>
      </c>
      <c r="AJ963">
        <f t="shared" si="593"/>
        <v>0</v>
      </c>
      <c r="AK963">
        <v>127.19</v>
      </c>
      <c r="AL963">
        <v>127.19</v>
      </c>
      <c r="AM963">
        <v>0</v>
      </c>
      <c r="AN963">
        <v>0</v>
      </c>
      <c r="AO963">
        <v>0</v>
      </c>
      <c r="AP963">
        <v>0</v>
      </c>
      <c r="AQ963">
        <v>0</v>
      </c>
      <c r="AR963">
        <v>0</v>
      </c>
      <c r="AS963">
        <v>0</v>
      </c>
      <c r="AT963">
        <v>70</v>
      </c>
      <c r="AU963">
        <v>10</v>
      </c>
      <c r="AV963">
        <v>1</v>
      </c>
      <c r="AW963">
        <v>1</v>
      </c>
      <c r="AZ963">
        <v>1</v>
      </c>
      <c r="BA963">
        <v>1</v>
      </c>
      <c r="BB963">
        <v>1</v>
      </c>
      <c r="BC963">
        <v>1</v>
      </c>
      <c r="BD963" t="s">
        <v>3</v>
      </c>
      <c r="BE963" t="s">
        <v>3</v>
      </c>
      <c r="BF963" t="s">
        <v>3</v>
      </c>
      <c r="BG963" t="s">
        <v>3</v>
      </c>
      <c r="BH963">
        <v>3</v>
      </c>
      <c r="BI963">
        <v>4</v>
      </c>
      <c r="BJ963" t="s">
        <v>180</v>
      </c>
      <c r="BM963">
        <v>0</v>
      </c>
      <c r="BN963">
        <v>0</v>
      </c>
      <c r="BO963" t="s">
        <v>3</v>
      </c>
      <c r="BP963">
        <v>0</v>
      </c>
      <c r="BQ963">
        <v>1</v>
      </c>
      <c r="BR963">
        <v>0</v>
      </c>
      <c r="BS963">
        <v>1</v>
      </c>
      <c r="BT963">
        <v>1</v>
      </c>
      <c r="BU963">
        <v>1</v>
      </c>
      <c r="BV963">
        <v>1</v>
      </c>
      <c r="BW963">
        <v>1</v>
      </c>
      <c r="BX963">
        <v>1</v>
      </c>
      <c r="BY963" t="s">
        <v>3</v>
      </c>
      <c r="BZ963">
        <v>70</v>
      </c>
      <c r="CA963">
        <v>10</v>
      </c>
      <c r="CE963">
        <v>0</v>
      </c>
      <c r="CF963">
        <v>0</v>
      </c>
      <c r="CG963">
        <v>0</v>
      </c>
      <c r="CM963">
        <v>0</v>
      </c>
      <c r="CN963" t="s">
        <v>3</v>
      </c>
      <c r="CO963">
        <v>0</v>
      </c>
      <c r="CP963">
        <f t="shared" si="594"/>
        <v>0</v>
      </c>
      <c r="CQ963">
        <f t="shared" si="595"/>
        <v>127.19</v>
      </c>
      <c r="CR963">
        <f>((((ET963)*BB963-(EU963)*BS963)+AE963*BS963)*AV963)</f>
        <v>0</v>
      </c>
      <c r="CS963">
        <f t="shared" si="596"/>
        <v>0</v>
      </c>
      <c r="CT963">
        <f t="shared" si="597"/>
        <v>0</v>
      </c>
      <c r="CU963">
        <f t="shared" si="598"/>
        <v>0</v>
      </c>
      <c r="CV963">
        <f t="shared" si="599"/>
        <v>0</v>
      </c>
      <c r="CW963">
        <f t="shared" si="600"/>
        <v>0</v>
      </c>
      <c r="CX963">
        <f t="shared" si="600"/>
        <v>0</v>
      </c>
      <c r="CY963">
        <f t="shared" si="601"/>
        <v>0</v>
      </c>
      <c r="CZ963">
        <f t="shared" si="602"/>
        <v>0</v>
      </c>
      <c r="DC963" t="s">
        <v>3</v>
      </c>
      <c r="DD963" t="s">
        <v>3</v>
      </c>
      <c r="DE963" t="s">
        <v>3</v>
      </c>
      <c r="DF963" t="s">
        <v>3</v>
      </c>
      <c r="DG963" t="s">
        <v>3</v>
      </c>
      <c r="DH963" t="s">
        <v>3</v>
      </c>
      <c r="DI963" t="s">
        <v>3</v>
      </c>
      <c r="DJ963" t="s">
        <v>3</v>
      </c>
      <c r="DK963" t="s">
        <v>3</v>
      </c>
      <c r="DL963" t="s">
        <v>3</v>
      </c>
      <c r="DM963" t="s">
        <v>3</v>
      </c>
      <c r="DN963">
        <v>0</v>
      </c>
      <c r="DO963">
        <v>0</v>
      </c>
      <c r="DP963">
        <v>1</v>
      </c>
      <c r="DQ963">
        <v>1</v>
      </c>
      <c r="DU963">
        <v>1010</v>
      </c>
      <c r="DV963" t="s">
        <v>171</v>
      </c>
      <c r="DW963" t="s">
        <v>171</v>
      </c>
      <c r="DX963">
        <v>1</v>
      </c>
      <c r="EE963">
        <v>38986828</v>
      </c>
      <c r="EF963">
        <v>1</v>
      </c>
      <c r="EG963" t="s">
        <v>23</v>
      </c>
      <c r="EH963">
        <v>0</v>
      </c>
      <c r="EI963" t="s">
        <v>3</v>
      </c>
      <c r="EJ963">
        <v>4</v>
      </c>
      <c r="EK963">
        <v>0</v>
      </c>
      <c r="EL963" t="s">
        <v>24</v>
      </c>
      <c r="EM963" t="s">
        <v>25</v>
      </c>
      <c r="EO963" t="s">
        <v>3</v>
      </c>
      <c r="EQ963">
        <v>0</v>
      </c>
      <c r="ER963">
        <v>127.19</v>
      </c>
      <c r="ES963">
        <v>127.19</v>
      </c>
      <c r="ET963">
        <v>0</v>
      </c>
      <c r="EU963">
        <v>0</v>
      </c>
      <c r="EV963">
        <v>0</v>
      </c>
      <c r="EW963">
        <v>0</v>
      </c>
      <c r="EX963">
        <v>0</v>
      </c>
      <c r="FQ963">
        <v>0</v>
      </c>
      <c r="FR963">
        <f t="shared" si="603"/>
        <v>0</v>
      </c>
      <c r="FS963">
        <v>0</v>
      </c>
      <c r="FX963">
        <v>70</v>
      </c>
      <c r="FY963">
        <v>10</v>
      </c>
      <c r="GA963" t="s">
        <v>3</v>
      </c>
      <c r="GD963">
        <v>0</v>
      </c>
      <c r="GF963">
        <v>-1327641858</v>
      </c>
      <c r="GG963">
        <v>2</v>
      </c>
      <c r="GH963">
        <v>1</v>
      </c>
      <c r="GI963">
        <v>-2</v>
      </c>
      <c r="GJ963">
        <v>0</v>
      </c>
      <c r="GK963">
        <f>ROUND(R963*(R12)/100,2)</f>
        <v>0</v>
      </c>
      <c r="GL963">
        <f t="shared" si="604"/>
        <v>0</v>
      </c>
      <c r="GM963">
        <f t="shared" si="605"/>
        <v>0</v>
      </c>
      <c r="GN963">
        <f t="shared" si="606"/>
        <v>0</v>
      </c>
      <c r="GO963">
        <f t="shared" si="607"/>
        <v>0</v>
      </c>
      <c r="GP963">
        <f t="shared" si="608"/>
        <v>0</v>
      </c>
      <c r="GR963">
        <v>0</v>
      </c>
      <c r="GS963">
        <v>3</v>
      </c>
      <c r="GT963">
        <v>0</v>
      </c>
      <c r="GU963" t="s">
        <v>3</v>
      </c>
      <c r="GV963">
        <f t="shared" si="609"/>
        <v>0</v>
      </c>
      <c r="GW963">
        <v>1</v>
      </c>
      <c r="GX963">
        <f t="shared" si="610"/>
        <v>0</v>
      </c>
      <c r="HA963">
        <v>0</v>
      </c>
      <c r="HB963">
        <v>0</v>
      </c>
      <c r="HC963">
        <f t="shared" si="611"/>
        <v>0</v>
      </c>
      <c r="IK963">
        <v>0</v>
      </c>
    </row>
    <row r="964" spans="1:245" x14ac:dyDescent="0.2">
      <c r="A964">
        <v>18</v>
      </c>
      <c r="B964">
        <v>1</v>
      </c>
      <c r="C964">
        <v>200</v>
      </c>
      <c r="E964" t="s">
        <v>323</v>
      </c>
      <c r="F964" t="s">
        <v>182</v>
      </c>
      <c r="G964" t="s">
        <v>183</v>
      </c>
      <c r="H964" t="s">
        <v>171</v>
      </c>
      <c r="I964">
        <f>I960*J964</f>
        <v>0</v>
      </c>
      <c r="J964">
        <v>60</v>
      </c>
      <c r="O964">
        <f t="shared" si="581"/>
        <v>0</v>
      </c>
      <c r="P964">
        <f t="shared" si="582"/>
        <v>0</v>
      </c>
      <c r="Q964">
        <f t="shared" si="583"/>
        <v>0</v>
      </c>
      <c r="R964">
        <f t="shared" si="584"/>
        <v>0</v>
      </c>
      <c r="S964">
        <f t="shared" si="585"/>
        <v>0</v>
      </c>
      <c r="T964">
        <f t="shared" si="586"/>
        <v>0</v>
      </c>
      <c r="U964">
        <f t="shared" si="587"/>
        <v>0</v>
      </c>
      <c r="V964">
        <f t="shared" si="588"/>
        <v>0</v>
      </c>
      <c r="W964">
        <f t="shared" si="589"/>
        <v>0</v>
      </c>
      <c r="X964">
        <f t="shared" si="590"/>
        <v>0</v>
      </c>
      <c r="Y964">
        <f t="shared" si="590"/>
        <v>0</v>
      </c>
      <c r="AA964">
        <v>40597198</v>
      </c>
      <c r="AB964">
        <f t="shared" si="591"/>
        <v>5774.67</v>
      </c>
      <c r="AC964">
        <f>ROUND((ES964),6)</f>
        <v>5774.67</v>
      </c>
      <c r="AD964">
        <f>ROUND((((ET964)-(EU964))+AE964),6)</f>
        <v>0</v>
      </c>
      <c r="AE964">
        <f t="shared" si="612"/>
        <v>0</v>
      </c>
      <c r="AF964">
        <f t="shared" si="612"/>
        <v>0</v>
      </c>
      <c r="AG964">
        <f t="shared" si="592"/>
        <v>0</v>
      </c>
      <c r="AH964">
        <f t="shared" si="613"/>
        <v>0</v>
      </c>
      <c r="AI964">
        <f t="shared" si="613"/>
        <v>0</v>
      </c>
      <c r="AJ964">
        <f t="shared" si="593"/>
        <v>0</v>
      </c>
      <c r="AK964">
        <v>5774.67</v>
      </c>
      <c r="AL964">
        <v>5774.67</v>
      </c>
      <c r="AM964">
        <v>0</v>
      </c>
      <c r="AN964">
        <v>0</v>
      </c>
      <c r="AO964">
        <v>0</v>
      </c>
      <c r="AP964">
        <v>0</v>
      </c>
      <c r="AQ964">
        <v>0</v>
      </c>
      <c r="AR964">
        <v>0</v>
      </c>
      <c r="AS964">
        <v>0</v>
      </c>
      <c r="AT964">
        <v>70</v>
      </c>
      <c r="AU964">
        <v>10</v>
      </c>
      <c r="AV964">
        <v>1</v>
      </c>
      <c r="AW964">
        <v>1</v>
      </c>
      <c r="AZ964">
        <v>1</v>
      </c>
      <c r="BA964">
        <v>1</v>
      </c>
      <c r="BB964">
        <v>1</v>
      </c>
      <c r="BC964">
        <v>1</v>
      </c>
      <c r="BD964" t="s">
        <v>3</v>
      </c>
      <c r="BE964" t="s">
        <v>3</v>
      </c>
      <c r="BF964" t="s">
        <v>3</v>
      </c>
      <c r="BG964" t="s">
        <v>3</v>
      </c>
      <c r="BH964">
        <v>3</v>
      </c>
      <c r="BI964">
        <v>4</v>
      </c>
      <c r="BJ964" t="s">
        <v>184</v>
      </c>
      <c r="BM964">
        <v>0</v>
      </c>
      <c r="BN964">
        <v>0</v>
      </c>
      <c r="BO964" t="s">
        <v>3</v>
      </c>
      <c r="BP964">
        <v>0</v>
      </c>
      <c r="BQ964">
        <v>1</v>
      </c>
      <c r="BR964">
        <v>0</v>
      </c>
      <c r="BS964">
        <v>1</v>
      </c>
      <c r="BT964">
        <v>1</v>
      </c>
      <c r="BU964">
        <v>1</v>
      </c>
      <c r="BV964">
        <v>1</v>
      </c>
      <c r="BW964">
        <v>1</v>
      </c>
      <c r="BX964">
        <v>1</v>
      </c>
      <c r="BY964" t="s">
        <v>3</v>
      </c>
      <c r="BZ964">
        <v>70</v>
      </c>
      <c r="CA964">
        <v>10</v>
      </c>
      <c r="CE964">
        <v>0</v>
      </c>
      <c r="CF964">
        <v>0</v>
      </c>
      <c r="CG964">
        <v>0</v>
      </c>
      <c r="CM964">
        <v>0</v>
      </c>
      <c r="CN964" t="s">
        <v>3</v>
      </c>
      <c r="CO964">
        <v>0</v>
      </c>
      <c r="CP964">
        <f t="shared" si="594"/>
        <v>0</v>
      </c>
      <c r="CQ964">
        <f t="shared" si="595"/>
        <v>5774.67</v>
      </c>
      <c r="CR964">
        <f>((((ET964)*BB964-(EU964)*BS964)+AE964*BS964)*AV964)</f>
        <v>0</v>
      </c>
      <c r="CS964">
        <f t="shared" si="596"/>
        <v>0</v>
      </c>
      <c r="CT964">
        <f t="shared" si="597"/>
        <v>0</v>
      </c>
      <c r="CU964">
        <f t="shared" si="598"/>
        <v>0</v>
      </c>
      <c r="CV964">
        <f t="shared" si="599"/>
        <v>0</v>
      </c>
      <c r="CW964">
        <f t="shared" si="600"/>
        <v>0</v>
      </c>
      <c r="CX964">
        <f t="shared" si="600"/>
        <v>0</v>
      </c>
      <c r="CY964">
        <f t="shared" si="601"/>
        <v>0</v>
      </c>
      <c r="CZ964">
        <f t="shared" si="602"/>
        <v>0</v>
      </c>
      <c r="DC964" t="s">
        <v>3</v>
      </c>
      <c r="DD964" t="s">
        <v>3</v>
      </c>
      <c r="DE964" t="s">
        <v>3</v>
      </c>
      <c r="DF964" t="s">
        <v>3</v>
      </c>
      <c r="DG964" t="s">
        <v>3</v>
      </c>
      <c r="DH964" t="s">
        <v>3</v>
      </c>
      <c r="DI964" t="s">
        <v>3</v>
      </c>
      <c r="DJ964" t="s">
        <v>3</v>
      </c>
      <c r="DK964" t="s">
        <v>3</v>
      </c>
      <c r="DL964" t="s">
        <v>3</v>
      </c>
      <c r="DM964" t="s">
        <v>3</v>
      </c>
      <c r="DN964">
        <v>0</v>
      </c>
      <c r="DO964">
        <v>0</v>
      </c>
      <c r="DP964">
        <v>1</v>
      </c>
      <c r="DQ964">
        <v>1</v>
      </c>
      <c r="DU964">
        <v>1010</v>
      </c>
      <c r="DV964" t="s">
        <v>171</v>
      </c>
      <c r="DW964" t="s">
        <v>171</v>
      </c>
      <c r="DX964">
        <v>1</v>
      </c>
      <c r="EE964">
        <v>38986828</v>
      </c>
      <c r="EF964">
        <v>1</v>
      </c>
      <c r="EG964" t="s">
        <v>23</v>
      </c>
      <c r="EH964">
        <v>0</v>
      </c>
      <c r="EI964" t="s">
        <v>3</v>
      </c>
      <c r="EJ964">
        <v>4</v>
      </c>
      <c r="EK964">
        <v>0</v>
      </c>
      <c r="EL964" t="s">
        <v>24</v>
      </c>
      <c r="EM964" t="s">
        <v>25</v>
      </c>
      <c r="EO964" t="s">
        <v>3</v>
      </c>
      <c r="EQ964">
        <v>0</v>
      </c>
      <c r="ER964">
        <v>5774.67</v>
      </c>
      <c r="ES964">
        <v>5774.67</v>
      </c>
      <c r="ET964">
        <v>0</v>
      </c>
      <c r="EU964">
        <v>0</v>
      </c>
      <c r="EV964">
        <v>0</v>
      </c>
      <c r="EW964">
        <v>0</v>
      </c>
      <c r="EX964">
        <v>0</v>
      </c>
      <c r="FQ964">
        <v>0</v>
      </c>
      <c r="FR964">
        <f t="shared" si="603"/>
        <v>0</v>
      </c>
      <c r="FS964">
        <v>0</v>
      </c>
      <c r="FX964">
        <v>70</v>
      </c>
      <c r="FY964">
        <v>10</v>
      </c>
      <c r="GA964" t="s">
        <v>3</v>
      </c>
      <c r="GD964">
        <v>0</v>
      </c>
      <c r="GF964">
        <v>-1687728925</v>
      </c>
      <c r="GG964">
        <v>2</v>
      </c>
      <c r="GH964">
        <v>1</v>
      </c>
      <c r="GI964">
        <v>-2</v>
      </c>
      <c r="GJ964">
        <v>0</v>
      </c>
      <c r="GK964">
        <f>ROUND(R964*(R12)/100,2)</f>
        <v>0</v>
      </c>
      <c r="GL964">
        <f t="shared" si="604"/>
        <v>0</v>
      </c>
      <c r="GM964">
        <f t="shared" si="605"/>
        <v>0</v>
      </c>
      <c r="GN964">
        <f t="shared" si="606"/>
        <v>0</v>
      </c>
      <c r="GO964">
        <f t="shared" si="607"/>
        <v>0</v>
      </c>
      <c r="GP964">
        <f t="shared" si="608"/>
        <v>0</v>
      </c>
      <c r="GR964">
        <v>0</v>
      </c>
      <c r="GS964">
        <v>3</v>
      </c>
      <c r="GT964">
        <v>0</v>
      </c>
      <c r="GU964" t="s">
        <v>3</v>
      </c>
      <c r="GV964">
        <f t="shared" si="609"/>
        <v>0</v>
      </c>
      <c r="GW964">
        <v>1</v>
      </c>
      <c r="GX964">
        <f t="shared" si="610"/>
        <v>0</v>
      </c>
      <c r="HA964">
        <v>0</v>
      </c>
      <c r="HB964">
        <v>0</v>
      </c>
      <c r="HC964">
        <f t="shared" si="611"/>
        <v>0</v>
      </c>
      <c r="IK964">
        <v>0</v>
      </c>
    </row>
    <row r="966" spans="1:245" x14ac:dyDescent="0.2">
      <c r="A966" s="2">
        <v>51</v>
      </c>
      <c r="B966" s="2">
        <f>B955</f>
        <v>1</v>
      </c>
      <c r="C966" s="2">
        <f>A955</f>
        <v>5</v>
      </c>
      <c r="D966" s="2">
        <f>ROW(A955)</f>
        <v>955</v>
      </c>
      <c r="E966" s="2"/>
      <c r="F966" s="2" t="str">
        <f>IF(F955&lt;&gt;"",F955,"")</f>
        <v>Новый подраздел</v>
      </c>
      <c r="G966" s="2" t="str">
        <f>IF(G955&lt;&gt;"",G955,"")</f>
        <v>Прочие работы</v>
      </c>
      <c r="H966" s="2">
        <v>0</v>
      </c>
      <c r="I966" s="2"/>
      <c r="J966" s="2"/>
      <c r="K966" s="2"/>
      <c r="L966" s="2"/>
      <c r="M966" s="2"/>
      <c r="N966" s="2"/>
      <c r="O966" s="2">
        <f t="shared" ref="O966:T966" si="614">ROUND(AB966,2)</f>
        <v>0</v>
      </c>
      <c r="P966" s="2">
        <f t="shared" si="614"/>
        <v>0</v>
      </c>
      <c r="Q966" s="2">
        <f t="shared" si="614"/>
        <v>0</v>
      </c>
      <c r="R966" s="2">
        <f t="shared" si="614"/>
        <v>0</v>
      </c>
      <c r="S966" s="2">
        <f t="shared" si="614"/>
        <v>0</v>
      </c>
      <c r="T966" s="2">
        <f t="shared" si="614"/>
        <v>0</v>
      </c>
      <c r="U966" s="2">
        <f>AH966</f>
        <v>0</v>
      </c>
      <c r="V966" s="2">
        <f>AI966</f>
        <v>0</v>
      </c>
      <c r="W966" s="2">
        <f>ROUND(AJ966,2)</f>
        <v>0</v>
      </c>
      <c r="X966" s="2">
        <f>ROUND(AK966,2)</f>
        <v>0</v>
      </c>
      <c r="Y966" s="2">
        <f>ROUND(AL966,2)</f>
        <v>0</v>
      </c>
      <c r="Z966" s="2"/>
      <c r="AA966" s="2"/>
      <c r="AB966" s="2">
        <f>ROUND(SUMIF(AA959:AA964,"=40597198",O959:O964),2)</f>
        <v>0</v>
      </c>
      <c r="AC966" s="2">
        <f>ROUND(SUMIF(AA959:AA964,"=40597198",P959:P964),2)</f>
        <v>0</v>
      </c>
      <c r="AD966" s="2">
        <f>ROUND(SUMIF(AA959:AA964,"=40597198",Q959:Q964),2)</f>
        <v>0</v>
      </c>
      <c r="AE966" s="2">
        <f>ROUND(SUMIF(AA959:AA964,"=40597198",R959:R964),2)</f>
        <v>0</v>
      </c>
      <c r="AF966" s="2">
        <f>ROUND(SUMIF(AA959:AA964,"=40597198",S959:S964),2)</f>
        <v>0</v>
      </c>
      <c r="AG966" s="2">
        <f>ROUND(SUMIF(AA959:AA964,"=40597198",T959:T964),2)</f>
        <v>0</v>
      </c>
      <c r="AH966" s="2">
        <f>SUMIF(AA959:AA964,"=40597198",U959:U964)</f>
        <v>0</v>
      </c>
      <c r="AI966" s="2">
        <f>SUMIF(AA959:AA964,"=40597198",V959:V964)</f>
        <v>0</v>
      </c>
      <c r="AJ966" s="2">
        <f>ROUND(SUMIF(AA959:AA964,"=40597198",W959:W964),2)</f>
        <v>0</v>
      </c>
      <c r="AK966" s="2">
        <f>ROUND(SUMIF(AA959:AA964,"=40597198",X959:X964),2)</f>
        <v>0</v>
      </c>
      <c r="AL966" s="2">
        <f>ROUND(SUMIF(AA959:AA964,"=40597198",Y959:Y964),2)</f>
        <v>0</v>
      </c>
      <c r="AM966" s="2"/>
      <c r="AN966" s="2"/>
      <c r="AO966" s="2">
        <f t="shared" ref="AO966:BC966" si="615">ROUND(BX966,2)</f>
        <v>0</v>
      </c>
      <c r="AP966" s="2">
        <f t="shared" si="615"/>
        <v>0</v>
      </c>
      <c r="AQ966" s="2">
        <f t="shared" si="615"/>
        <v>0</v>
      </c>
      <c r="AR966" s="2">
        <f t="shared" si="615"/>
        <v>0</v>
      </c>
      <c r="AS966" s="2">
        <f t="shared" si="615"/>
        <v>0</v>
      </c>
      <c r="AT966" s="2">
        <f t="shared" si="615"/>
        <v>0</v>
      </c>
      <c r="AU966" s="2">
        <f t="shared" si="615"/>
        <v>0</v>
      </c>
      <c r="AV966" s="2">
        <f t="shared" si="615"/>
        <v>0</v>
      </c>
      <c r="AW966" s="2">
        <f t="shared" si="615"/>
        <v>0</v>
      </c>
      <c r="AX966" s="2">
        <f t="shared" si="615"/>
        <v>0</v>
      </c>
      <c r="AY966" s="2">
        <f t="shared" si="615"/>
        <v>0</v>
      </c>
      <c r="AZ966" s="2">
        <f t="shared" si="615"/>
        <v>0</v>
      </c>
      <c r="BA966" s="2">
        <f t="shared" si="615"/>
        <v>0</v>
      </c>
      <c r="BB966" s="2">
        <f t="shared" si="615"/>
        <v>0</v>
      </c>
      <c r="BC966" s="2">
        <f t="shared" si="615"/>
        <v>0</v>
      </c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>
        <f>ROUND(SUMIF(AA959:AA964,"=40597198",FQ959:FQ964),2)</f>
        <v>0</v>
      </c>
      <c r="BY966" s="2">
        <f>ROUND(SUMIF(AA959:AA964,"=40597198",FR959:FR964),2)</f>
        <v>0</v>
      </c>
      <c r="BZ966" s="2">
        <f>ROUND(SUMIF(AA959:AA964,"=40597198",GL959:GL964),2)</f>
        <v>0</v>
      </c>
      <c r="CA966" s="2">
        <f>ROUND(SUMIF(AA959:AA964,"=40597198",GM959:GM964),2)</f>
        <v>0</v>
      </c>
      <c r="CB966" s="2">
        <f>ROUND(SUMIF(AA959:AA964,"=40597198",GN959:GN964),2)</f>
        <v>0</v>
      </c>
      <c r="CC966" s="2">
        <f>ROUND(SUMIF(AA959:AA964,"=40597198",GO959:GO964),2)</f>
        <v>0</v>
      </c>
      <c r="CD966" s="2">
        <f>ROUND(SUMIF(AA959:AA964,"=40597198",GP959:GP964),2)</f>
        <v>0</v>
      </c>
      <c r="CE966" s="2">
        <f>AC966-BX966</f>
        <v>0</v>
      </c>
      <c r="CF966" s="2">
        <f>AC966-BY966</f>
        <v>0</v>
      </c>
      <c r="CG966" s="2">
        <f>BX966-BZ966</f>
        <v>0</v>
      </c>
      <c r="CH966" s="2">
        <f>AC966-BX966-BY966+BZ966</f>
        <v>0</v>
      </c>
      <c r="CI966" s="2">
        <f>BY966-BZ966</f>
        <v>0</v>
      </c>
      <c r="CJ966" s="2">
        <f>ROUND(SUMIF(AA959:AA964,"=40597198",GX959:GX964),2)</f>
        <v>0</v>
      </c>
      <c r="CK966" s="2">
        <f>ROUND(SUMIF(AA959:AA964,"=40597198",GY959:GY964),2)</f>
        <v>0</v>
      </c>
      <c r="CL966" s="2">
        <f>ROUND(SUMIF(AA959:AA964,"=40597198",GZ959:GZ964),2)</f>
        <v>0</v>
      </c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3"/>
      <c r="DH966" s="3"/>
      <c r="DI966" s="3"/>
      <c r="DJ966" s="3"/>
      <c r="DK966" s="3"/>
      <c r="DL966" s="3"/>
      <c r="DM966" s="3"/>
      <c r="DN966" s="3"/>
      <c r="DO966" s="3"/>
      <c r="DP966" s="3"/>
      <c r="DQ966" s="3"/>
      <c r="DR966" s="3"/>
      <c r="DS966" s="3"/>
      <c r="DT966" s="3"/>
      <c r="DU966" s="3"/>
      <c r="DV966" s="3"/>
      <c r="DW966" s="3"/>
      <c r="DX966" s="3"/>
      <c r="DY966" s="3"/>
      <c r="DZ966" s="3"/>
      <c r="EA966" s="3"/>
      <c r="EB966" s="3"/>
      <c r="EC966" s="3"/>
      <c r="ED966" s="3"/>
      <c r="EE966" s="3"/>
      <c r="EF966" s="3"/>
      <c r="EG966" s="3"/>
      <c r="EH966" s="3"/>
      <c r="EI966" s="3"/>
      <c r="EJ966" s="3"/>
      <c r="EK966" s="3"/>
      <c r="EL966" s="3"/>
      <c r="EM966" s="3"/>
      <c r="EN966" s="3"/>
      <c r="EO966" s="3"/>
      <c r="EP966" s="3"/>
      <c r="EQ966" s="3"/>
      <c r="ER966" s="3"/>
      <c r="ES966" s="3"/>
      <c r="ET966" s="3"/>
      <c r="EU966" s="3"/>
      <c r="EV966" s="3"/>
      <c r="EW966" s="3"/>
      <c r="EX966" s="3"/>
      <c r="EY966" s="3"/>
      <c r="EZ966" s="3"/>
      <c r="FA966" s="3"/>
      <c r="FB966" s="3"/>
      <c r="FC966" s="3"/>
      <c r="FD966" s="3"/>
      <c r="FE966" s="3"/>
      <c r="FF966" s="3"/>
      <c r="FG966" s="3"/>
      <c r="FH966" s="3"/>
      <c r="FI966" s="3"/>
      <c r="FJ966" s="3"/>
      <c r="FK966" s="3"/>
      <c r="FL966" s="3"/>
      <c r="FM966" s="3"/>
      <c r="FN966" s="3"/>
      <c r="FO966" s="3"/>
      <c r="FP966" s="3"/>
      <c r="FQ966" s="3"/>
      <c r="FR966" s="3"/>
      <c r="FS966" s="3"/>
      <c r="FT966" s="3"/>
      <c r="FU966" s="3"/>
      <c r="FV966" s="3"/>
      <c r="FW966" s="3"/>
      <c r="FX966" s="3"/>
      <c r="FY966" s="3"/>
      <c r="FZ966" s="3"/>
      <c r="GA966" s="3"/>
      <c r="GB966" s="3"/>
      <c r="GC966" s="3"/>
      <c r="GD966" s="3"/>
      <c r="GE966" s="3"/>
      <c r="GF966" s="3"/>
      <c r="GG966" s="3"/>
      <c r="GH966" s="3"/>
      <c r="GI966" s="3"/>
      <c r="GJ966" s="3"/>
      <c r="GK966" s="3"/>
      <c r="GL966" s="3"/>
      <c r="GM966" s="3"/>
      <c r="GN966" s="3"/>
      <c r="GO966" s="3"/>
      <c r="GP966" s="3"/>
      <c r="GQ966" s="3"/>
      <c r="GR966" s="3"/>
      <c r="GS966" s="3"/>
      <c r="GT966" s="3"/>
      <c r="GU966" s="3"/>
      <c r="GV966" s="3"/>
      <c r="GW966" s="3"/>
      <c r="GX966" s="3">
        <v>0</v>
      </c>
    </row>
    <row r="968" spans="1:245" x14ac:dyDescent="0.2">
      <c r="A968" s="4">
        <v>50</v>
      </c>
      <c r="B968" s="4">
        <v>0</v>
      </c>
      <c r="C968" s="4">
        <v>0</v>
      </c>
      <c r="D968" s="4">
        <v>1</v>
      </c>
      <c r="E968" s="4">
        <v>201</v>
      </c>
      <c r="F968" s="4">
        <f>ROUND(Source!O966,O968)</f>
        <v>0</v>
      </c>
      <c r="G968" s="4" t="s">
        <v>66</v>
      </c>
      <c r="H968" s="4" t="s">
        <v>67</v>
      </c>
      <c r="I968" s="4"/>
      <c r="J968" s="4"/>
      <c r="K968" s="4">
        <v>201</v>
      </c>
      <c r="L968" s="4">
        <v>1</v>
      </c>
      <c r="M968" s="4">
        <v>3</v>
      </c>
      <c r="N968" s="4" t="s">
        <v>3</v>
      </c>
      <c r="O968" s="4">
        <v>2</v>
      </c>
      <c r="P968" s="4"/>
      <c r="Q968" s="4"/>
      <c r="R968" s="4"/>
      <c r="S968" s="4"/>
      <c r="T968" s="4"/>
      <c r="U968" s="4"/>
      <c r="V968" s="4"/>
      <c r="W968" s="4"/>
    </row>
    <row r="969" spans="1:245" x14ac:dyDescent="0.2">
      <c r="A969" s="4">
        <v>50</v>
      </c>
      <c r="B969" s="4">
        <v>0</v>
      </c>
      <c r="C969" s="4">
        <v>0</v>
      </c>
      <c r="D969" s="4">
        <v>1</v>
      </c>
      <c r="E969" s="4">
        <v>202</v>
      </c>
      <c r="F969" s="4">
        <f>ROUND(Source!P966,O969)</f>
        <v>0</v>
      </c>
      <c r="G969" s="4" t="s">
        <v>68</v>
      </c>
      <c r="H969" s="4" t="s">
        <v>69</v>
      </c>
      <c r="I969" s="4"/>
      <c r="J969" s="4"/>
      <c r="K969" s="4">
        <v>202</v>
      </c>
      <c r="L969" s="4">
        <v>2</v>
      </c>
      <c r="M969" s="4">
        <v>3</v>
      </c>
      <c r="N969" s="4" t="s">
        <v>3</v>
      </c>
      <c r="O969" s="4">
        <v>2</v>
      </c>
      <c r="P969" s="4"/>
      <c r="Q969" s="4"/>
      <c r="R969" s="4"/>
      <c r="S969" s="4"/>
      <c r="T969" s="4"/>
      <c r="U969" s="4"/>
      <c r="V969" s="4"/>
      <c r="W969" s="4"/>
    </row>
    <row r="970" spans="1:245" x14ac:dyDescent="0.2">
      <c r="A970" s="4">
        <v>50</v>
      </c>
      <c r="B970" s="4">
        <v>0</v>
      </c>
      <c r="C970" s="4">
        <v>0</v>
      </c>
      <c r="D970" s="4">
        <v>1</v>
      </c>
      <c r="E970" s="4">
        <v>222</v>
      </c>
      <c r="F970" s="4">
        <f>ROUND(Source!AO966,O970)</f>
        <v>0</v>
      </c>
      <c r="G970" s="4" t="s">
        <v>70</v>
      </c>
      <c r="H970" s="4" t="s">
        <v>71</v>
      </c>
      <c r="I970" s="4"/>
      <c r="J970" s="4"/>
      <c r="K970" s="4">
        <v>222</v>
      </c>
      <c r="L970" s="4">
        <v>3</v>
      </c>
      <c r="M970" s="4">
        <v>3</v>
      </c>
      <c r="N970" s="4" t="s">
        <v>3</v>
      </c>
      <c r="O970" s="4">
        <v>2</v>
      </c>
      <c r="P970" s="4"/>
      <c r="Q970" s="4"/>
      <c r="R970" s="4"/>
      <c r="S970" s="4"/>
      <c r="T970" s="4"/>
      <c r="U970" s="4"/>
      <c r="V970" s="4"/>
      <c r="W970" s="4"/>
    </row>
    <row r="971" spans="1:245" x14ac:dyDescent="0.2">
      <c r="A971" s="4">
        <v>50</v>
      </c>
      <c r="B971" s="4">
        <v>0</v>
      </c>
      <c r="C971" s="4">
        <v>0</v>
      </c>
      <c r="D971" s="4">
        <v>1</v>
      </c>
      <c r="E971" s="4">
        <v>225</v>
      </c>
      <c r="F971" s="4">
        <f>ROUND(Source!AV966,O971)</f>
        <v>0</v>
      </c>
      <c r="G971" s="4" t="s">
        <v>72</v>
      </c>
      <c r="H971" s="4" t="s">
        <v>73</v>
      </c>
      <c r="I971" s="4"/>
      <c r="J971" s="4"/>
      <c r="K971" s="4">
        <v>225</v>
      </c>
      <c r="L971" s="4">
        <v>4</v>
      </c>
      <c r="M971" s="4">
        <v>3</v>
      </c>
      <c r="N971" s="4" t="s">
        <v>3</v>
      </c>
      <c r="O971" s="4">
        <v>2</v>
      </c>
      <c r="P971" s="4"/>
      <c r="Q971" s="4"/>
      <c r="R971" s="4"/>
      <c r="S971" s="4"/>
      <c r="T971" s="4"/>
      <c r="U971" s="4"/>
      <c r="V971" s="4"/>
      <c r="W971" s="4"/>
    </row>
    <row r="972" spans="1:245" x14ac:dyDescent="0.2">
      <c r="A972" s="4">
        <v>50</v>
      </c>
      <c r="B972" s="4">
        <v>0</v>
      </c>
      <c r="C972" s="4">
        <v>0</v>
      </c>
      <c r="D972" s="4">
        <v>1</v>
      </c>
      <c r="E972" s="4">
        <v>226</v>
      </c>
      <c r="F972" s="4">
        <f>ROUND(Source!AW966,O972)</f>
        <v>0</v>
      </c>
      <c r="G972" s="4" t="s">
        <v>74</v>
      </c>
      <c r="H972" s="4" t="s">
        <v>75</v>
      </c>
      <c r="I972" s="4"/>
      <c r="J972" s="4"/>
      <c r="K972" s="4">
        <v>226</v>
      </c>
      <c r="L972" s="4">
        <v>5</v>
      </c>
      <c r="M972" s="4">
        <v>3</v>
      </c>
      <c r="N972" s="4" t="s">
        <v>3</v>
      </c>
      <c r="O972" s="4">
        <v>2</v>
      </c>
      <c r="P972" s="4"/>
      <c r="Q972" s="4"/>
      <c r="R972" s="4"/>
      <c r="S972" s="4"/>
      <c r="T972" s="4"/>
      <c r="U972" s="4"/>
      <c r="V972" s="4"/>
      <c r="W972" s="4"/>
    </row>
    <row r="973" spans="1:245" x14ac:dyDescent="0.2">
      <c r="A973" s="4">
        <v>50</v>
      </c>
      <c r="B973" s="4">
        <v>0</v>
      </c>
      <c r="C973" s="4">
        <v>0</v>
      </c>
      <c r="D973" s="4">
        <v>1</v>
      </c>
      <c r="E973" s="4">
        <v>227</v>
      </c>
      <c r="F973" s="4">
        <f>ROUND(Source!AX966,O973)</f>
        <v>0</v>
      </c>
      <c r="G973" s="4" t="s">
        <v>76</v>
      </c>
      <c r="H973" s="4" t="s">
        <v>77</v>
      </c>
      <c r="I973" s="4"/>
      <c r="J973" s="4"/>
      <c r="K973" s="4">
        <v>227</v>
      </c>
      <c r="L973" s="4">
        <v>6</v>
      </c>
      <c r="M973" s="4">
        <v>3</v>
      </c>
      <c r="N973" s="4" t="s">
        <v>3</v>
      </c>
      <c r="O973" s="4">
        <v>2</v>
      </c>
      <c r="P973" s="4"/>
      <c r="Q973" s="4"/>
      <c r="R973" s="4"/>
      <c r="S973" s="4"/>
      <c r="T973" s="4"/>
      <c r="U973" s="4"/>
      <c r="V973" s="4"/>
      <c r="W973" s="4"/>
    </row>
    <row r="974" spans="1:245" x14ac:dyDescent="0.2">
      <c r="A974" s="4">
        <v>50</v>
      </c>
      <c r="B974" s="4">
        <v>0</v>
      </c>
      <c r="C974" s="4">
        <v>0</v>
      </c>
      <c r="D974" s="4">
        <v>1</v>
      </c>
      <c r="E974" s="4">
        <v>228</v>
      </c>
      <c r="F974" s="4">
        <f>ROUND(Source!AY966,O974)</f>
        <v>0</v>
      </c>
      <c r="G974" s="4" t="s">
        <v>78</v>
      </c>
      <c r="H974" s="4" t="s">
        <v>79</v>
      </c>
      <c r="I974" s="4"/>
      <c r="J974" s="4"/>
      <c r="K974" s="4">
        <v>228</v>
      </c>
      <c r="L974" s="4">
        <v>7</v>
      </c>
      <c r="M974" s="4">
        <v>3</v>
      </c>
      <c r="N974" s="4" t="s">
        <v>3</v>
      </c>
      <c r="O974" s="4">
        <v>2</v>
      </c>
      <c r="P974" s="4"/>
      <c r="Q974" s="4"/>
      <c r="R974" s="4"/>
      <c r="S974" s="4"/>
      <c r="T974" s="4"/>
      <c r="U974" s="4"/>
      <c r="V974" s="4"/>
      <c r="W974" s="4"/>
    </row>
    <row r="975" spans="1:245" x14ac:dyDescent="0.2">
      <c r="A975" s="4">
        <v>50</v>
      </c>
      <c r="B975" s="4">
        <v>0</v>
      </c>
      <c r="C975" s="4">
        <v>0</v>
      </c>
      <c r="D975" s="4">
        <v>1</v>
      </c>
      <c r="E975" s="4">
        <v>216</v>
      </c>
      <c r="F975" s="4">
        <f>ROUND(Source!AP966,O975)</f>
        <v>0</v>
      </c>
      <c r="G975" s="4" t="s">
        <v>80</v>
      </c>
      <c r="H975" s="4" t="s">
        <v>81</v>
      </c>
      <c r="I975" s="4"/>
      <c r="J975" s="4"/>
      <c r="K975" s="4">
        <v>216</v>
      </c>
      <c r="L975" s="4">
        <v>8</v>
      </c>
      <c r="M975" s="4">
        <v>3</v>
      </c>
      <c r="N975" s="4" t="s">
        <v>3</v>
      </c>
      <c r="O975" s="4">
        <v>2</v>
      </c>
      <c r="P975" s="4"/>
      <c r="Q975" s="4"/>
      <c r="R975" s="4"/>
      <c r="S975" s="4"/>
      <c r="T975" s="4"/>
      <c r="U975" s="4"/>
      <c r="V975" s="4"/>
      <c r="W975" s="4"/>
    </row>
    <row r="976" spans="1:245" x14ac:dyDescent="0.2">
      <c r="A976" s="4">
        <v>50</v>
      </c>
      <c r="B976" s="4">
        <v>0</v>
      </c>
      <c r="C976" s="4">
        <v>0</v>
      </c>
      <c r="D976" s="4">
        <v>1</v>
      </c>
      <c r="E976" s="4">
        <v>223</v>
      </c>
      <c r="F976" s="4">
        <f>ROUND(Source!AQ966,O976)</f>
        <v>0</v>
      </c>
      <c r="G976" s="4" t="s">
        <v>82</v>
      </c>
      <c r="H976" s="4" t="s">
        <v>83</v>
      </c>
      <c r="I976" s="4"/>
      <c r="J976" s="4"/>
      <c r="K976" s="4">
        <v>223</v>
      </c>
      <c r="L976" s="4">
        <v>9</v>
      </c>
      <c r="M976" s="4">
        <v>3</v>
      </c>
      <c r="N976" s="4" t="s">
        <v>3</v>
      </c>
      <c r="O976" s="4">
        <v>2</v>
      </c>
      <c r="P976" s="4"/>
      <c r="Q976" s="4"/>
      <c r="R976" s="4"/>
      <c r="S976" s="4"/>
      <c r="T976" s="4"/>
      <c r="U976" s="4"/>
      <c r="V976" s="4"/>
      <c r="W976" s="4"/>
    </row>
    <row r="977" spans="1:23" x14ac:dyDescent="0.2">
      <c r="A977" s="4">
        <v>50</v>
      </c>
      <c r="B977" s="4">
        <v>0</v>
      </c>
      <c r="C977" s="4">
        <v>0</v>
      </c>
      <c r="D977" s="4">
        <v>1</v>
      </c>
      <c r="E977" s="4">
        <v>229</v>
      </c>
      <c r="F977" s="4">
        <f>ROUND(Source!AZ966,O977)</f>
        <v>0</v>
      </c>
      <c r="G977" s="4" t="s">
        <v>84</v>
      </c>
      <c r="H977" s="4" t="s">
        <v>85</v>
      </c>
      <c r="I977" s="4"/>
      <c r="J977" s="4"/>
      <c r="K977" s="4">
        <v>229</v>
      </c>
      <c r="L977" s="4">
        <v>10</v>
      </c>
      <c r="M977" s="4">
        <v>3</v>
      </c>
      <c r="N977" s="4" t="s">
        <v>3</v>
      </c>
      <c r="O977" s="4">
        <v>2</v>
      </c>
      <c r="P977" s="4"/>
      <c r="Q977" s="4"/>
      <c r="R977" s="4"/>
      <c r="S977" s="4"/>
      <c r="T977" s="4"/>
      <c r="U977" s="4"/>
      <c r="V977" s="4"/>
      <c r="W977" s="4"/>
    </row>
    <row r="978" spans="1:23" x14ac:dyDescent="0.2">
      <c r="A978" s="4">
        <v>50</v>
      </c>
      <c r="B978" s="4">
        <v>0</v>
      </c>
      <c r="C978" s="4">
        <v>0</v>
      </c>
      <c r="D978" s="4">
        <v>1</v>
      </c>
      <c r="E978" s="4">
        <v>203</v>
      </c>
      <c r="F978" s="4">
        <f>ROUND(Source!Q966,O978)</f>
        <v>0</v>
      </c>
      <c r="G978" s="4" t="s">
        <v>86</v>
      </c>
      <c r="H978" s="4" t="s">
        <v>87</v>
      </c>
      <c r="I978" s="4"/>
      <c r="J978" s="4"/>
      <c r="K978" s="4">
        <v>203</v>
      </c>
      <c r="L978" s="4">
        <v>11</v>
      </c>
      <c r="M978" s="4">
        <v>3</v>
      </c>
      <c r="N978" s="4" t="s">
        <v>3</v>
      </c>
      <c r="O978" s="4">
        <v>2</v>
      </c>
      <c r="P978" s="4"/>
      <c r="Q978" s="4"/>
      <c r="R978" s="4"/>
      <c r="S978" s="4"/>
      <c r="T978" s="4"/>
      <c r="U978" s="4"/>
      <c r="V978" s="4"/>
      <c r="W978" s="4"/>
    </row>
    <row r="979" spans="1:23" x14ac:dyDescent="0.2">
      <c r="A979" s="4">
        <v>50</v>
      </c>
      <c r="B979" s="4">
        <v>0</v>
      </c>
      <c r="C979" s="4">
        <v>0</v>
      </c>
      <c r="D979" s="4">
        <v>1</v>
      </c>
      <c r="E979" s="4">
        <v>231</v>
      </c>
      <c r="F979" s="4">
        <f>ROUND(Source!BB966,O979)</f>
        <v>0</v>
      </c>
      <c r="G979" s="4" t="s">
        <v>88</v>
      </c>
      <c r="H979" s="4" t="s">
        <v>89</v>
      </c>
      <c r="I979" s="4"/>
      <c r="J979" s="4"/>
      <c r="K979" s="4">
        <v>231</v>
      </c>
      <c r="L979" s="4">
        <v>12</v>
      </c>
      <c r="M979" s="4">
        <v>3</v>
      </c>
      <c r="N979" s="4" t="s">
        <v>3</v>
      </c>
      <c r="O979" s="4">
        <v>2</v>
      </c>
      <c r="P979" s="4"/>
      <c r="Q979" s="4"/>
      <c r="R979" s="4"/>
      <c r="S979" s="4"/>
      <c r="T979" s="4"/>
      <c r="U979" s="4"/>
      <c r="V979" s="4"/>
      <c r="W979" s="4"/>
    </row>
    <row r="980" spans="1:23" x14ac:dyDescent="0.2">
      <c r="A980" s="4">
        <v>50</v>
      </c>
      <c r="B980" s="4">
        <v>0</v>
      </c>
      <c r="C980" s="4">
        <v>0</v>
      </c>
      <c r="D980" s="4">
        <v>1</v>
      </c>
      <c r="E980" s="4">
        <v>204</v>
      </c>
      <c r="F980" s="4">
        <f>ROUND(Source!R966,O980)</f>
        <v>0</v>
      </c>
      <c r="G980" s="4" t="s">
        <v>90</v>
      </c>
      <c r="H980" s="4" t="s">
        <v>91</v>
      </c>
      <c r="I980" s="4"/>
      <c r="J980" s="4"/>
      <c r="K980" s="4">
        <v>204</v>
      </c>
      <c r="L980" s="4">
        <v>13</v>
      </c>
      <c r="M980" s="4">
        <v>3</v>
      </c>
      <c r="N980" s="4" t="s">
        <v>3</v>
      </c>
      <c r="O980" s="4">
        <v>2</v>
      </c>
      <c r="P980" s="4"/>
      <c r="Q980" s="4"/>
      <c r="R980" s="4"/>
      <c r="S980" s="4"/>
      <c r="T980" s="4"/>
      <c r="U980" s="4"/>
      <c r="V980" s="4"/>
      <c r="W980" s="4"/>
    </row>
    <row r="981" spans="1:23" x14ac:dyDescent="0.2">
      <c r="A981" s="4">
        <v>50</v>
      </c>
      <c r="B981" s="4">
        <v>0</v>
      </c>
      <c r="C981" s="4">
        <v>0</v>
      </c>
      <c r="D981" s="4">
        <v>1</v>
      </c>
      <c r="E981" s="4">
        <v>205</v>
      </c>
      <c r="F981" s="4">
        <f>ROUND(Source!S966,O981)</f>
        <v>0</v>
      </c>
      <c r="G981" s="4" t="s">
        <v>92</v>
      </c>
      <c r="H981" s="4" t="s">
        <v>93</v>
      </c>
      <c r="I981" s="4"/>
      <c r="J981" s="4"/>
      <c r="K981" s="4">
        <v>205</v>
      </c>
      <c r="L981" s="4">
        <v>14</v>
      </c>
      <c r="M981" s="4">
        <v>3</v>
      </c>
      <c r="N981" s="4" t="s">
        <v>3</v>
      </c>
      <c r="O981" s="4">
        <v>2</v>
      </c>
      <c r="P981" s="4"/>
      <c r="Q981" s="4"/>
      <c r="R981" s="4"/>
      <c r="S981" s="4"/>
      <c r="T981" s="4"/>
      <c r="U981" s="4"/>
      <c r="V981" s="4"/>
      <c r="W981" s="4"/>
    </row>
    <row r="982" spans="1:23" x14ac:dyDescent="0.2">
      <c r="A982" s="4">
        <v>50</v>
      </c>
      <c r="B982" s="4">
        <v>0</v>
      </c>
      <c r="C982" s="4">
        <v>0</v>
      </c>
      <c r="D982" s="4">
        <v>1</v>
      </c>
      <c r="E982" s="4">
        <v>232</v>
      </c>
      <c r="F982" s="4">
        <f>ROUND(Source!BC966,O982)</f>
        <v>0</v>
      </c>
      <c r="G982" s="4" t="s">
        <v>94</v>
      </c>
      <c r="H982" s="4" t="s">
        <v>95</v>
      </c>
      <c r="I982" s="4"/>
      <c r="J982" s="4"/>
      <c r="K982" s="4">
        <v>232</v>
      </c>
      <c r="L982" s="4">
        <v>15</v>
      </c>
      <c r="M982" s="4">
        <v>3</v>
      </c>
      <c r="N982" s="4" t="s">
        <v>3</v>
      </c>
      <c r="O982" s="4">
        <v>2</v>
      </c>
      <c r="P982" s="4"/>
      <c r="Q982" s="4"/>
      <c r="R982" s="4"/>
      <c r="S982" s="4"/>
      <c r="T982" s="4"/>
      <c r="U982" s="4"/>
      <c r="V982" s="4"/>
      <c r="W982" s="4"/>
    </row>
    <row r="983" spans="1:23" x14ac:dyDescent="0.2">
      <c r="A983" s="4">
        <v>50</v>
      </c>
      <c r="B983" s="4">
        <v>0</v>
      </c>
      <c r="C983" s="4">
        <v>0</v>
      </c>
      <c r="D983" s="4">
        <v>1</v>
      </c>
      <c r="E983" s="4">
        <v>214</v>
      </c>
      <c r="F983" s="4">
        <f>ROUND(Source!AS966,O983)</f>
        <v>0</v>
      </c>
      <c r="G983" s="4" t="s">
        <v>96</v>
      </c>
      <c r="H983" s="4" t="s">
        <v>97</v>
      </c>
      <c r="I983" s="4"/>
      <c r="J983" s="4"/>
      <c r="K983" s="4">
        <v>214</v>
      </c>
      <c r="L983" s="4">
        <v>16</v>
      </c>
      <c r="M983" s="4">
        <v>3</v>
      </c>
      <c r="N983" s="4" t="s">
        <v>3</v>
      </c>
      <c r="O983" s="4">
        <v>2</v>
      </c>
      <c r="P983" s="4"/>
      <c r="Q983" s="4"/>
      <c r="R983" s="4"/>
      <c r="S983" s="4"/>
      <c r="T983" s="4"/>
      <c r="U983" s="4"/>
      <c r="V983" s="4"/>
      <c r="W983" s="4"/>
    </row>
    <row r="984" spans="1:23" x14ac:dyDescent="0.2">
      <c r="A984" s="4">
        <v>50</v>
      </c>
      <c r="B984" s="4">
        <v>0</v>
      </c>
      <c r="C984" s="4">
        <v>0</v>
      </c>
      <c r="D984" s="4">
        <v>1</v>
      </c>
      <c r="E984" s="4">
        <v>215</v>
      </c>
      <c r="F984" s="4">
        <f>ROUND(Source!AT966,O984)</f>
        <v>0</v>
      </c>
      <c r="G984" s="4" t="s">
        <v>98</v>
      </c>
      <c r="H984" s="4" t="s">
        <v>99</v>
      </c>
      <c r="I984" s="4"/>
      <c r="J984" s="4"/>
      <c r="K984" s="4">
        <v>215</v>
      </c>
      <c r="L984" s="4">
        <v>17</v>
      </c>
      <c r="M984" s="4">
        <v>3</v>
      </c>
      <c r="N984" s="4" t="s">
        <v>3</v>
      </c>
      <c r="O984" s="4">
        <v>2</v>
      </c>
      <c r="P984" s="4"/>
      <c r="Q984" s="4"/>
      <c r="R984" s="4"/>
      <c r="S984" s="4"/>
      <c r="T984" s="4"/>
      <c r="U984" s="4"/>
      <c r="V984" s="4"/>
      <c r="W984" s="4"/>
    </row>
    <row r="985" spans="1:23" x14ac:dyDescent="0.2">
      <c r="A985" s="4">
        <v>50</v>
      </c>
      <c r="B985" s="4">
        <v>0</v>
      </c>
      <c r="C985" s="4">
        <v>0</v>
      </c>
      <c r="D985" s="4">
        <v>1</v>
      </c>
      <c r="E985" s="4">
        <v>217</v>
      </c>
      <c r="F985" s="4">
        <f>ROUND(Source!AU966,O985)</f>
        <v>0</v>
      </c>
      <c r="G985" s="4" t="s">
        <v>100</v>
      </c>
      <c r="H985" s="4" t="s">
        <v>101</v>
      </c>
      <c r="I985" s="4"/>
      <c r="J985" s="4"/>
      <c r="K985" s="4">
        <v>217</v>
      </c>
      <c r="L985" s="4">
        <v>18</v>
      </c>
      <c r="M985" s="4">
        <v>3</v>
      </c>
      <c r="N985" s="4" t="s">
        <v>3</v>
      </c>
      <c r="O985" s="4">
        <v>2</v>
      </c>
      <c r="P985" s="4"/>
      <c r="Q985" s="4"/>
      <c r="R985" s="4"/>
      <c r="S985" s="4"/>
      <c r="T985" s="4"/>
      <c r="U985" s="4"/>
      <c r="V985" s="4"/>
      <c r="W985" s="4"/>
    </row>
    <row r="986" spans="1:23" x14ac:dyDescent="0.2">
      <c r="A986" s="4">
        <v>50</v>
      </c>
      <c r="B986" s="4">
        <v>0</v>
      </c>
      <c r="C986" s="4">
        <v>0</v>
      </c>
      <c r="D986" s="4">
        <v>1</v>
      </c>
      <c r="E986" s="4">
        <v>230</v>
      </c>
      <c r="F986" s="4">
        <f>ROUND(Source!BA966,O986)</f>
        <v>0</v>
      </c>
      <c r="G986" s="4" t="s">
        <v>102</v>
      </c>
      <c r="H986" s="4" t="s">
        <v>103</v>
      </c>
      <c r="I986" s="4"/>
      <c r="J986" s="4"/>
      <c r="K986" s="4">
        <v>230</v>
      </c>
      <c r="L986" s="4">
        <v>19</v>
      </c>
      <c r="M986" s="4">
        <v>3</v>
      </c>
      <c r="N986" s="4" t="s">
        <v>3</v>
      </c>
      <c r="O986" s="4">
        <v>2</v>
      </c>
      <c r="P986" s="4"/>
      <c r="Q986" s="4"/>
      <c r="R986" s="4"/>
      <c r="S986" s="4"/>
      <c r="T986" s="4"/>
      <c r="U986" s="4"/>
      <c r="V986" s="4"/>
      <c r="W986" s="4"/>
    </row>
    <row r="987" spans="1:23" x14ac:dyDescent="0.2">
      <c r="A987" s="4">
        <v>50</v>
      </c>
      <c r="B987" s="4">
        <v>0</v>
      </c>
      <c r="C987" s="4">
        <v>0</v>
      </c>
      <c r="D987" s="4">
        <v>1</v>
      </c>
      <c r="E987" s="4">
        <v>206</v>
      </c>
      <c r="F987" s="4">
        <f>ROUND(Source!T966,O987)</f>
        <v>0</v>
      </c>
      <c r="G987" s="4" t="s">
        <v>104</v>
      </c>
      <c r="H987" s="4" t="s">
        <v>105</v>
      </c>
      <c r="I987" s="4"/>
      <c r="J987" s="4"/>
      <c r="K987" s="4">
        <v>206</v>
      </c>
      <c r="L987" s="4">
        <v>20</v>
      </c>
      <c r="M987" s="4">
        <v>3</v>
      </c>
      <c r="N987" s="4" t="s">
        <v>3</v>
      </c>
      <c r="O987" s="4">
        <v>2</v>
      </c>
      <c r="P987" s="4"/>
      <c r="Q987" s="4"/>
      <c r="R987" s="4"/>
      <c r="S987" s="4"/>
      <c r="T987" s="4"/>
      <c r="U987" s="4"/>
      <c r="V987" s="4"/>
      <c r="W987" s="4"/>
    </row>
    <row r="988" spans="1:23" x14ac:dyDescent="0.2">
      <c r="A988" s="4">
        <v>50</v>
      </c>
      <c r="B988" s="4">
        <v>0</v>
      </c>
      <c r="C988" s="4">
        <v>0</v>
      </c>
      <c r="D988" s="4">
        <v>1</v>
      </c>
      <c r="E988" s="4">
        <v>207</v>
      </c>
      <c r="F988" s="4">
        <f>Source!U966</f>
        <v>0</v>
      </c>
      <c r="G988" s="4" t="s">
        <v>106</v>
      </c>
      <c r="H988" s="4" t="s">
        <v>107</v>
      </c>
      <c r="I988" s="4"/>
      <c r="J988" s="4"/>
      <c r="K988" s="4">
        <v>207</v>
      </c>
      <c r="L988" s="4">
        <v>21</v>
      </c>
      <c r="M988" s="4">
        <v>3</v>
      </c>
      <c r="N988" s="4" t="s">
        <v>3</v>
      </c>
      <c r="O988" s="4">
        <v>-1</v>
      </c>
      <c r="P988" s="4"/>
      <c r="Q988" s="4"/>
      <c r="R988" s="4"/>
      <c r="S988" s="4"/>
      <c r="T988" s="4"/>
      <c r="U988" s="4"/>
      <c r="V988" s="4"/>
      <c r="W988" s="4"/>
    </row>
    <row r="989" spans="1:23" x14ac:dyDescent="0.2">
      <c r="A989" s="4">
        <v>50</v>
      </c>
      <c r="B989" s="4">
        <v>0</v>
      </c>
      <c r="C989" s="4">
        <v>0</v>
      </c>
      <c r="D989" s="4">
        <v>1</v>
      </c>
      <c r="E989" s="4">
        <v>208</v>
      </c>
      <c r="F989" s="4">
        <f>Source!V966</f>
        <v>0</v>
      </c>
      <c r="G989" s="4" t="s">
        <v>108</v>
      </c>
      <c r="H989" s="4" t="s">
        <v>109</v>
      </c>
      <c r="I989" s="4"/>
      <c r="J989" s="4"/>
      <c r="K989" s="4">
        <v>208</v>
      </c>
      <c r="L989" s="4">
        <v>22</v>
      </c>
      <c r="M989" s="4">
        <v>3</v>
      </c>
      <c r="N989" s="4" t="s">
        <v>3</v>
      </c>
      <c r="O989" s="4">
        <v>-1</v>
      </c>
      <c r="P989" s="4"/>
      <c r="Q989" s="4"/>
      <c r="R989" s="4"/>
      <c r="S989" s="4"/>
      <c r="T989" s="4"/>
      <c r="U989" s="4"/>
      <c r="V989" s="4"/>
      <c r="W989" s="4"/>
    </row>
    <row r="990" spans="1:23" x14ac:dyDescent="0.2">
      <c r="A990" s="4">
        <v>50</v>
      </c>
      <c r="B990" s="4">
        <v>0</v>
      </c>
      <c r="C990" s="4">
        <v>0</v>
      </c>
      <c r="D990" s="4">
        <v>1</v>
      </c>
      <c r="E990" s="4">
        <v>209</v>
      </c>
      <c r="F990" s="4">
        <f>ROUND(Source!W966,O990)</f>
        <v>0</v>
      </c>
      <c r="G990" s="4" t="s">
        <v>110</v>
      </c>
      <c r="H990" s="4" t="s">
        <v>111</v>
      </c>
      <c r="I990" s="4"/>
      <c r="J990" s="4"/>
      <c r="K990" s="4">
        <v>209</v>
      </c>
      <c r="L990" s="4">
        <v>23</v>
      </c>
      <c r="M990" s="4">
        <v>3</v>
      </c>
      <c r="N990" s="4" t="s">
        <v>3</v>
      </c>
      <c r="O990" s="4">
        <v>2</v>
      </c>
      <c r="P990" s="4"/>
      <c r="Q990" s="4"/>
      <c r="R990" s="4"/>
      <c r="S990" s="4"/>
      <c r="T990" s="4"/>
      <c r="U990" s="4"/>
      <c r="V990" s="4"/>
      <c r="W990" s="4"/>
    </row>
    <row r="991" spans="1:23" x14ac:dyDescent="0.2">
      <c r="A991" s="4">
        <v>50</v>
      </c>
      <c r="B991" s="4">
        <v>0</v>
      </c>
      <c r="C991" s="4">
        <v>0</v>
      </c>
      <c r="D991" s="4">
        <v>1</v>
      </c>
      <c r="E991" s="4">
        <v>210</v>
      </c>
      <c r="F991" s="4">
        <f>ROUND(Source!X966,O991)</f>
        <v>0</v>
      </c>
      <c r="G991" s="4" t="s">
        <v>112</v>
      </c>
      <c r="H991" s="4" t="s">
        <v>113</v>
      </c>
      <c r="I991" s="4"/>
      <c r="J991" s="4"/>
      <c r="K991" s="4">
        <v>210</v>
      </c>
      <c r="L991" s="4">
        <v>24</v>
      </c>
      <c r="M991" s="4">
        <v>3</v>
      </c>
      <c r="N991" s="4" t="s">
        <v>3</v>
      </c>
      <c r="O991" s="4">
        <v>2</v>
      </c>
      <c r="P991" s="4"/>
      <c r="Q991" s="4"/>
      <c r="R991" s="4"/>
      <c r="S991" s="4"/>
      <c r="T991" s="4"/>
      <c r="U991" s="4"/>
      <c r="V991" s="4"/>
      <c r="W991" s="4"/>
    </row>
    <row r="992" spans="1:23" x14ac:dyDescent="0.2">
      <c r="A992" s="4">
        <v>50</v>
      </c>
      <c r="B992" s="4">
        <v>0</v>
      </c>
      <c r="C992" s="4">
        <v>0</v>
      </c>
      <c r="D992" s="4">
        <v>1</v>
      </c>
      <c r="E992" s="4">
        <v>211</v>
      </c>
      <c r="F992" s="4">
        <f>ROUND(Source!Y966,O992)</f>
        <v>0</v>
      </c>
      <c r="G992" s="4" t="s">
        <v>114</v>
      </c>
      <c r="H992" s="4" t="s">
        <v>115</v>
      </c>
      <c r="I992" s="4"/>
      <c r="J992" s="4"/>
      <c r="K992" s="4">
        <v>211</v>
      </c>
      <c r="L992" s="4">
        <v>25</v>
      </c>
      <c r="M992" s="4">
        <v>3</v>
      </c>
      <c r="N992" s="4" t="s">
        <v>3</v>
      </c>
      <c r="O992" s="4">
        <v>2</v>
      </c>
      <c r="P992" s="4"/>
      <c r="Q992" s="4"/>
      <c r="R992" s="4"/>
      <c r="S992" s="4"/>
      <c r="T992" s="4"/>
      <c r="U992" s="4"/>
      <c r="V992" s="4"/>
      <c r="W992" s="4"/>
    </row>
    <row r="993" spans="1:206" x14ac:dyDescent="0.2">
      <c r="A993" s="4">
        <v>50</v>
      </c>
      <c r="B993" s="4">
        <v>0</v>
      </c>
      <c r="C993" s="4">
        <v>0</v>
      </c>
      <c r="D993" s="4">
        <v>1</v>
      </c>
      <c r="E993" s="4">
        <v>224</v>
      </c>
      <c r="F993" s="4">
        <f>ROUND(Source!AR966,O993)</f>
        <v>0</v>
      </c>
      <c r="G993" s="4" t="s">
        <v>116</v>
      </c>
      <c r="H993" s="4" t="s">
        <v>117</v>
      </c>
      <c r="I993" s="4"/>
      <c r="J993" s="4"/>
      <c r="K993" s="4">
        <v>224</v>
      </c>
      <c r="L993" s="4">
        <v>26</v>
      </c>
      <c r="M993" s="4">
        <v>3</v>
      </c>
      <c r="N993" s="4" t="s">
        <v>3</v>
      </c>
      <c r="O993" s="4">
        <v>2</v>
      </c>
      <c r="P993" s="4"/>
      <c r="Q993" s="4"/>
      <c r="R993" s="4"/>
      <c r="S993" s="4"/>
      <c r="T993" s="4"/>
      <c r="U993" s="4"/>
      <c r="V993" s="4"/>
      <c r="W993" s="4"/>
    </row>
    <row r="995" spans="1:206" x14ac:dyDescent="0.2">
      <c r="A995" s="2">
        <v>51</v>
      </c>
      <c r="B995" s="2">
        <f>B829</f>
        <v>1</v>
      </c>
      <c r="C995" s="2">
        <f>A829</f>
        <v>4</v>
      </c>
      <c r="D995" s="2">
        <f>ROW(A829)</f>
        <v>829</v>
      </c>
      <c r="E995" s="2"/>
      <c r="F995" s="2" t="str">
        <f>IF(F829&lt;&gt;"",F829,"")</f>
        <v>Новый раздел</v>
      </c>
      <c r="G995" s="2" t="str">
        <f>IF(G829&lt;&gt;"",G829,"")</f>
        <v>Большой Спасогленищевский пер.</v>
      </c>
      <c r="H995" s="2">
        <v>0</v>
      </c>
      <c r="I995" s="2"/>
      <c r="J995" s="2"/>
      <c r="K995" s="2"/>
      <c r="L995" s="2"/>
      <c r="M995" s="2"/>
      <c r="N995" s="2"/>
      <c r="O995" s="2">
        <f t="shared" ref="O995:T995" si="616">ROUND(O846+O887+O926+O966+AB995,2)</f>
        <v>0</v>
      </c>
      <c r="P995" s="2">
        <f t="shared" si="616"/>
        <v>0</v>
      </c>
      <c r="Q995" s="2">
        <f t="shared" si="616"/>
        <v>0</v>
      </c>
      <c r="R995" s="2">
        <f t="shared" si="616"/>
        <v>0</v>
      </c>
      <c r="S995" s="2">
        <f t="shared" si="616"/>
        <v>0</v>
      </c>
      <c r="T995" s="2">
        <f t="shared" si="616"/>
        <v>0</v>
      </c>
      <c r="U995" s="2">
        <f>U846+U887+U926+U966+AH995</f>
        <v>0</v>
      </c>
      <c r="V995" s="2">
        <f>V846+V887+V926+V966+AI995</f>
        <v>0</v>
      </c>
      <c r="W995" s="2">
        <f>ROUND(W846+W887+W926+W966+AJ995,2)</f>
        <v>0</v>
      </c>
      <c r="X995" s="2">
        <f>ROUND(X846+X887+X926+X966+AK995,2)</f>
        <v>0</v>
      </c>
      <c r="Y995" s="2">
        <f>ROUND(Y846+Y887+Y926+Y966+AL995,2)</f>
        <v>0</v>
      </c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>
        <f t="shared" ref="AO995:BC995" si="617">ROUND(AO846+AO887+AO926+AO966+BX995,2)</f>
        <v>0</v>
      </c>
      <c r="AP995" s="2">
        <f t="shared" si="617"/>
        <v>0</v>
      </c>
      <c r="AQ995" s="2">
        <f t="shared" si="617"/>
        <v>0</v>
      </c>
      <c r="AR995" s="2">
        <f t="shared" si="617"/>
        <v>0</v>
      </c>
      <c r="AS995" s="2">
        <f t="shared" si="617"/>
        <v>0</v>
      </c>
      <c r="AT995" s="2">
        <f t="shared" si="617"/>
        <v>0</v>
      </c>
      <c r="AU995" s="2">
        <f t="shared" si="617"/>
        <v>0</v>
      </c>
      <c r="AV995" s="2">
        <f t="shared" si="617"/>
        <v>0</v>
      </c>
      <c r="AW995" s="2">
        <f t="shared" si="617"/>
        <v>0</v>
      </c>
      <c r="AX995" s="2">
        <f t="shared" si="617"/>
        <v>0</v>
      </c>
      <c r="AY995" s="2">
        <f t="shared" si="617"/>
        <v>0</v>
      </c>
      <c r="AZ995" s="2">
        <f t="shared" si="617"/>
        <v>0</v>
      </c>
      <c r="BA995" s="2">
        <f t="shared" si="617"/>
        <v>0</v>
      </c>
      <c r="BB995" s="2">
        <f t="shared" si="617"/>
        <v>0</v>
      </c>
      <c r="BC995" s="2">
        <f t="shared" si="617"/>
        <v>0</v>
      </c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3"/>
      <c r="DH995" s="3"/>
      <c r="DI995" s="3"/>
      <c r="DJ995" s="3"/>
      <c r="DK995" s="3"/>
      <c r="DL995" s="3"/>
      <c r="DM995" s="3"/>
      <c r="DN995" s="3"/>
      <c r="DO995" s="3"/>
      <c r="DP995" s="3"/>
      <c r="DQ995" s="3"/>
      <c r="DR995" s="3"/>
      <c r="DS995" s="3"/>
      <c r="DT995" s="3"/>
      <c r="DU995" s="3"/>
      <c r="DV995" s="3"/>
      <c r="DW995" s="3"/>
      <c r="DX995" s="3"/>
      <c r="DY995" s="3"/>
      <c r="DZ995" s="3"/>
      <c r="EA995" s="3"/>
      <c r="EB995" s="3"/>
      <c r="EC995" s="3"/>
      <c r="ED995" s="3"/>
      <c r="EE995" s="3"/>
      <c r="EF995" s="3"/>
      <c r="EG995" s="3"/>
      <c r="EH995" s="3"/>
      <c r="EI995" s="3"/>
      <c r="EJ995" s="3"/>
      <c r="EK995" s="3"/>
      <c r="EL995" s="3"/>
      <c r="EM995" s="3"/>
      <c r="EN995" s="3"/>
      <c r="EO995" s="3"/>
      <c r="EP995" s="3"/>
      <c r="EQ995" s="3"/>
      <c r="ER995" s="3"/>
      <c r="ES995" s="3"/>
      <c r="ET995" s="3"/>
      <c r="EU995" s="3"/>
      <c r="EV995" s="3"/>
      <c r="EW995" s="3"/>
      <c r="EX995" s="3"/>
      <c r="EY995" s="3"/>
      <c r="EZ995" s="3"/>
      <c r="FA995" s="3"/>
      <c r="FB995" s="3"/>
      <c r="FC995" s="3"/>
      <c r="FD995" s="3"/>
      <c r="FE995" s="3"/>
      <c r="FF995" s="3"/>
      <c r="FG995" s="3"/>
      <c r="FH995" s="3"/>
      <c r="FI995" s="3"/>
      <c r="FJ995" s="3"/>
      <c r="FK995" s="3"/>
      <c r="FL995" s="3"/>
      <c r="FM995" s="3"/>
      <c r="FN995" s="3"/>
      <c r="FO995" s="3"/>
      <c r="FP995" s="3"/>
      <c r="FQ995" s="3"/>
      <c r="FR995" s="3"/>
      <c r="FS995" s="3"/>
      <c r="FT995" s="3"/>
      <c r="FU995" s="3"/>
      <c r="FV995" s="3"/>
      <c r="FW995" s="3"/>
      <c r="FX995" s="3"/>
      <c r="FY995" s="3"/>
      <c r="FZ995" s="3"/>
      <c r="GA995" s="3"/>
      <c r="GB995" s="3"/>
      <c r="GC995" s="3"/>
      <c r="GD995" s="3"/>
      <c r="GE995" s="3"/>
      <c r="GF995" s="3"/>
      <c r="GG995" s="3"/>
      <c r="GH995" s="3"/>
      <c r="GI995" s="3"/>
      <c r="GJ995" s="3"/>
      <c r="GK995" s="3"/>
      <c r="GL995" s="3"/>
      <c r="GM995" s="3"/>
      <c r="GN995" s="3"/>
      <c r="GO995" s="3"/>
      <c r="GP995" s="3"/>
      <c r="GQ995" s="3"/>
      <c r="GR995" s="3"/>
      <c r="GS995" s="3"/>
      <c r="GT995" s="3"/>
      <c r="GU995" s="3"/>
      <c r="GV995" s="3"/>
      <c r="GW995" s="3"/>
      <c r="GX995" s="3">
        <v>0</v>
      </c>
    </row>
    <row r="997" spans="1:206" x14ac:dyDescent="0.2">
      <c r="A997" s="4">
        <v>50</v>
      </c>
      <c r="B997" s="4">
        <v>0</v>
      </c>
      <c r="C997" s="4">
        <v>0</v>
      </c>
      <c r="D997" s="4">
        <v>1</v>
      </c>
      <c r="E997" s="4">
        <v>201</v>
      </c>
      <c r="F997" s="4">
        <f>ROUND(Source!O995,O997)</f>
        <v>0</v>
      </c>
      <c r="G997" s="4" t="s">
        <v>66</v>
      </c>
      <c r="H997" s="4" t="s">
        <v>67</v>
      </c>
      <c r="I997" s="4"/>
      <c r="J997" s="4"/>
      <c r="K997" s="4">
        <v>201</v>
      </c>
      <c r="L997" s="4">
        <v>1</v>
      </c>
      <c r="M997" s="4">
        <v>3</v>
      </c>
      <c r="N997" s="4" t="s">
        <v>3</v>
      </c>
      <c r="O997" s="4">
        <v>2</v>
      </c>
      <c r="P997" s="4"/>
      <c r="Q997" s="4"/>
      <c r="R997" s="4"/>
      <c r="S997" s="4"/>
      <c r="T997" s="4"/>
      <c r="U997" s="4"/>
      <c r="V997" s="4"/>
      <c r="W997" s="4"/>
    </row>
    <row r="998" spans="1:206" x14ac:dyDescent="0.2">
      <c r="A998" s="4">
        <v>50</v>
      </c>
      <c r="B998" s="4">
        <v>0</v>
      </c>
      <c r="C998" s="4">
        <v>0</v>
      </c>
      <c r="D998" s="4">
        <v>1</v>
      </c>
      <c r="E998" s="4">
        <v>202</v>
      </c>
      <c r="F998" s="4">
        <f>ROUND(Source!P995,O998)</f>
        <v>0</v>
      </c>
      <c r="G998" s="4" t="s">
        <v>68</v>
      </c>
      <c r="H998" s="4" t="s">
        <v>69</v>
      </c>
      <c r="I998" s="4"/>
      <c r="J998" s="4"/>
      <c r="K998" s="4">
        <v>202</v>
      </c>
      <c r="L998" s="4">
        <v>2</v>
      </c>
      <c r="M998" s="4">
        <v>3</v>
      </c>
      <c r="N998" s="4" t="s">
        <v>3</v>
      </c>
      <c r="O998" s="4">
        <v>2</v>
      </c>
      <c r="P998" s="4"/>
      <c r="Q998" s="4"/>
      <c r="R998" s="4"/>
      <c r="S998" s="4"/>
      <c r="T998" s="4"/>
      <c r="U998" s="4"/>
      <c r="V998" s="4"/>
      <c r="W998" s="4"/>
    </row>
    <row r="999" spans="1:206" x14ac:dyDescent="0.2">
      <c r="A999" s="4">
        <v>50</v>
      </c>
      <c r="B999" s="4">
        <v>0</v>
      </c>
      <c r="C999" s="4">
        <v>0</v>
      </c>
      <c r="D999" s="4">
        <v>1</v>
      </c>
      <c r="E999" s="4">
        <v>222</v>
      </c>
      <c r="F999" s="4">
        <f>ROUND(Source!AO995,O999)</f>
        <v>0</v>
      </c>
      <c r="G999" s="4" t="s">
        <v>70</v>
      </c>
      <c r="H999" s="4" t="s">
        <v>71</v>
      </c>
      <c r="I999" s="4"/>
      <c r="J999" s="4"/>
      <c r="K999" s="4">
        <v>222</v>
      </c>
      <c r="L999" s="4">
        <v>3</v>
      </c>
      <c r="M999" s="4">
        <v>3</v>
      </c>
      <c r="N999" s="4" t="s">
        <v>3</v>
      </c>
      <c r="O999" s="4">
        <v>2</v>
      </c>
      <c r="P999" s="4"/>
      <c r="Q999" s="4"/>
      <c r="R999" s="4"/>
      <c r="S999" s="4"/>
      <c r="T999" s="4"/>
      <c r="U999" s="4"/>
      <c r="V999" s="4"/>
      <c r="W999" s="4"/>
    </row>
    <row r="1000" spans="1:206" x14ac:dyDescent="0.2">
      <c r="A1000" s="4">
        <v>50</v>
      </c>
      <c r="B1000" s="4">
        <v>0</v>
      </c>
      <c r="C1000" s="4">
        <v>0</v>
      </c>
      <c r="D1000" s="4">
        <v>1</v>
      </c>
      <c r="E1000" s="4">
        <v>225</v>
      </c>
      <c r="F1000" s="4">
        <f>ROUND(Source!AV995,O1000)</f>
        <v>0</v>
      </c>
      <c r="G1000" s="4" t="s">
        <v>72</v>
      </c>
      <c r="H1000" s="4" t="s">
        <v>73</v>
      </c>
      <c r="I1000" s="4"/>
      <c r="J1000" s="4"/>
      <c r="K1000" s="4">
        <v>225</v>
      </c>
      <c r="L1000" s="4">
        <v>4</v>
      </c>
      <c r="M1000" s="4">
        <v>3</v>
      </c>
      <c r="N1000" s="4" t="s">
        <v>3</v>
      </c>
      <c r="O1000" s="4">
        <v>2</v>
      </c>
      <c r="P1000" s="4"/>
      <c r="Q1000" s="4"/>
      <c r="R1000" s="4"/>
      <c r="S1000" s="4"/>
      <c r="T1000" s="4"/>
      <c r="U1000" s="4"/>
      <c r="V1000" s="4"/>
      <c r="W1000" s="4"/>
    </row>
    <row r="1001" spans="1:206" x14ac:dyDescent="0.2">
      <c r="A1001" s="4">
        <v>50</v>
      </c>
      <c r="B1001" s="4">
        <v>0</v>
      </c>
      <c r="C1001" s="4">
        <v>0</v>
      </c>
      <c r="D1001" s="4">
        <v>1</v>
      </c>
      <c r="E1001" s="4">
        <v>226</v>
      </c>
      <c r="F1001" s="4">
        <f>ROUND(Source!AW995,O1001)</f>
        <v>0</v>
      </c>
      <c r="G1001" s="4" t="s">
        <v>74</v>
      </c>
      <c r="H1001" s="4" t="s">
        <v>75</v>
      </c>
      <c r="I1001" s="4"/>
      <c r="J1001" s="4"/>
      <c r="K1001" s="4">
        <v>226</v>
      </c>
      <c r="L1001" s="4">
        <v>5</v>
      </c>
      <c r="M1001" s="4">
        <v>3</v>
      </c>
      <c r="N1001" s="4" t="s">
        <v>3</v>
      </c>
      <c r="O1001" s="4">
        <v>2</v>
      </c>
      <c r="P1001" s="4"/>
      <c r="Q1001" s="4"/>
      <c r="R1001" s="4"/>
      <c r="S1001" s="4"/>
      <c r="T1001" s="4"/>
      <c r="U1001" s="4"/>
      <c r="V1001" s="4"/>
      <c r="W1001" s="4"/>
    </row>
    <row r="1002" spans="1:206" x14ac:dyDescent="0.2">
      <c r="A1002" s="4">
        <v>50</v>
      </c>
      <c r="B1002" s="4">
        <v>0</v>
      </c>
      <c r="C1002" s="4">
        <v>0</v>
      </c>
      <c r="D1002" s="4">
        <v>1</v>
      </c>
      <c r="E1002" s="4">
        <v>227</v>
      </c>
      <c r="F1002" s="4">
        <f>ROUND(Source!AX995,O1002)</f>
        <v>0</v>
      </c>
      <c r="G1002" s="4" t="s">
        <v>76</v>
      </c>
      <c r="H1002" s="4" t="s">
        <v>77</v>
      </c>
      <c r="I1002" s="4"/>
      <c r="J1002" s="4"/>
      <c r="K1002" s="4">
        <v>227</v>
      </c>
      <c r="L1002" s="4">
        <v>6</v>
      </c>
      <c r="M1002" s="4">
        <v>3</v>
      </c>
      <c r="N1002" s="4" t="s">
        <v>3</v>
      </c>
      <c r="O1002" s="4">
        <v>2</v>
      </c>
      <c r="P1002" s="4"/>
      <c r="Q1002" s="4"/>
      <c r="R1002" s="4"/>
      <c r="S1002" s="4"/>
      <c r="T1002" s="4"/>
      <c r="U1002" s="4"/>
      <c r="V1002" s="4"/>
      <c r="W1002" s="4"/>
    </row>
    <row r="1003" spans="1:206" x14ac:dyDescent="0.2">
      <c r="A1003" s="4">
        <v>50</v>
      </c>
      <c r="B1003" s="4">
        <v>0</v>
      </c>
      <c r="C1003" s="4">
        <v>0</v>
      </c>
      <c r="D1003" s="4">
        <v>1</v>
      </c>
      <c r="E1003" s="4">
        <v>228</v>
      </c>
      <c r="F1003" s="4">
        <f>ROUND(Source!AY995,O1003)</f>
        <v>0</v>
      </c>
      <c r="G1003" s="4" t="s">
        <v>78</v>
      </c>
      <c r="H1003" s="4" t="s">
        <v>79</v>
      </c>
      <c r="I1003" s="4"/>
      <c r="J1003" s="4"/>
      <c r="K1003" s="4">
        <v>228</v>
      </c>
      <c r="L1003" s="4">
        <v>7</v>
      </c>
      <c r="M1003" s="4">
        <v>3</v>
      </c>
      <c r="N1003" s="4" t="s">
        <v>3</v>
      </c>
      <c r="O1003" s="4">
        <v>2</v>
      </c>
      <c r="P1003" s="4"/>
      <c r="Q1003" s="4"/>
      <c r="R1003" s="4"/>
      <c r="S1003" s="4"/>
      <c r="T1003" s="4"/>
      <c r="U1003" s="4"/>
      <c r="V1003" s="4"/>
      <c r="W1003" s="4"/>
    </row>
    <row r="1004" spans="1:206" x14ac:dyDescent="0.2">
      <c r="A1004" s="4">
        <v>50</v>
      </c>
      <c r="B1004" s="4">
        <v>0</v>
      </c>
      <c r="C1004" s="4">
        <v>0</v>
      </c>
      <c r="D1004" s="4">
        <v>1</v>
      </c>
      <c r="E1004" s="4">
        <v>216</v>
      </c>
      <c r="F1004" s="4">
        <f>ROUND(Source!AP995,O1004)</f>
        <v>0</v>
      </c>
      <c r="G1004" s="4" t="s">
        <v>80</v>
      </c>
      <c r="H1004" s="4" t="s">
        <v>81</v>
      </c>
      <c r="I1004" s="4"/>
      <c r="J1004" s="4"/>
      <c r="K1004" s="4">
        <v>216</v>
      </c>
      <c r="L1004" s="4">
        <v>8</v>
      </c>
      <c r="M1004" s="4">
        <v>3</v>
      </c>
      <c r="N1004" s="4" t="s">
        <v>3</v>
      </c>
      <c r="O1004" s="4">
        <v>2</v>
      </c>
      <c r="P1004" s="4"/>
      <c r="Q1004" s="4"/>
      <c r="R1004" s="4"/>
      <c r="S1004" s="4"/>
      <c r="T1004" s="4"/>
      <c r="U1004" s="4"/>
      <c r="V1004" s="4"/>
      <c r="W1004" s="4"/>
    </row>
    <row r="1005" spans="1:206" x14ac:dyDescent="0.2">
      <c r="A1005" s="4">
        <v>50</v>
      </c>
      <c r="B1005" s="4">
        <v>0</v>
      </c>
      <c r="C1005" s="4">
        <v>0</v>
      </c>
      <c r="D1005" s="4">
        <v>1</v>
      </c>
      <c r="E1005" s="4">
        <v>223</v>
      </c>
      <c r="F1005" s="4">
        <f>ROUND(Source!AQ995,O1005)</f>
        <v>0</v>
      </c>
      <c r="G1005" s="4" t="s">
        <v>82</v>
      </c>
      <c r="H1005" s="4" t="s">
        <v>83</v>
      </c>
      <c r="I1005" s="4"/>
      <c r="J1005" s="4"/>
      <c r="K1005" s="4">
        <v>223</v>
      </c>
      <c r="L1005" s="4">
        <v>9</v>
      </c>
      <c r="M1005" s="4">
        <v>3</v>
      </c>
      <c r="N1005" s="4" t="s">
        <v>3</v>
      </c>
      <c r="O1005" s="4">
        <v>2</v>
      </c>
      <c r="P1005" s="4"/>
      <c r="Q1005" s="4"/>
      <c r="R1005" s="4"/>
      <c r="S1005" s="4"/>
      <c r="T1005" s="4"/>
      <c r="U1005" s="4"/>
      <c r="V1005" s="4"/>
      <c r="W1005" s="4"/>
    </row>
    <row r="1006" spans="1:206" x14ac:dyDescent="0.2">
      <c r="A1006" s="4">
        <v>50</v>
      </c>
      <c r="B1006" s="4">
        <v>0</v>
      </c>
      <c r="C1006" s="4">
        <v>0</v>
      </c>
      <c r="D1006" s="4">
        <v>1</v>
      </c>
      <c r="E1006" s="4">
        <v>229</v>
      </c>
      <c r="F1006" s="4">
        <f>ROUND(Source!AZ995,O1006)</f>
        <v>0</v>
      </c>
      <c r="G1006" s="4" t="s">
        <v>84</v>
      </c>
      <c r="H1006" s="4" t="s">
        <v>85</v>
      </c>
      <c r="I1006" s="4"/>
      <c r="J1006" s="4"/>
      <c r="K1006" s="4">
        <v>229</v>
      </c>
      <c r="L1006" s="4">
        <v>10</v>
      </c>
      <c r="M1006" s="4">
        <v>3</v>
      </c>
      <c r="N1006" s="4" t="s">
        <v>3</v>
      </c>
      <c r="O1006" s="4">
        <v>2</v>
      </c>
      <c r="P1006" s="4"/>
      <c r="Q1006" s="4"/>
      <c r="R1006" s="4"/>
      <c r="S1006" s="4"/>
      <c r="T1006" s="4"/>
      <c r="U1006" s="4"/>
      <c r="V1006" s="4"/>
      <c r="W1006" s="4"/>
    </row>
    <row r="1007" spans="1:206" x14ac:dyDescent="0.2">
      <c r="A1007" s="4">
        <v>50</v>
      </c>
      <c r="B1007" s="4">
        <v>0</v>
      </c>
      <c r="C1007" s="4">
        <v>0</v>
      </c>
      <c r="D1007" s="4">
        <v>1</v>
      </c>
      <c r="E1007" s="4">
        <v>203</v>
      </c>
      <c r="F1007" s="4">
        <f>ROUND(Source!Q995,O1007)</f>
        <v>0</v>
      </c>
      <c r="G1007" s="4" t="s">
        <v>86</v>
      </c>
      <c r="H1007" s="4" t="s">
        <v>87</v>
      </c>
      <c r="I1007" s="4"/>
      <c r="J1007" s="4"/>
      <c r="K1007" s="4">
        <v>203</v>
      </c>
      <c r="L1007" s="4">
        <v>11</v>
      </c>
      <c r="M1007" s="4">
        <v>3</v>
      </c>
      <c r="N1007" s="4" t="s">
        <v>3</v>
      </c>
      <c r="O1007" s="4">
        <v>2</v>
      </c>
      <c r="P1007" s="4"/>
      <c r="Q1007" s="4"/>
      <c r="R1007" s="4"/>
      <c r="S1007" s="4"/>
      <c r="T1007" s="4"/>
      <c r="U1007" s="4"/>
      <c r="V1007" s="4"/>
      <c r="W1007" s="4"/>
    </row>
    <row r="1008" spans="1:206" x14ac:dyDescent="0.2">
      <c r="A1008" s="4">
        <v>50</v>
      </c>
      <c r="B1008" s="4">
        <v>0</v>
      </c>
      <c r="C1008" s="4">
        <v>0</v>
      </c>
      <c r="D1008" s="4">
        <v>1</v>
      </c>
      <c r="E1008" s="4">
        <v>231</v>
      </c>
      <c r="F1008" s="4">
        <f>ROUND(Source!BB995,O1008)</f>
        <v>0</v>
      </c>
      <c r="G1008" s="4" t="s">
        <v>88</v>
      </c>
      <c r="H1008" s="4" t="s">
        <v>89</v>
      </c>
      <c r="I1008" s="4"/>
      <c r="J1008" s="4"/>
      <c r="K1008" s="4">
        <v>231</v>
      </c>
      <c r="L1008" s="4">
        <v>12</v>
      </c>
      <c r="M1008" s="4">
        <v>3</v>
      </c>
      <c r="N1008" s="4" t="s">
        <v>3</v>
      </c>
      <c r="O1008" s="4">
        <v>2</v>
      </c>
      <c r="P1008" s="4"/>
      <c r="Q1008" s="4"/>
      <c r="R1008" s="4"/>
      <c r="S1008" s="4"/>
      <c r="T1008" s="4"/>
      <c r="U1008" s="4"/>
      <c r="V1008" s="4"/>
      <c r="W1008" s="4"/>
    </row>
    <row r="1009" spans="1:88" x14ac:dyDescent="0.2">
      <c r="A1009" s="4">
        <v>50</v>
      </c>
      <c r="B1009" s="4">
        <v>0</v>
      </c>
      <c r="C1009" s="4">
        <v>0</v>
      </c>
      <c r="D1009" s="4">
        <v>1</v>
      </c>
      <c r="E1009" s="4">
        <v>204</v>
      </c>
      <c r="F1009" s="4">
        <f>ROUND(Source!R995,O1009)</f>
        <v>0</v>
      </c>
      <c r="G1009" s="4" t="s">
        <v>90</v>
      </c>
      <c r="H1009" s="4" t="s">
        <v>91</v>
      </c>
      <c r="I1009" s="4"/>
      <c r="J1009" s="4"/>
      <c r="K1009" s="4">
        <v>204</v>
      </c>
      <c r="L1009" s="4">
        <v>13</v>
      </c>
      <c r="M1009" s="4">
        <v>3</v>
      </c>
      <c r="N1009" s="4" t="s">
        <v>3</v>
      </c>
      <c r="O1009" s="4">
        <v>2</v>
      </c>
      <c r="P1009" s="4"/>
      <c r="Q1009" s="4"/>
      <c r="R1009" s="4"/>
      <c r="S1009" s="4"/>
      <c r="T1009" s="4"/>
      <c r="U1009" s="4"/>
      <c r="V1009" s="4"/>
      <c r="W1009" s="4"/>
    </row>
    <row r="1010" spans="1:88" x14ac:dyDescent="0.2">
      <c r="A1010" s="4">
        <v>50</v>
      </c>
      <c r="B1010" s="4">
        <v>0</v>
      </c>
      <c r="C1010" s="4">
        <v>0</v>
      </c>
      <c r="D1010" s="4">
        <v>1</v>
      </c>
      <c r="E1010" s="4">
        <v>205</v>
      </c>
      <c r="F1010" s="4">
        <f>ROUND(Source!S995,O1010)</f>
        <v>0</v>
      </c>
      <c r="G1010" s="4" t="s">
        <v>92</v>
      </c>
      <c r="H1010" s="4" t="s">
        <v>93</v>
      </c>
      <c r="I1010" s="4"/>
      <c r="J1010" s="4"/>
      <c r="K1010" s="4">
        <v>205</v>
      </c>
      <c r="L1010" s="4">
        <v>14</v>
      </c>
      <c r="M1010" s="4">
        <v>3</v>
      </c>
      <c r="N1010" s="4" t="s">
        <v>3</v>
      </c>
      <c r="O1010" s="4">
        <v>2</v>
      </c>
      <c r="P1010" s="4"/>
      <c r="Q1010" s="4"/>
      <c r="R1010" s="4"/>
      <c r="S1010" s="4"/>
      <c r="T1010" s="4"/>
      <c r="U1010" s="4"/>
      <c r="V1010" s="4"/>
      <c r="W1010" s="4"/>
    </row>
    <row r="1011" spans="1:88" x14ac:dyDescent="0.2">
      <c r="A1011" s="4">
        <v>50</v>
      </c>
      <c r="B1011" s="4">
        <v>0</v>
      </c>
      <c r="C1011" s="4">
        <v>0</v>
      </c>
      <c r="D1011" s="4">
        <v>1</v>
      </c>
      <c r="E1011" s="4">
        <v>232</v>
      </c>
      <c r="F1011" s="4">
        <f>ROUND(Source!BC995,O1011)</f>
        <v>0</v>
      </c>
      <c r="G1011" s="4" t="s">
        <v>94</v>
      </c>
      <c r="H1011" s="4" t="s">
        <v>95</v>
      </c>
      <c r="I1011" s="4"/>
      <c r="J1011" s="4"/>
      <c r="K1011" s="4">
        <v>232</v>
      </c>
      <c r="L1011" s="4">
        <v>15</v>
      </c>
      <c r="M1011" s="4">
        <v>3</v>
      </c>
      <c r="N1011" s="4" t="s">
        <v>3</v>
      </c>
      <c r="O1011" s="4">
        <v>2</v>
      </c>
      <c r="P1011" s="4"/>
      <c r="Q1011" s="4"/>
      <c r="R1011" s="4"/>
      <c r="S1011" s="4"/>
      <c r="T1011" s="4"/>
      <c r="U1011" s="4"/>
      <c r="V1011" s="4"/>
      <c r="W1011" s="4"/>
    </row>
    <row r="1012" spans="1:88" x14ac:dyDescent="0.2">
      <c r="A1012" s="4">
        <v>50</v>
      </c>
      <c r="B1012" s="4">
        <v>0</v>
      </c>
      <c r="C1012" s="4">
        <v>0</v>
      </c>
      <c r="D1012" s="4">
        <v>1</v>
      </c>
      <c r="E1012" s="4">
        <v>214</v>
      </c>
      <c r="F1012" s="4">
        <f>ROUND(Source!AS995,O1012)</f>
        <v>0</v>
      </c>
      <c r="G1012" s="4" t="s">
        <v>96</v>
      </c>
      <c r="H1012" s="4" t="s">
        <v>97</v>
      </c>
      <c r="I1012" s="4"/>
      <c r="J1012" s="4"/>
      <c r="K1012" s="4">
        <v>214</v>
      </c>
      <c r="L1012" s="4">
        <v>16</v>
      </c>
      <c r="M1012" s="4">
        <v>3</v>
      </c>
      <c r="N1012" s="4" t="s">
        <v>3</v>
      </c>
      <c r="O1012" s="4">
        <v>2</v>
      </c>
      <c r="P1012" s="4"/>
      <c r="Q1012" s="4"/>
      <c r="R1012" s="4"/>
      <c r="S1012" s="4"/>
      <c r="T1012" s="4"/>
      <c r="U1012" s="4"/>
      <c r="V1012" s="4"/>
      <c r="W1012" s="4"/>
    </row>
    <row r="1013" spans="1:88" x14ac:dyDescent="0.2">
      <c r="A1013" s="4">
        <v>50</v>
      </c>
      <c r="B1013" s="4">
        <v>0</v>
      </c>
      <c r="C1013" s="4">
        <v>0</v>
      </c>
      <c r="D1013" s="4">
        <v>1</v>
      </c>
      <c r="E1013" s="4">
        <v>215</v>
      </c>
      <c r="F1013" s="4">
        <f>ROUND(Source!AT995,O1013)</f>
        <v>0</v>
      </c>
      <c r="G1013" s="4" t="s">
        <v>98</v>
      </c>
      <c r="H1013" s="4" t="s">
        <v>99</v>
      </c>
      <c r="I1013" s="4"/>
      <c r="J1013" s="4"/>
      <c r="K1013" s="4">
        <v>215</v>
      </c>
      <c r="L1013" s="4">
        <v>17</v>
      </c>
      <c r="M1013" s="4">
        <v>3</v>
      </c>
      <c r="N1013" s="4" t="s">
        <v>3</v>
      </c>
      <c r="O1013" s="4">
        <v>2</v>
      </c>
      <c r="P1013" s="4"/>
      <c r="Q1013" s="4"/>
      <c r="R1013" s="4"/>
      <c r="S1013" s="4"/>
      <c r="T1013" s="4"/>
      <c r="U1013" s="4"/>
      <c r="V1013" s="4"/>
      <c r="W1013" s="4"/>
    </row>
    <row r="1014" spans="1:88" x14ac:dyDescent="0.2">
      <c r="A1014" s="4">
        <v>50</v>
      </c>
      <c r="B1014" s="4">
        <v>0</v>
      </c>
      <c r="C1014" s="4">
        <v>0</v>
      </c>
      <c r="D1014" s="4">
        <v>1</v>
      </c>
      <c r="E1014" s="4">
        <v>217</v>
      </c>
      <c r="F1014" s="4">
        <f>ROUND(Source!AU995,O1014)</f>
        <v>0</v>
      </c>
      <c r="G1014" s="4" t="s">
        <v>100</v>
      </c>
      <c r="H1014" s="4" t="s">
        <v>101</v>
      </c>
      <c r="I1014" s="4"/>
      <c r="J1014" s="4"/>
      <c r="K1014" s="4">
        <v>217</v>
      </c>
      <c r="L1014" s="4">
        <v>18</v>
      </c>
      <c r="M1014" s="4">
        <v>3</v>
      </c>
      <c r="N1014" s="4" t="s">
        <v>3</v>
      </c>
      <c r="O1014" s="4">
        <v>2</v>
      </c>
      <c r="P1014" s="4"/>
      <c r="Q1014" s="4"/>
      <c r="R1014" s="4"/>
      <c r="S1014" s="4"/>
      <c r="T1014" s="4"/>
      <c r="U1014" s="4"/>
      <c r="V1014" s="4"/>
      <c r="W1014" s="4"/>
    </row>
    <row r="1015" spans="1:88" x14ac:dyDescent="0.2">
      <c r="A1015" s="4">
        <v>50</v>
      </c>
      <c r="B1015" s="4">
        <v>0</v>
      </c>
      <c r="C1015" s="4">
        <v>0</v>
      </c>
      <c r="D1015" s="4">
        <v>1</v>
      </c>
      <c r="E1015" s="4">
        <v>230</v>
      </c>
      <c r="F1015" s="4">
        <f>ROUND(Source!BA995,O1015)</f>
        <v>0</v>
      </c>
      <c r="G1015" s="4" t="s">
        <v>102</v>
      </c>
      <c r="H1015" s="4" t="s">
        <v>103</v>
      </c>
      <c r="I1015" s="4"/>
      <c r="J1015" s="4"/>
      <c r="K1015" s="4">
        <v>230</v>
      </c>
      <c r="L1015" s="4">
        <v>19</v>
      </c>
      <c r="M1015" s="4">
        <v>3</v>
      </c>
      <c r="N1015" s="4" t="s">
        <v>3</v>
      </c>
      <c r="O1015" s="4">
        <v>2</v>
      </c>
      <c r="P1015" s="4"/>
      <c r="Q1015" s="4"/>
      <c r="R1015" s="4"/>
      <c r="S1015" s="4"/>
      <c r="T1015" s="4"/>
      <c r="U1015" s="4"/>
      <c r="V1015" s="4"/>
      <c r="W1015" s="4"/>
    </row>
    <row r="1016" spans="1:88" x14ac:dyDescent="0.2">
      <c r="A1016" s="4">
        <v>50</v>
      </c>
      <c r="B1016" s="4">
        <v>0</v>
      </c>
      <c r="C1016" s="4">
        <v>0</v>
      </c>
      <c r="D1016" s="4">
        <v>1</v>
      </c>
      <c r="E1016" s="4">
        <v>206</v>
      </c>
      <c r="F1016" s="4">
        <f>ROUND(Source!T995,O1016)</f>
        <v>0</v>
      </c>
      <c r="G1016" s="4" t="s">
        <v>104</v>
      </c>
      <c r="H1016" s="4" t="s">
        <v>105</v>
      </c>
      <c r="I1016" s="4"/>
      <c r="J1016" s="4"/>
      <c r="K1016" s="4">
        <v>206</v>
      </c>
      <c r="L1016" s="4">
        <v>20</v>
      </c>
      <c r="M1016" s="4">
        <v>3</v>
      </c>
      <c r="N1016" s="4" t="s">
        <v>3</v>
      </c>
      <c r="O1016" s="4">
        <v>2</v>
      </c>
      <c r="P1016" s="4"/>
      <c r="Q1016" s="4"/>
      <c r="R1016" s="4"/>
      <c r="S1016" s="4"/>
      <c r="T1016" s="4"/>
      <c r="U1016" s="4"/>
      <c r="V1016" s="4"/>
      <c r="W1016" s="4"/>
    </row>
    <row r="1017" spans="1:88" x14ac:dyDescent="0.2">
      <c r="A1017" s="4">
        <v>50</v>
      </c>
      <c r="B1017" s="4">
        <v>0</v>
      </c>
      <c r="C1017" s="4">
        <v>0</v>
      </c>
      <c r="D1017" s="4">
        <v>1</v>
      </c>
      <c r="E1017" s="4">
        <v>207</v>
      </c>
      <c r="F1017" s="4">
        <f>Source!U995</f>
        <v>0</v>
      </c>
      <c r="G1017" s="4" t="s">
        <v>106</v>
      </c>
      <c r="H1017" s="4" t="s">
        <v>107</v>
      </c>
      <c r="I1017" s="4"/>
      <c r="J1017" s="4"/>
      <c r="K1017" s="4">
        <v>207</v>
      </c>
      <c r="L1017" s="4">
        <v>21</v>
      </c>
      <c r="M1017" s="4">
        <v>3</v>
      </c>
      <c r="N1017" s="4" t="s">
        <v>3</v>
      </c>
      <c r="O1017" s="4">
        <v>-1</v>
      </c>
      <c r="P1017" s="4"/>
      <c r="Q1017" s="4"/>
      <c r="R1017" s="4"/>
      <c r="S1017" s="4"/>
      <c r="T1017" s="4"/>
      <c r="U1017" s="4"/>
      <c r="V1017" s="4"/>
      <c r="W1017" s="4"/>
    </row>
    <row r="1018" spans="1:88" x14ac:dyDescent="0.2">
      <c r="A1018" s="4">
        <v>50</v>
      </c>
      <c r="B1018" s="4">
        <v>0</v>
      </c>
      <c r="C1018" s="4">
        <v>0</v>
      </c>
      <c r="D1018" s="4">
        <v>1</v>
      </c>
      <c r="E1018" s="4">
        <v>208</v>
      </c>
      <c r="F1018" s="4">
        <f>Source!V995</f>
        <v>0</v>
      </c>
      <c r="G1018" s="4" t="s">
        <v>108</v>
      </c>
      <c r="H1018" s="4" t="s">
        <v>109</v>
      </c>
      <c r="I1018" s="4"/>
      <c r="J1018" s="4"/>
      <c r="K1018" s="4">
        <v>208</v>
      </c>
      <c r="L1018" s="4">
        <v>22</v>
      </c>
      <c r="M1018" s="4">
        <v>3</v>
      </c>
      <c r="N1018" s="4" t="s">
        <v>3</v>
      </c>
      <c r="O1018" s="4">
        <v>-1</v>
      </c>
      <c r="P1018" s="4"/>
      <c r="Q1018" s="4"/>
      <c r="R1018" s="4"/>
      <c r="S1018" s="4"/>
      <c r="T1018" s="4"/>
      <c r="U1018" s="4"/>
      <c r="V1018" s="4"/>
      <c r="W1018" s="4"/>
    </row>
    <row r="1019" spans="1:88" x14ac:dyDescent="0.2">
      <c r="A1019" s="4">
        <v>50</v>
      </c>
      <c r="B1019" s="4">
        <v>0</v>
      </c>
      <c r="C1019" s="4">
        <v>0</v>
      </c>
      <c r="D1019" s="4">
        <v>1</v>
      </c>
      <c r="E1019" s="4">
        <v>209</v>
      </c>
      <c r="F1019" s="4">
        <f>ROUND(Source!W995,O1019)</f>
        <v>0</v>
      </c>
      <c r="G1019" s="4" t="s">
        <v>110</v>
      </c>
      <c r="H1019" s="4" t="s">
        <v>111</v>
      </c>
      <c r="I1019" s="4"/>
      <c r="J1019" s="4"/>
      <c r="K1019" s="4">
        <v>209</v>
      </c>
      <c r="L1019" s="4">
        <v>23</v>
      </c>
      <c r="M1019" s="4">
        <v>3</v>
      </c>
      <c r="N1019" s="4" t="s">
        <v>3</v>
      </c>
      <c r="O1019" s="4">
        <v>2</v>
      </c>
      <c r="P1019" s="4"/>
      <c r="Q1019" s="4"/>
      <c r="R1019" s="4"/>
      <c r="S1019" s="4"/>
      <c r="T1019" s="4"/>
      <c r="U1019" s="4"/>
      <c r="V1019" s="4"/>
      <c r="W1019" s="4"/>
    </row>
    <row r="1020" spans="1:88" x14ac:dyDescent="0.2">
      <c r="A1020" s="4">
        <v>50</v>
      </c>
      <c r="B1020" s="4">
        <v>0</v>
      </c>
      <c r="C1020" s="4">
        <v>0</v>
      </c>
      <c r="D1020" s="4">
        <v>1</v>
      </c>
      <c r="E1020" s="4">
        <v>210</v>
      </c>
      <c r="F1020" s="4">
        <f>ROUND(Source!X995,O1020)</f>
        <v>0</v>
      </c>
      <c r="G1020" s="4" t="s">
        <v>112</v>
      </c>
      <c r="H1020" s="4" t="s">
        <v>113</v>
      </c>
      <c r="I1020" s="4"/>
      <c r="J1020" s="4"/>
      <c r="K1020" s="4">
        <v>210</v>
      </c>
      <c r="L1020" s="4">
        <v>24</v>
      </c>
      <c r="M1020" s="4">
        <v>3</v>
      </c>
      <c r="N1020" s="4" t="s">
        <v>3</v>
      </c>
      <c r="O1020" s="4">
        <v>2</v>
      </c>
      <c r="P1020" s="4"/>
      <c r="Q1020" s="4"/>
      <c r="R1020" s="4"/>
      <c r="S1020" s="4"/>
      <c r="T1020" s="4"/>
      <c r="U1020" s="4"/>
      <c r="V1020" s="4"/>
      <c r="W1020" s="4"/>
    </row>
    <row r="1021" spans="1:88" x14ac:dyDescent="0.2">
      <c r="A1021" s="4">
        <v>50</v>
      </c>
      <c r="B1021" s="4">
        <v>0</v>
      </c>
      <c r="C1021" s="4">
        <v>0</v>
      </c>
      <c r="D1021" s="4">
        <v>1</v>
      </c>
      <c r="E1021" s="4">
        <v>211</v>
      </c>
      <c r="F1021" s="4">
        <f>ROUND(Source!Y995,O1021)</f>
        <v>0</v>
      </c>
      <c r="G1021" s="4" t="s">
        <v>114</v>
      </c>
      <c r="H1021" s="4" t="s">
        <v>115</v>
      </c>
      <c r="I1021" s="4"/>
      <c r="J1021" s="4"/>
      <c r="K1021" s="4">
        <v>211</v>
      </c>
      <c r="L1021" s="4">
        <v>25</v>
      </c>
      <c r="M1021" s="4">
        <v>3</v>
      </c>
      <c r="N1021" s="4" t="s">
        <v>3</v>
      </c>
      <c r="O1021" s="4">
        <v>2</v>
      </c>
      <c r="P1021" s="4"/>
      <c r="Q1021" s="4"/>
      <c r="R1021" s="4"/>
      <c r="S1021" s="4"/>
      <c r="T1021" s="4"/>
      <c r="U1021" s="4"/>
      <c r="V1021" s="4"/>
      <c r="W1021" s="4"/>
    </row>
    <row r="1022" spans="1:88" x14ac:dyDescent="0.2">
      <c r="A1022" s="4">
        <v>50</v>
      </c>
      <c r="B1022" s="4">
        <v>0</v>
      </c>
      <c r="C1022" s="4">
        <v>0</v>
      </c>
      <c r="D1022" s="4">
        <v>1</v>
      </c>
      <c r="E1022" s="4">
        <v>224</v>
      </c>
      <c r="F1022" s="4">
        <f>ROUND(Source!AR995,O1022)</f>
        <v>0</v>
      </c>
      <c r="G1022" s="4" t="s">
        <v>116</v>
      </c>
      <c r="H1022" s="4" t="s">
        <v>117</v>
      </c>
      <c r="I1022" s="4"/>
      <c r="J1022" s="4"/>
      <c r="K1022" s="4">
        <v>224</v>
      </c>
      <c r="L1022" s="4">
        <v>26</v>
      </c>
      <c r="M1022" s="4">
        <v>3</v>
      </c>
      <c r="N1022" s="4" t="s">
        <v>3</v>
      </c>
      <c r="O1022" s="4">
        <v>2</v>
      </c>
      <c r="P1022" s="4"/>
      <c r="Q1022" s="4"/>
      <c r="R1022" s="4"/>
      <c r="S1022" s="4"/>
      <c r="T1022" s="4"/>
      <c r="U1022" s="4"/>
      <c r="V1022" s="4"/>
      <c r="W1022" s="4"/>
    </row>
    <row r="1024" spans="1:88" x14ac:dyDescent="0.2">
      <c r="A1024" s="1">
        <v>4</v>
      </c>
      <c r="B1024" s="1">
        <v>1</v>
      </c>
      <c r="C1024" s="1"/>
      <c r="D1024" s="1">
        <f>ROW(A1192)</f>
        <v>1192</v>
      </c>
      <c r="E1024" s="1"/>
      <c r="F1024" s="1" t="s">
        <v>14</v>
      </c>
      <c r="G1024" s="1" t="s">
        <v>324</v>
      </c>
      <c r="H1024" s="1" t="s">
        <v>3</v>
      </c>
      <c r="I1024" s="1">
        <v>0</v>
      </c>
      <c r="J1024" s="1"/>
      <c r="K1024" s="1">
        <v>0</v>
      </c>
      <c r="L1024" s="1"/>
      <c r="M1024" s="1"/>
      <c r="N1024" s="1"/>
      <c r="O1024" s="1"/>
      <c r="P1024" s="1"/>
      <c r="Q1024" s="1"/>
      <c r="R1024" s="1"/>
      <c r="S1024" s="1"/>
      <c r="T1024" s="1"/>
      <c r="U1024" s="1" t="s">
        <v>3</v>
      </c>
      <c r="V1024" s="1">
        <v>0</v>
      </c>
      <c r="W1024" s="1"/>
      <c r="X1024" s="1"/>
      <c r="Y1024" s="1"/>
      <c r="Z1024" s="1"/>
      <c r="AA1024" s="1"/>
      <c r="AB1024" s="1" t="s">
        <v>3</v>
      </c>
      <c r="AC1024" s="1" t="s">
        <v>3</v>
      </c>
      <c r="AD1024" s="1" t="s">
        <v>3</v>
      </c>
      <c r="AE1024" s="1" t="s">
        <v>3</v>
      </c>
      <c r="AF1024" s="1" t="s">
        <v>3</v>
      </c>
      <c r="AG1024" s="1" t="s">
        <v>3</v>
      </c>
      <c r="AH1024" s="1"/>
      <c r="AI1024" s="1"/>
      <c r="AJ1024" s="1"/>
      <c r="AK1024" s="1"/>
      <c r="AL1024" s="1"/>
      <c r="AM1024" s="1"/>
      <c r="AN1024" s="1"/>
      <c r="AO1024" s="1"/>
      <c r="AP1024" s="1" t="s">
        <v>3</v>
      </c>
      <c r="AQ1024" s="1" t="s">
        <v>3</v>
      </c>
      <c r="AR1024" s="1" t="s">
        <v>3</v>
      </c>
      <c r="AS1024" s="1"/>
      <c r="AT1024" s="1"/>
      <c r="AU1024" s="1"/>
      <c r="AV1024" s="1"/>
      <c r="AW1024" s="1"/>
      <c r="AX1024" s="1"/>
      <c r="AY1024" s="1"/>
      <c r="AZ1024" s="1" t="s">
        <v>3</v>
      </c>
      <c r="BA1024" s="1"/>
      <c r="BB1024" s="1" t="s">
        <v>3</v>
      </c>
      <c r="BC1024" s="1" t="s">
        <v>3</v>
      </c>
      <c r="BD1024" s="1" t="s">
        <v>3</v>
      </c>
      <c r="BE1024" s="1" t="s">
        <v>3</v>
      </c>
      <c r="BF1024" s="1" t="s">
        <v>3</v>
      </c>
      <c r="BG1024" s="1" t="s">
        <v>3</v>
      </c>
      <c r="BH1024" s="1" t="s">
        <v>3</v>
      </c>
      <c r="BI1024" s="1" t="s">
        <v>3</v>
      </c>
      <c r="BJ1024" s="1" t="s">
        <v>3</v>
      </c>
      <c r="BK1024" s="1" t="s">
        <v>3</v>
      </c>
      <c r="BL1024" s="1" t="s">
        <v>3</v>
      </c>
      <c r="BM1024" s="1" t="s">
        <v>3</v>
      </c>
      <c r="BN1024" s="1" t="s">
        <v>3</v>
      </c>
      <c r="BO1024" s="1" t="s">
        <v>3</v>
      </c>
      <c r="BP1024" s="1" t="s">
        <v>3</v>
      </c>
      <c r="BQ1024" s="1"/>
      <c r="BR1024" s="1"/>
      <c r="BS1024" s="1"/>
      <c r="BT1024" s="1"/>
      <c r="BU1024" s="1"/>
      <c r="BV1024" s="1"/>
      <c r="BW1024" s="1"/>
      <c r="BX1024" s="1">
        <v>0</v>
      </c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>
        <v>0</v>
      </c>
    </row>
    <row r="1026" spans="1:245" x14ac:dyDescent="0.2">
      <c r="A1026" s="2">
        <v>52</v>
      </c>
      <c r="B1026" s="2">
        <f t="shared" ref="B1026:G1026" si="618">B1192</f>
        <v>1</v>
      </c>
      <c r="C1026" s="2">
        <f t="shared" si="618"/>
        <v>4</v>
      </c>
      <c r="D1026" s="2">
        <f t="shared" si="618"/>
        <v>1024</v>
      </c>
      <c r="E1026" s="2">
        <f t="shared" si="618"/>
        <v>0</v>
      </c>
      <c r="F1026" s="2" t="str">
        <f t="shared" si="618"/>
        <v>Новый раздел</v>
      </c>
      <c r="G1026" s="2" t="str">
        <f t="shared" si="618"/>
        <v>Забелина</v>
      </c>
      <c r="H1026" s="2"/>
      <c r="I1026" s="2"/>
      <c r="J1026" s="2"/>
      <c r="K1026" s="2"/>
      <c r="L1026" s="2"/>
      <c r="M1026" s="2"/>
      <c r="N1026" s="2"/>
      <c r="O1026" s="2">
        <f t="shared" ref="O1026:AT1026" si="619">O1192</f>
        <v>0</v>
      </c>
      <c r="P1026" s="2">
        <f t="shared" si="619"/>
        <v>0</v>
      </c>
      <c r="Q1026" s="2">
        <f t="shared" si="619"/>
        <v>0</v>
      </c>
      <c r="R1026" s="2">
        <f t="shared" si="619"/>
        <v>0</v>
      </c>
      <c r="S1026" s="2">
        <f t="shared" si="619"/>
        <v>0</v>
      </c>
      <c r="T1026" s="2">
        <f t="shared" si="619"/>
        <v>0</v>
      </c>
      <c r="U1026" s="2">
        <f t="shared" si="619"/>
        <v>0</v>
      </c>
      <c r="V1026" s="2">
        <f t="shared" si="619"/>
        <v>0</v>
      </c>
      <c r="W1026" s="2">
        <f t="shared" si="619"/>
        <v>0</v>
      </c>
      <c r="X1026" s="2">
        <f t="shared" si="619"/>
        <v>0</v>
      </c>
      <c r="Y1026" s="2">
        <f t="shared" si="619"/>
        <v>0</v>
      </c>
      <c r="Z1026" s="2">
        <f t="shared" si="619"/>
        <v>0</v>
      </c>
      <c r="AA1026" s="2">
        <f t="shared" si="619"/>
        <v>0</v>
      </c>
      <c r="AB1026" s="2">
        <f t="shared" si="619"/>
        <v>0</v>
      </c>
      <c r="AC1026" s="2">
        <f t="shared" si="619"/>
        <v>0</v>
      </c>
      <c r="AD1026" s="2">
        <f t="shared" si="619"/>
        <v>0</v>
      </c>
      <c r="AE1026" s="2">
        <f t="shared" si="619"/>
        <v>0</v>
      </c>
      <c r="AF1026" s="2">
        <f t="shared" si="619"/>
        <v>0</v>
      </c>
      <c r="AG1026" s="2">
        <f t="shared" si="619"/>
        <v>0</v>
      </c>
      <c r="AH1026" s="2">
        <f t="shared" si="619"/>
        <v>0</v>
      </c>
      <c r="AI1026" s="2">
        <f t="shared" si="619"/>
        <v>0</v>
      </c>
      <c r="AJ1026" s="2">
        <f t="shared" si="619"/>
        <v>0</v>
      </c>
      <c r="AK1026" s="2">
        <f t="shared" si="619"/>
        <v>0</v>
      </c>
      <c r="AL1026" s="2">
        <f t="shared" si="619"/>
        <v>0</v>
      </c>
      <c r="AM1026" s="2">
        <f t="shared" si="619"/>
        <v>0</v>
      </c>
      <c r="AN1026" s="2">
        <f t="shared" si="619"/>
        <v>0</v>
      </c>
      <c r="AO1026" s="2">
        <f t="shared" si="619"/>
        <v>0</v>
      </c>
      <c r="AP1026" s="2">
        <f t="shared" si="619"/>
        <v>0</v>
      </c>
      <c r="AQ1026" s="2">
        <f t="shared" si="619"/>
        <v>0</v>
      </c>
      <c r="AR1026" s="2">
        <f t="shared" si="619"/>
        <v>0</v>
      </c>
      <c r="AS1026" s="2">
        <f t="shared" si="619"/>
        <v>0</v>
      </c>
      <c r="AT1026" s="2">
        <f t="shared" si="619"/>
        <v>0</v>
      </c>
      <c r="AU1026" s="2">
        <f t="shared" ref="AU1026:BZ1026" si="620">AU1192</f>
        <v>0</v>
      </c>
      <c r="AV1026" s="2">
        <f t="shared" si="620"/>
        <v>0</v>
      </c>
      <c r="AW1026" s="2">
        <f t="shared" si="620"/>
        <v>0</v>
      </c>
      <c r="AX1026" s="2">
        <f t="shared" si="620"/>
        <v>0</v>
      </c>
      <c r="AY1026" s="2">
        <f t="shared" si="620"/>
        <v>0</v>
      </c>
      <c r="AZ1026" s="2">
        <f t="shared" si="620"/>
        <v>0</v>
      </c>
      <c r="BA1026" s="2">
        <f t="shared" si="620"/>
        <v>0</v>
      </c>
      <c r="BB1026" s="2">
        <f t="shared" si="620"/>
        <v>0</v>
      </c>
      <c r="BC1026" s="2">
        <f t="shared" si="620"/>
        <v>0</v>
      </c>
      <c r="BD1026" s="2">
        <f t="shared" si="620"/>
        <v>0</v>
      </c>
      <c r="BE1026" s="2">
        <f t="shared" si="620"/>
        <v>0</v>
      </c>
      <c r="BF1026" s="2">
        <f t="shared" si="620"/>
        <v>0</v>
      </c>
      <c r="BG1026" s="2">
        <f t="shared" si="620"/>
        <v>0</v>
      </c>
      <c r="BH1026" s="2">
        <f t="shared" si="620"/>
        <v>0</v>
      </c>
      <c r="BI1026" s="2">
        <f t="shared" si="620"/>
        <v>0</v>
      </c>
      <c r="BJ1026" s="2">
        <f t="shared" si="620"/>
        <v>0</v>
      </c>
      <c r="BK1026" s="2">
        <f t="shared" si="620"/>
        <v>0</v>
      </c>
      <c r="BL1026" s="2">
        <f t="shared" si="620"/>
        <v>0</v>
      </c>
      <c r="BM1026" s="2">
        <f t="shared" si="620"/>
        <v>0</v>
      </c>
      <c r="BN1026" s="2">
        <f t="shared" si="620"/>
        <v>0</v>
      </c>
      <c r="BO1026" s="2">
        <f t="shared" si="620"/>
        <v>0</v>
      </c>
      <c r="BP1026" s="2">
        <f t="shared" si="620"/>
        <v>0</v>
      </c>
      <c r="BQ1026" s="2">
        <f t="shared" si="620"/>
        <v>0</v>
      </c>
      <c r="BR1026" s="2">
        <f t="shared" si="620"/>
        <v>0</v>
      </c>
      <c r="BS1026" s="2">
        <f t="shared" si="620"/>
        <v>0</v>
      </c>
      <c r="BT1026" s="2">
        <f t="shared" si="620"/>
        <v>0</v>
      </c>
      <c r="BU1026" s="2">
        <f t="shared" si="620"/>
        <v>0</v>
      </c>
      <c r="BV1026" s="2">
        <f t="shared" si="620"/>
        <v>0</v>
      </c>
      <c r="BW1026" s="2">
        <f t="shared" si="620"/>
        <v>0</v>
      </c>
      <c r="BX1026" s="2">
        <f t="shared" si="620"/>
        <v>0</v>
      </c>
      <c r="BY1026" s="2">
        <f t="shared" si="620"/>
        <v>0</v>
      </c>
      <c r="BZ1026" s="2">
        <f t="shared" si="620"/>
        <v>0</v>
      </c>
      <c r="CA1026" s="2">
        <f t="shared" ref="CA1026:DF1026" si="621">CA1192</f>
        <v>0</v>
      </c>
      <c r="CB1026" s="2">
        <f t="shared" si="621"/>
        <v>0</v>
      </c>
      <c r="CC1026" s="2">
        <f t="shared" si="621"/>
        <v>0</v>
      </c>
      <c r="CD1026" s="2">
        <f t="shared" si="621"/>
        <v>0</v>
      </c>
      <c r="CE1026" s="2">
        <f t="shared" si="621"/>
        <v>0</v>
      </c>
      <c r="CF1026" s="2">
        <f t="shared" si="621"/>
        <v>0</v>
      </c>
      <c r="CG1026" s="2">
        <f t="shared" si="621"/>
        <v>0</v>
      </c>
      <c r="CH1026" s="2">
        <f t="shared" si="621"/>
        <v>0</v>
      </c>
      <c r="CI1026" s="2">
        <f t="shared" si="621"/>
        <v>0</v>
      </c>
      <c r="CJ1026" s="2">
        <f t="shared" si="621"/>
        <v>0</v>
      </c>
      <c r="CK1026" s="2">
        <f t="shared" si="621"/>
        <v>0</v>
      </c>
      <c r="CL1026" s="2">
        <f t="shared" si="621"/>
        <v>0</v>
      </c>
      <c r="CM1026" s="2">
        <f t="shared" si="621"/>
        <v>0</v>
      </c>
      <c r="CN1026" s="2">
        <f t="shared" si="621"/>
        <v>0</v>
      </c>
      <c r="CO1026" s="2">
        <f t="shared" si="621"/>
        <v>0</v>
      </c>
      <c r="CP1026" s="2">
        <f t="shared" si="621"/>
        <v>0</v>
      </c>
      <c r="CQ1026" s="2">
        <f t="shared" si="621"/>
        <v>0</v>
      </c>
      <c r="CR1026" s="2">
        <f t="shared" si="621"/>
        <v>0</v>
      </c>
      <c r="CS1026" s="2">
        <f t="shared" si="621"/>
        <v>0</v>
      </c>
      <c r="CT1026" s="2">
        <f t="shared" si="621"/>
        <v>0</v>
      </c>
      <c r="CU1026" s="2">
        <f t="shared" si="621"/>
        <v>0</v>
      </c>
      <c r="CV1026" s="2">
        <f t="shared" si="621"/>
        <v>0</v>
      </c>
      <c r="CW1026" s="2">
        <f t="shared" si="621"/>
        <v>0</v>
      </c>
      <c r="CX1026" s="2">
        <f t="shared" si="621"/>
        <v>0</v>
      </c>
      <c r="CY1026" s="2">
        <f t="shared" si="621"/>
        <v>0</v>
      </c>
      <c r="CZ1026" s="2">
        <f t="shared" si="621"/>
        <v>0</v>
      </c>
      <c r="DA1026" s="2">
        <f t="shared" si="621"/>
        <v>0</v>
      </c>
      <c r="DB1026" s="2">
        <f t="shared" si="621"/>
        <v>0</v>
      </c>
      <c r="DC1026" s="2">
        <f t="shared" si="621"/>
        <v>0</v>
      </c>
      <c r="DD1026" s="2">
        <f t="shared" si="621"/>
        <v>0</v>
      </c>
      <c r="DE1026" s="2">
        <f t="shared" si="621"/>
        <v>0</v>
      </c>
      <c r="DF1026" s="2">
        <f t="shared" si="621"/>
        <v>0</v>
      </c>
      <c r="DG1026" s="3">
        <f t="shared" ref="DG1026:EL1026" si="622">DG1192</f>
        <v>0</v>
      </c>
      <c r="DH1026" s="3">
        <f t="shared" si="622"/>
        <v>0</v>
      </c>
      <c r="DI1026" s="3">
        <f t="shared" si="622"/>
        <v>0</v>
      </c>
      <c r="DJ1026" s="3">
        <f t="shared" si="622"/>
        <v>0</v>
      </c>
      <c r="DK1026" s="3">
        <f t="shared" si="622"/>
        <v>0</v>
      </c>
      <c r="DL1026" s="3">
        <f t="shared" si="622"/>
        <v>0</v>
      </c>
      <c r="DM1026" s="3">
        <f t="shared" si="622"/>
        <v>0</v>
      </c>
      <c r="DN1026" s="3">
        <f t="shared" si="622"/>
        <v>0</v>
      </c>
      <c r="DO1026" s="3">
        <f t="shared" si="622"/>
        <v>0</v>
      </c>
      <c r="DP1026" s="3">
        <f t="shared" si="622"/>
        <v>0</v>
      </c>
      <c r="DQ1026" s="3">
        <f t="shared" si="622"/>
        <v>0</v>
      </c>
      <c r="DR1026" s="3">
        <f t="shared" si="622"/>
        <v>0</v>
      </c>
      <c r="DS1026" s="3">
        <f t="shared" si="622"/>
        <v>0</v>
      </c>
      <c r="DT1026" s="3">
        <f t="shared" si="622"/>
        <v>0</v>
      </c>
      <c r="DU1026" s="3">
        <f t="shared" si="622"/>
        <v>0</v>
      </c>
      <c r="DV1026" s="3">
        <f t="shared" si="622"/>
        <v>0</v>
      </c>
      <c r="DW1026" s="3">
        <f t="shared" si="622"/>
        <v>0</v>
      </c>
      <c r="DX1026" s="3">
        <f t="shared" si="622"/>
        <v>0</v>
      </c>
      <c r="DY1026" s="3">
        <f t="shared" si="622"/>
        <v>0</v>
      </c>
      <c r="DZ1026" s="3">
        <f t="shared" si="622"/>
        <v>0</v>
      </c>
      <c r="EA1026" s="3">
        <f t="shared" si="622"/>
        <v>0</v>
      </c>
      <c r="EB1026" s="3">
        <f t="shared" si="622"/>
        <v>0</v>
      </c>
      <c r="EC1026" s="3">
        <f t="shared" si="622"/>
        <v>0</v>
      </c>
      <c r="ED1026" s="3">
        <f t="shared" si="622"/>
        <v>0</v>
      </c>
      <c r="EE1026" s="3">
        <f t="shared" si="622"/>
        <v>0</v>
      </c>
      <c r="EF1026" s="3">
        <f t="shared" si="622"/>
        <v>0</v>
      </c>
      <c r="EG1026" s="3">
        <f t="shared" si="622"/>
        <v>0</v>
      </c>
      <c r="EH1026" s="3">
        <f t="shared" si="622"/>
        <v>0</v>
      </c>
      <c r="EI1026" s="3">
        <f t="shared" si="622"/>
        <v>0</v>
      </c>
      <c r="EJ1026" s="3">
        <f t="shared" si="622"/>
        <v>0</v>
      </c>
      <c r="EK1026" s="3">
        <f t="shared" si="622"/>
        <v>0</v>
      </c>
      <c r="EL1026" s="3">
        <f t="shared" si="622"/>
        <v>0</v>
      </c>
      <c r="EM1026" s="3">
        <f t="shared" ref="EM1026:FR1026" si="623">EM1192</f>
        <v>0</v>
      </c>
      <c r="EN1026" s="3">
        <f t="shared" si="623"/>
        <v>0</v>
      </c>
      <c r="EO1026" s="3">
        <f t="shared" si="623"/>
        <v>0</v>
      </c>
      <c r="EP1026" s="3">
        <f t="shared" si="623"/>
        <v>0</v>
      </c>
      <c r="EQ1026" s="3">
        <f t="shared" si="623"/>
        <v>0</v>
      </c>
      <c r="ER1026" s="3">
        <f t="shared" si="623"/>
        <v>0</v>
      </c>
      <c r="ES1026" s="3">
        <f t="shared" si="623"/>
        <v>0</v>
      </c>
      <c r="ET1026" s="3">
        <f t="shared" si="623"/>
        <v>0</v>
      </c>
      <c r="EU1026" s="3">
        <f t="shared" si="623"/>
        <v>0</v>
      </c>
      <c r="EV1026" s="3">
        <f t="shared" si="623"/>
        <v>0</v>
      </c>
      <c r="EW1026" s="3">
        <f t="shared" si="623"/>
        <v>0</v>
      </c>
      <c r="EX1026" s="3">
        <f t="shared" si="623"/>
        <v>0</v>
      </c>
      <c r="EY1026" s="3">
        <f t="shared" si="623"/>
        <v>0</v>
      </c>
      <c r="EZ1026" s="3">
        <f t="shared" si="623"/>
        <v>0</v>
      </c>
      <c r="FA1026" s="3">
        <f t="shared" si="623"/>
        <v>0</v>
      </c>
      <c r="FB1026" s="3">
        <f t="shared" si="623"/>
        <v>0</v>
      </c>
      <c r="FC1026" s="3">
        <f t="shared" si="623"/>
        <v>0</v>
      </c>
      <c r="FD1026" s="3">
        <f t="shared" si="623"/>
        <v>0</v>
      </c>
      <c r="FE1026" s="3">
        <f t="shared" si="623"/>
        <v>0</v>
      </c>
      <c r="FF1026" s="3">
        <f t="shared" si="623"/>
        <v>0</v>
      </c>
      <c r="FG1026" s="3">
        <f t="shared" si="623"/>
        <v>0</v>
      </c>
      <c r="FH1026" s="3">
        <f t="shared" si="623"/>
        <v>0</v>
      </c>
      <c r="FI1026" s="3">
        <f t="shared" si="623"/>
        <v>0</v>
      </c>
      <c r="FJ1026" s="3">
        <f t="shared" si="623"/>
        <v>0</v>
      </c>
      <c r="FK1026" s="3">
        <f t="shared" si="623"/>
        <v>0</v>
      </c>
      <c r="FL1026" s="3">
        <f t="shared" si="623"/>
        <v>0</v>
      </c>
      <c r="FM1026" s="3">
        <f t="shared" si="623"/>
        <v>0</v>
      </c>
      <c r="FN1026" s="3">
        <f t="shared" si="623"/>
        <v>0</v>
      </c>
      <c r="FO1026" s="3">
        <f t="shared" si="623"/>
        <v>0</v>
      </c>
      <c r="FP1026" s="3">
        <f t="shared" si="623"/>
        <v>0</v>
      </c>
      <c r="FQ1026" s="3">
        <f t="shared" si="623"/>
        <v>0</v>
      </c>
      <c r="FR1026" s="3">
        <f t="shared" si="623"/>
        <v>0</v>
      </c>
      <c r="FS1026" s="3">
        <f t="shared" ref="FS1026:GX1026" si="624">FS1192</f>
        <v>0</v>
      </c>
      <c r="FT1026" s="3">
        <f t="shared" si="624"/>
        <v>0</v>
      </c>
      <c r="FU1026" s="3">
        <f t="shared" si="624"/>
        <v>0</v>
      </c>
      <c r="FV1026" s="3">
        <f t="shared" si="624"/>
        <v>0</v>
      </c>
      <c r="FW1026" s="3">
        <f t="shared" si="624"/>
        <v>0</v>
      </c>
      <c r="FX1026" s="3">
        <f t="shared" si="624"/>
        <v>0</v>
      </c>
      <c r="FY1026" s="3">
        <f t="shared" si="624"/>
        <v>0</v>
      </c>
      <c r="FZ1026" s="3">
        <f t="shared" si="624"/>
        <v>0</v>
      </c>
      <c r="GA1026" s="3">
        <f t="shared" si="624"/>
        <v>0</v>
      </c>
      <c r="GB1026" s="3">
        <f t="shared" si="624"/>
        <v>0</v>
      </c>
      <c r="GC1026" s="3">
        <f t="shared" si="624"/>
        <v>0</v>
      </c>
      <c r="GD1026" s="3">
        <f t="shared" si="624"/>
        <v>0</v>
      </c>
      <c r="GE1026" s="3">
        <f t="shared" si="624"/>
        <v>0</v>
      </c>
      <c r="GF1026" s="3">
        <f t="shared" si="624"/>
        <v>0</v>
      </c>
      <c r="GG1026" s="3">
        <f t="shared" si="624"/>
        <v>0</v>
      </c>
      <c r="GH1026" s="3">
        <f t="shared" si="624"/>
        <v>0</v>
      </c>
      <c r="GI1026" s="3">
        <f t="shared" si="624"/>
        <v>0</v>
      </c>
      <c r="GJ1026" s="3">
        <f t="shared" si="624"/>
        <v>0</v>
      </c>
      <c r="GK1026" s="3">
        <f t="shared" si="624"/>
        <v>0</v>
      </c>
      <c r="GL1026" s="3">
        <f t="shared" si="624"/>
        <v>0</v>
      </c>
      <c r="GM1026" s="3">
        <f t="shared" si="624"/>
        <v>0</v>
      </c>
      <c r="GN1026" s="3">
        <f t="shared" si="624"/>
        <v>0</v>
      </c>
      <c r="GO1026" s="3">
        <f t="shared" si="624"/>
        <v>0</v>
      </c>
      <c r="GP1026" s="3">
        <f t="shared" si="624"/>
        <v>0</v>
      </c>
      <c r="GQ1026" s="3">
        <f t="shared" si="624"/>
        <v>0</v>
      </c>
      <c r="GR1026" s="3">
        <f t="shared" si="624"/>
        <v>0</v>
      </c>
      <c r="GS1026" s="3">
        <f t="shared" si="624"/>
        <v>0</v>
      </c>
      <c r="GT1026" s="3">
        <f t="shared" si="624"/>
        <v>0</v>
      </c>
      <c r="GU1026" s="3">
        <f t="shared" si="624"/>
        <v>0</v>
      </c>
      <c r="GV1026" s="3">
        <f t="shared" si="624"/>
        <v>0</v>
      </c>
      <c r="GW1026" s="3">
        <f t="shared" si="624"/>
        <v>0</v>
      </c>
      <c r="GX1026" s="3">
        <f t="shared" si="624"/>
        <v>0</v>
      </c>
    </row>
    <row r="1028" spans="1:245" x14ac:dyDescent="0.2">
      <c r="A1028" s="1">
        <v>5</v>
      </c>
      <c r="B1028" s="1">
        <v>1</v>
      </c>
      <c r="C1028" s="1"/>
      <c r="D1028" s="1">
        <f>ROW(A1042)</f>
        <v>1042</v>
      </c>
      <c r="E1028" s="1"/>
      <c r="F1028" s="1" t="s">
        <v>118</v>
      </c>
      <c r="G1028" s="1" t="s">
        <v>17</v>
      </c>
      <c r="H1028" s="1" t="s">
        <v>3</v>
      </c>
      <c r="I1028" s="1">
        <v>0</v>
      </c>
      <c r="J1028" s="1"/>
      <c r="K1028" s="1">
        <v>0</v>
      </c>
      <c r="L1028" s="1"/>
      <c r="M1028" s="1"/>
      <c r="N1028" s="1"/>
      <c r="O1028" s="1"/>
      <c r="P1028" s="1"/>
      <c r="Q1028" s="1"/>
      <c r="R1028" s="1"/>
      <c r="S1028" s="1"/>
      <c r="T1028" s="1"/>
      <c r="U1028" s="1" t="s">
        <v>3</v>
      </c>
      <c r="V1028" s="1">
        <v>0</v>
      </c>
      <c r="W1028" s="1"/>
      <c r="X1028" s="1"/>
      <c r="Y1028" s="1"/>
      <c r="Z1028" s="1"/>
      <c r="AA1028" s="1"/>
      <c r="AB1028" s="1" t="s">
        <v>3</v>
      </c>
      <c r="AC1028" s="1" t="s">
        <v>3</v>
      </c>
      <c r="AD1028" s="1" t="s">
        <v>3</v>
      </c>
      <c r="AE1028" s="1" t="s">
        <v>3</v>
      </c>
      <c r="AF1028" s="1" t="s">
        <v>3</v>
      </c>
      <c r="AG1028" s="1" t="s">
        <v>3</v>
      </c>
      <c r="AH1028" s="1"/>
      <c r="AI1028" s="1"/>
      <c r="AJ1028" s="1"/>
      <c r="AK1028" s="1"/>
      <c r="AL1028" s="1"/>
      <c r="AM1028" s="1"/>
      <c r="AN1028" s="1"/>
      <c r="AO1028" s="1"/>
      <c r="AP1028" s="1" t="s">
        <v>3</v>
      </c>
      <c r="AQ1028" s="1" t="s">
        <v>3</v>
      </c>
      <c r="AR1028" s="1" t="s">
        <v>3</v>
      </c>
      <c r="AS1028" s="1"/>
      <c r="AT1028" s="1"/>
      <c r="AU1028" s="1"/>
      <c r="AV1028" s="1"/>
      <c r="AW1028" s="1"/>
      <c r="AX1028" s="1"/>
      <c r="AY1028" s="1"/>
      <c r="AZ1028" s="1" t="s">
        <v>3</v>
      </c>
      <c r="BA1028" s="1"/>
      <c r="BB1028" s="1" t="s">
        <v>3</v>
      </c>
      <c r="BC1028" s="1" t="s">
        <v>3</v>
      </c>
      <c r="BD1028" s="1" t="s">
        <v>3</v>
      </c>
      <c r="BE1028" s="1" t="s">
        <v>3</v>
      </c>
      <c r="BF1028" s="1" t="s">
        <v>3</v>
      </c>
      <c r="BG1028" s="1" t="s">
        <v>3</v>
      </c>
      <c r="BH1028" s="1" t="s">
        <v>3</v>
      </c>
      <c r="BI1028" s="1" t="s">
        <v>3</v>
      </c>
      <c r="BJ1028" s="1" t="s">
        <v>3</v>
      </c>
      <c r="BK1028" s="1" t="s">
        <v>3</v>
      </c>
      <c r="BL1028" s="1" t="s">
        <v>3</v>
      </c>
      <c r="BM1028" s="1" t="s">
        <v>3</v>
      </c>
      <c r="BN1028" s="1" t="s">
        <v>3</v>
      </c>
      <c r="BO1028" s="1" t="s">
        <v>3</v>
      </c>
      <c r="BP1028" s="1" t="s">
        <v>3</v>
      </c>
      <c r="BQ1028" s="1"/>
      <c r="BR1028" s="1"/>
      <c r="BS1028" s="1"/>
      <c r="BT1028" s="1"/>
      <c r="BU1028" s="1"/>
      <c r="BV1028" s="1"/>
      <c r="BW1028" s="1"/>
      <c r="BX1028" s="1">
        <v>0</v>
      </c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>
        <v>0</v>
      </c>
    </row>
    <row r="1030" spans="1:245" x14ac:dyDescent="0.2">
      <c r="A1030" s="2">
        <v>52</v>
      </c>
      <c r="B1030" s="2">
        <f t="shared" ref="B1030:G1030" si="625">B1042</f>
        <v>1</v>
      </c>
      <c r="C1030" s="2">
        <f t="shared" si="625"/>
        <v>5</v>
      </c>
      <c r="D1030" s="2">
        <f t="shared" si="625"/>
        <v>1028</v>
      </c>
      <c r="E1030" s="2">
        <f t="shared" si="625"/>
        <v>0</v>
      </c>
      <c r="F1030" s="2" t="str">
        <f t="shared" si="625"/>
        <v>Новый подраздел</v>
      </c>
      <c r="G1030" s="2" t="str">
        <f t="shared" si="625"/>
        <v>Подготовительные работы</v>
      </c>
      <c r="H1030" s="2"/>
      <c r="I1030" s="2"/>
      <c r="J1030" s="2"/>
      <c r="K1030" s="2"/>
      <c r="L1030" s="2"/>
      <c r="M1030" s="2"/>
      <c r="N1030" s="2"/>
      <c r="O1030" s="2">
        <f t="shared" ref="O1030:AT1030" si="626">O1042</f>
        <v>0</v>
      </c>
      <c r="P1030" s="2">
        <f t="shared" si="626"/>
        <v>0</v>
      </c>
      <c r="Q1030" s="2">
        <f t="shared" si="626"/>
        <v>0</v>
      </c>
      <c r="R1030" s="2">
        <f t="shared" si="626"/>
        <v>0</v>
      </c>
      <c r="S1030" s="2">
        <f t="shared" si="626"/>
        <v>0</v>
      </c>
      <c r="T1030" s="2">
        <f t="shared" si="626"/>
        <v>0</v>
      </c>
      <c r="U1030" s="2">
        <f t="shared" si="626"/>
        <v>0</v>
      </c>
      <c r="V1030" s="2">
        <f t="shared" si="626"/>
        <v>0</v>
      </c>
      <c r="W1030" s="2">
        <f t="shared" si="626"/>
        <v>0</v>
      </c>
      <c r="X1030" s="2">
        <f t="shared" si="626"/>
        <v>0</v>
      </c>
      <c r="Y1030" s="2">
        <f t="shared" si="626"/>
        <v>0</v>
      </c>
      <c r="Z1030" s="2">
        <f t="shared" si="626"/>
        <v>0</v>
      </c>
      <c r="AA1030" s="2">
        <f t="shared" si="626"/>
        <v>0</v>
      </c>
      <c r="AB1030" s="2">
        <f t="shared" si="626"/>
        <v>0</v>
      </c>
      <c r="AC1030" s="2">
        <f t="shared" si="626"/>
        <v>0</v>
      </c>
      <c r="AD1030" s="2">
        <f t="shared" si="626"/>
        <v>0</v>
      </c>
      <c r="AE1030" s="2">
        <f t="shared" si="626"/>
        <v>0</v>
      </c>
      <c r="AF1030" s="2">
        <f t="shared" si="626"/>
        <v>0</v>
      </c>
      <c r="AG1030" s="2">
        <f t="shared" si="626"/>
        <v>0</v>
      </c>
      <c r="AH1030" s="2">
        <f t="shared" si="626"/>
        <v>0</v>
      </c>
      <c r="AI1030" s="2">
        <f t="shared" si="626"/>
        <v>0</v>
      </c>
      <c r="AJ1030" s="2">
        <f t="shared" si="626"/>
        <v>0</v>
      </c>
      <c r="AK1030" s="2">
        <f t="shared" si="626"/>
        <v>0</v>
      </c>
      <c r="AL1030" s="2">
        <f t="shared" si="626"/>
        <v>0</v>
      </c>
      <c r="AM1030" s="2">
        <f t="shared" si="626"/>
        <v>0</v>
      </c>
      <c r="AN1030" s="2">
        <f t="shared" si="626"/>
        <v>0</v>
      </c>
      <c r="AO1030" s="2">
        <f t="shared" si="626"/>
        <v>0</v>
      </c>
      <c r="AP1030" s="2">
        <f t="shared" si="626"/>
        <v>0</v>
      </c>
      <c r="AQ1030" s="2">
        <f t="shared" si="626"/>
        <v>0</v>
      </c>
      <c r="AR1030" s="2">
        <f t="shared" si="626"/>
        <v>0</v>
      </c>
      <c r="AS1030" s="2">
        <f t="shared" si="626"/>
        <v>0</v>
      </c>
      <c r="AT1030" s="2">
        <f t="shared" si="626"/>
        <v>0</v>
      </c>
      <c r="AU1030" s="2">
        <f t="shared" ref="AU1030:BZ1030" si="627">AU1042</f>
        <v>0</v>
      </c>
      <c r="AV1030" s="2">
        <f t="shared" si="627"/>
        <v>0</v>
      </c>
      <c r="AW1030" s="2">
        <f t="shared" si="627"/>
        <v>0</v>
      </c>
      <c r="AX1030" s="2">
        <f t="shared" si="627"/>
        <v>0</v>
      </c>
      <c r="AY1030" s="2">
        <f t="shared" si="627"/>
        <v>0</v>
      </c>
      <c r="AZ1030" s="2">
        <f t="shared" si="627"/>
        <v>0</v>
      </c>
      <c r="BA1030" s="2">
        <f t="shared" si="627"/>
        <v>0</v>
      </c>
      <c r="BB1030" s="2">
        <f t="shared" si="627"/>
        <v>0</v>
      </c>
      <c r="BC1030" s="2">
        <f t="shared" si="627"/>
        <v>0</v>
      </c>
      <c r="BD1030" s="2">
        <f t="shared" si="627"/>
        <v>0</v>
      </c>
      <c r="BE1030" s="2">
        <f t="shared" si="627"/>
        <v>0</v>
      </c>
      <c r="BF1030" s="2">
        <f t="shared" si="627"/>
        <v>0</v>
      </c>
      <c r="BG1030" s="2">
        <f t="shared" si="627"/>
        <v>0</v>
      </c>
      <c r="BH1030" s="2">
        <f t="shared" si="627"/>
        <v>0</v>
      </c>
      <c r="BI1030" s="2">
        <f t="shared" si="627"/>
        <v>0</v>
      </c>
      <c r="BJ1030" s="2">
        <f t="shared" si="627"/>
        <v>0</v>
      </c>
      <c r="BK1030" s="2">
        <f t="shared" si="627"/>
        <v>0</v>
      </c>
      <c r="BL1030" s="2">
        <f t="shared" si="627"/>
        <v>0</v>
      </c>
      <c r="BM1030" s="2">
        <f t="shared" si="627"/>
        <v>0</v>
      </c>
      <c r="BN1030" s="2">
        <f t="shared" si="627"/>
        <v>0</v>
      </c>
      <c r="BO1030" s="2">
        <f t="shared" si="627"/>
        <v>0</v>
      </c>
      <c r="BP1030" s="2">
        <f t="shared" si="627"/>
        <v>0</v>
      </c>
      <c r="BQ1030" s="2">
        <f t="shared" si="627"/>
        <v>0</v>
      </c>
      <c r="BR1030" s="2">
        <f t="shared" si="627"/>
        <v>0</v>
      </c>
      <c r="BS1030" s="2">
        <f t="shared" si="627"/>
        <v>0</v>
      </c>
      <c r="BT1030" s="2">
        <f t="shared" si="627"/>
        <v>0</v>
      </c>
      <c r="BU1030" s="2">
        <f t="shared" si="627"/>
        <v>0</v>
      </c>
      <c r="BV1030" s="2">
        <f t="shared" si="627"/>
        <v>0</v>
      </c>
      <c r="BW1030" s="2">
        <f t="shared" si="627"/>
        <v>0</v>
      </c>
      <c r="BX1030" s="2">
        <f t="shared" si="627"/>
        <v>0</v>
      </c>
      <c r="BY1030" s="2">
        <f t="shared" si="627"/>
        <v>0</v>
      </c>
      <c r="BZ1030" s="2">
        <f t="shared" si="627"/>
        <v>0</v>
      </c>
      <c r="CA1030" s="2">
        <f t="shared" ref="CA1030:DF1030" si="628">CA1042</f>
        <v>0</v>
      </c>
      <c r="CB1030" s="2">
        <f t="shared" si="628"/>
        <v>0</v>
      </c>
      <c r="CC1030" s="2">
        <f t="shared" si="628"/>
        <v>0</v>
      </c>
      <c r="CD1030" s="2">
        <f t="shared" si="628"/>
        <v>0</v>
      </c>
      <c r="CE1030" s="2">
        <f t="shared" si="628"/>
        <v>0</v>
      </c>
      <c r="CF1030" s="2">
        <f t="shared" si="628"/>
        <v>0</v>
      </c>
      <c r="CG1030" s="2">
        <f t="shared" si="628"/>
        <v>0</v>
      </c>
      <c r="CH1030" s="2">
        <f t="shared" si="628"/>
        <v>0</v>
      </c>
      <c r="CI1030" s="2">
        <f t="shared" si="628"/>
        <v>0</v>
      </c>
      <c r="CJ1030" s="2">
        <f t="shared" si="628"/>
        <v>0</v>
      </c>
      <c r="CK1030" s="2">
        <f t="shared" si="628"/>
        <v>0</v>
      </c>
      <c r="CL1030" s="2">
        <f t="shared" si="628"/>
        <v>0</v>
      </c>
      <c r="CM1030" s="2">
        <f t="shared" si="628"/>
        <v>0</v>
      </c>
      <c r="CN1030" s="2">
        <f t="shared" si="628"/>
        <v>0</v>
      </c>
      <c r="CO1030" s="2">
        <f t="shared" si="628"/>
        <v>0</v>
      </c>
      <c r="CP1030" s="2">
        <f t="shared" si="628"/>
        <v>0</v>
      </c>
      <c r="CQ1030" s="2">
        <f t="shared" si="628"/>
        <v>0</v>
      </c>
      <c r="CR1030" s="2">
        <f t="shared" si="628"/>
        <v>0</v>
      </c>
      <c r="CS1030" s="2">
        <f t="shared" si="628"/>
        <v>0</v>
      </c>
      <c r="CT1030" s="2">
        <f t="shared" si="628"/>
        <v>0</v>
      </c>
      <c r="CU1030" s="2">
        <f t="shared" si="628"/>
        <v>0</v>
      </c>
      <c r="CV1030" s="2">
        <f t="shared" si="628"/>
        <v>0</v>
      </c>
      <c r="CW1030" s="2">
        <f t="shared" si="628"/>
        <v>0</v>
      </c>
      <c r="CX1030" s="2">
        <f t="shared" si="628"/>
        <v>0</v>
      </c>
      <c r="CY1030" s="2">
        <f t="shared" si="628"/>
        <v>0</v>
      </c>
      <c r="CZ1030" s="2">
        <f t="shared" si="628"/>
        <v>0</v>
      </c>
      <c r="DA1030" s="2">
        <f t="shared" si="628"/>
        <v>0</v>
      </c>
      <c r="DB1030" s="2">
        <f t="shared" si="628"/>
        <v>0</v>
      </c>
      <c r="DC1030" s="2">
        <f t="shared" si="628"/>
        <v>0</v>
      </c>
      <c r="DD1030" s="2">
        <f t="shared" si="628"/>
        <v>0</v>
      </c>
      <c r="DE1030" s="2">
        <f t="shared" si="628"/>
        <v>0</v>
      </c>
      <c r="DF1030" s="2">
        <f t="shared" si="628"/>
        <v>0</v>
      </c>
      <c r="DG1030" s="3">
        <f t="shared" ref="DG1030:EL1030" si="629">DG1042</f>
        <v>0</v>
      </c>
      <c r="DH1030" s="3">
        <f t="shared" si="629"/>
        <v>0</v>
      </c>
      <c r="DI1030" s="3">
        <f t="shared" si="629"/>
        <v>0</v>
      </c>
      <c r="DJ1030" s="3">
        <f t="shared" si="629"/>
        <v>0</v>
      </c>
      <c r="DK1030" s="3">
        <f t="shared" si="629"/>
        <v>0</v>
      </c>
      <c r="DL1030" s="3">
        <f t="shared" si="629"/>
        <v>0</v>
      </c>
      <c r="DM1030" s="3">
        <f t="shared" si="629"/>
        <v>0</v>
      </c>
      <c r="DN1030" s="3">
        <f t="shared" si="629"/>
        <v>0</v>
      </c>
      <c r="DO1030" s="3">
        <f t="shared" si="629"/>
        <v>0</v>
      </c>
      <c r="DP1030" s="3">
        <f t="shared" si="629"/>
        <v>0</v>
      </c>
      <c r="DQ1030" s="3">
        <f t="shared" si="629"/>
        <v>0</v>
      </c>
      <c r="DR1030" s="3">
        <f t="shared" si="629"/>
        <v>0</v>
      </c>
      <c r="DS1030" s="3">
        <f t="shared" si="629"/>
        <v>0</v>
      </c>
      <c r="DT1030" s="3">
        <f t="shared" si="629"/>
        <v>0</v>
      </c>
      <c r="DU1030" s="3">
        <f t="shared" si="629"/>
        <v>0</v>
      </c>
      <c r="DV1030" s="3">
        <f t="shared" si="629"/>
        <v>0</v>
      </c>
      <c r="DW1030" s="3">
        <f t="shared" si="629"/>
        <v>0</v>
      </c>
      <c r="DX1030" s="3">
        <f t="shared" si="629"/>
        <v>0</v>
      </c>
      <c r="DY1030" s="3">
        <f t="shared" si="629"/>
        <v>0</v>
      </c>
      <c r="DZ1030" s="3">
        <f t="shared" si="629"/>
        <v>0</v>
      </c>
      <c r="EA1030" s="3">
        <f t="shared" si="629"/>
        <v>0</v>
      </c>
      <c r="EB1030" s="3">
        <f t="shared" si="629"/>
        <v>0</v>
      </c>
      <c r="EC1030" s="3">
        <f t="shared" si="629"/>
        <v>0</v>
      </c>
      <c r="ED1030" s="3">
        <f t="shared" si="629"/>
        <v>0</v>
      </c>
      <c r="EE1030" s="3">
        <f t="shared" si="629"/>
        <v>0</v>
      </c>
      <c r="EF1030" s="3">
        <f t="shared" si="629"/>
        <v>0</v>
      </c>
      <c r="EG1030" s="3">
        <f t="shared" si="629"/>
        <v>0</v>
      </c>
      <c r="EH1030" s="3">
        <f t="shared" si="629"/>
        <v>0</v>
      </c>
      <c r="EI1030" s="3">
        <f t="shared" si="629"/>
        <v>0</v>
      </c>
      <c r="EJ1030" s="3">
        <f t="shared" si="629"/>
        <v>0</v>
      </c>
      <c r="EK1030" s="3">
        <f t="shared" si="629"/>
        <v>0</v>
      </c>
      <c r="EL1030" s="3">
        <f t="shared" si="629"/>
        <v>0</v>
      </c>
      <c r="EM1030" s="3">
        <f t="shared" ref="EM1030:FR1030" si="630">EM1042</f>
        <v>0</v>
      </c>
      <c r="EN1030" s="3">
        <f t="shared" si="630"/>
        <v>0</v>
      </c>
      <c r="EO1030" s="3">
        <f t="shared" si="630"/>
        <v>0</v>
      </c>
      <c r="EP1030" s="3">
        <f t="shared" si="630"/>
        <v>0</v>
      </c>
      <c r="EQ1030" s="3">
        <f t="shared" si="630"/>
        <v>0</v>
      </c>
      <c r="ER1030" s="3">
        <f t="shared" si="630"/>
        <v>0</v>
      </c>
      <c r="ES1030" s="3">
        <f t="shared" si="630"/>
        <v>0</v>
      </c>
      <c r="ET1030" s="3">
        <f t="shared" si="630"/>
        <v>0</v>
      </c>
      <c r="EU1030" s="3">
        <f t="shared" si="630"/>
        <v>0</v>
      </c>
      <c r="EV1030" s="3">
        <f t="shared" si="630"/>
        <v>0</v>
      </c>
      <c r="EW1030" s="3">
        <f t="shared" si="630"/>
        <v>0</v>
      </c>
      <c r="EX1030" s="3">
        <f t="shared" si="630"/>
        <v>0</v>
      </c>
      <c r="EY1030" s="3">
        <f t="shared" si="630"/>
        <v>0</v>
      </c>
      <c r="EZ1030" s="3">
        <f t="shared" si="630"/>
        <v>0</v>
      </c>
      <c r="FA1030" s="3">
        <f t="shared" si="630"/>
        <v>0</v>
      </c>
      <c r="FB1030" s="3">
        <f t="shared" si="630"/>
        <v>0</v>
      </c>
      <c r="FC1030" s="3">
        <f t="shared" si="630"/>
        <v>0</v>
      </c>
      <c r="FD1030" s="3">
        <f t="shared" si="630"/>
        <v>0</v>
      </c>
      <c r="FE1030" s="3">
        <f t="shared" si="630"/>
        <v>0</v>
      </c>
      <c r="FF1030" s="3">
        <f t="shared" si="630"/>
        <v>0</v>
      </c>
      <c r="FG1030" s="3">
        <f t="shared" si="630"/>
        <v>0</v>
      </c>
      <c r="FH1030" s="3">
        <f t="shared" si="630"/>
        <v>0</v>
      </c>
      <c r="FI1030" s="3">
        <f t="shared" si="630"/>
        <v>0</v>
      </c>
      <c r="FJ1030" s="3">
        <f t="shared" si="630"/>
        <v>0</v>
      </c>
      <c r="FK1030" s="3">
        <f t="shared" si="630"/>
        <v>0</v>
      </c>
      <c r="FL1030" s="3">
        <f t="shared" si="630"/>
        <v>0</v>
      </c>
      <c r="FM1030" s="3">
        <f t="shared" si="630"/>
        <v>0</v>
      </c>
      <c r="FN1030" s="3">
        <f t="shared" si="630"/>
        <v>0</v>
      </c>
      <c r="FO1030" s="3">
        <f t="shared" si="630"/>
        <v>0</v>
      </c>
      <c r="FP1030" s="3">
        <f t="shared" si="630"/>
        <v>0</v>
      </c>
      <c r="FQ1030" s="3">
        <f t="shared" si="630"/>
        <v>0</v>
      </c>
      <c r="FR1030" s="3">
        <f t="shared" si="630"/>
        <v>0</v>
      </c>
      <c r="FS1030" s="3">
        <f t="shared" ref="FS1030:GX1030" si="631">FS1042</f>
        <v>0</v>
      </c>
      <c r="FT1030" s="3">
        <f t="shared" si="631"/>
        <v>0</v>
      </c>
      <c r="FU1030" s="3">
        <f t="shared" si="631"/>
        <v>0</v>
      </c>
      <c r="FV1030" s="3">
        <f t="shared" si="631"/>
        <v>0</v>
      </c>
      <c r="FW1030" s="3">
        <f t="shared" si="631"/>
        <v>0</v>
      </c>
      <c r="FX1030" s="3">
        <f t="shared" si="631"/>
        <v>0</v>
      </c>
      <c r="FY1030" s="3">
        <f t="shared" si="631"/>
        <v>0</v>
      </c>
      <c r="FZ1030" s="3">
        <f t="shared" si="631"/>
        <v>0</v>
      </c>
      <c r="GA1030" s="3">
        <f t="shared" si="631"/>
        <v>0</v>
      </c>
      <c r="GB1030" s="3">
        <f t="shared" si="631"/>
        <v>0</v>
      </c>
      <c r="GC1030" s="3">
        <f t="shared" si="631"/>
        <v>0</v>
      </c>
      <c r="GD1030" s="3">
        <f t="shared" si="631"/>
        <v>0</v>
      </c>
      <c r="GE1030" s="3">
        <f t="shared" si="631"/>
        <v>0</v>
      </c>
      <c r="GF1030" s="3">
        <f t="shared" si="631"/>
        <v>0</v>
      </c>
      <c r="GG1030" s="3">
        <f t="shared" si="631"/>
        <v>0</v>
      </c>
      <c r="GH1030" s="3">
        <f t="shared" si="631"/>
        <v>0</v>
      </c>
      <c r="GI1030" s="3">
        <f t="shared" si="631"/>
        <v>0</v>
      </c>
      <c r="GJ1030" s="3">
        <f t="shared" si="631"/>
        <v>0</v>
      </c>
      <c r="GK1030" s="3">
        <f t="shared" si="631"/>
        <v>0</v>
      </c>
      <c r="GL1030" s="3">
        <f t="shared" si="631"/>
        <v>0</v>
      </c>
      <c r="GM1030" s="3">
        <f t="shared" si="631"/>
        <v>0</v>
      </c>
      <c r="GN1030" s="3">
        <f t="shared" si="631"/>
        <v>0</v>
      </c>
      <c r="GO1030" s="3">
        <f t="shared" si="631"/>
        <v>0</v>
      </c>
      <c r="GP1030" s="3">
        <f t="shared" si="631"/>
        <v>0</v>
      </c>
      <c r="GQ1030" s="3">
        <f t="shared" si="631"/>
        <v>0</v>
      </c>
      <c r="GR1030" s="3">
        <f t="shared" si="631"/>
        <v>0</v>
      </c>
      <c r="GS1030" s="3">
        <f t="shared" si="631"/>
        <v>0</v>
      </c>
      <c r="GT1030" s="3">
        <f t="shared" si="631"/>
        <v>0</v>
      </c>
      <c r="GU1030" s="3">
        <f t="shared" si="631"/>
        <v>0</v>
      </c>
      <c r="GV1030" s="3">
        <f t="shared" si="631"/>
        <v>0</v>
      </c>
      <c r="GW1030" s="3">
        <f t="shared" si="631"/>
        <v>0</v>
      </c>
      <c r="GX1030" s="3">
        <f t="shared" si="631"/>
        <v>0</v>
      </c>
    </row>
    <row r="1032" spans="1:245" x14ac:dyDescent="0.2">
      <c r="A1032">
        <v>17</v>
      </c>
      <c r="B1032">
        <v>1</v>
      </c>
      <c r="C1032">
        <f>ROW(SmtRes!A203)</f>
        <v>203</v>
      </c>
      <c r="D1032">
        <f>ROW(EtalonRes!A291)</f>
        <v>291</v>
      </c>
      <c r="E1032" t="s">
        <v>325</v>
      </c>
      <c r="F1032" t="s">
        <v>19</v>
      </c>
      <c r="G1032" t="s">
        <v>20</v>
      </c>
      <c r="H1032" t="s">
        <v>21</v>
      </c>
      <c r="I1032">
        <v>0</v>
      </c>
      <c r="J1032">
        <v>0</v>
      </c>
      <c r="O1032">
        <f t="shared" ref="O1032:O1040" si="632">ROUND(CP1032,2)</f>
        <v>0</v>
      </c>
      <c r="P1032">
        <f t="shared" ref="P1032:P1040" si="633">ROUND(CQ1032*I1032,2)</f>
        <v>0</v>
      </c>
      <c r="Q1032">
        <f t="shared" ref="Q1032:Q1040" si="634">ROUND(CR1032*I1032,2)</f>
        <v>0</v>
      </c>
      <c r="R1032">
        <f t="shared" ref="R1032:R1040" si="635">ROUND(CS1032*I1032,2)</f>
        <v>0</v>
      </c>
      <c r="S1032">
        <f t="shared" ref="S1032:S1040" si="636">ROUND(CT1032*I1032,2)</f>
        <v>0</v>
      </c>
      <c r="T1032">
        <f t="shared" ref="T1032:T1040" si="637">ROUND(CU1032*I1032,2)</f>
        <v>0</v>
      </c>
      <c r="U1032">
        <f t="shared" ref="U1032:U1040" si="638">CV1032*I1032</f>
        <v>0</v>
      </c>
      <c r="V1032">
        <f t="shared" ref="V1032:V1040" si="639">CW1032*I1032</f>
        <v>0</v>
      </c>
      <c r="W1032">
        <f t="shared" ref="W1032:W1040" si="640">ROUND(CX1032*I1032,2)</f>
        <v>0</v>
      </c>
      <c r="X1032">
        <f t="shared" ref="X1032:X1040" si="641">ROUND(CY1032,2)</f>
        <v>0</v>
      </c>
      <c r="Y1032">
        <f t="shared" ref="Y1032:Y1040" si="642">ROUND(CZ1032,2)</f>
        <v>0</v>
      </c>
      <c r="AA1032">
        <v>40597198</v>
      </c>
      <c r="AB1032">
        <f t="shared" ref="AB1032:AB1040" si="643">ROUND((AC1032+AD1032+AF1032),6)</f>
        <v>2908.29</v>
      </c>
      <c r="AC1032">
        <f>ROUND((ES1032),6)</f>
        <v>0</v>
      </c>
      <c r="AD1032">
        <f>ROUND((((ET1032)-(EU1032))+AE1032),6)</f>
        <v>0</v>
      </c>
      <c r="AE1032">
        <f>ROUND((EU1032),6)</f>
        <v>0</v>
      </c>
      <c r="AF1032">
        <f>ROUND((EV1032),6)</f>
        <v>2908.29</v>
      </c>
      <c r="AG1032">
        <f t="shared" ref="AG1032:AG1040" si="644">ROUND((AP1032),6)</f>
        <v>0</v>
      </c>
      <c r="AH1032">
        <f>(EW1032)</f>
        <v>18.68</v>
      </c>
      <c r="AI1032">
        <f>(EX1032)</f>
        <v>0</v>
      </c>
      <c r="AJ1032">
        <f t="shared" ref="AJ1032:AJ1040" si="645">(AS1032)</f>
        <v>0</v>
      </c>
      <c r="AK1032">
        <v>2908.29</v>
      </c>
      <c r="AL1032">
        <v>0</v>
      </c>
      <c r="AM1032">
        <v>0</v>
      </c>
      <c r="AN1032">
        <v>0</v>
      </c>
      <c r="AO1032">
        <v>2908.29</v>
      </c>
      <c r="AP1032">
        <v>0</v>
      </c>
      <c r="AQ1032">
        <v>18.68</v>
      </c>
      <c r="AR1032">
        <v>0</v>
      </c>
      <c r="AS1032">
        <v>0</v>
      </c>
      <c r="AT1032">
        <v>70</v>
      </c>
      <c r="AU1032">
        <v>10</v>
      </c>
      <c r="AV1032">
        <v>1</v>
      </c>
      <c r="AW1032">
        <v>1</v>
      </c>
      <c r="AZ1032">
        <v>1</v>
      </c>
      <c r="BA1032">
        <v>1</v>
      </c>
      <c r="BB1032">
        <v>1</v>
      </c>
      <c r="BC1032">
        <v>1</v>
      </c>
      <c r="BD1032" t="s">
        <v>3</v>
      </c>
      <c r="BE1032" t="s">
        <v>3</v>
      </c>
      <c r="BF1032" t="s">
        <v>3</v>
      </c>
      <c r="BG1032" t="s">
        <v>3</v>
      </c>
      <c r="BH1032">
        <v>0</v>
      </c>
      <c r="BI1032">
        <v>4</v>
      </c>
      <c r="BJ1032" t="s">
        <v>22</v>
      </c>
      <c r="BM1032">
        <v>0</v>
      </c>
      <c r="BN1032">
        <v>0</v>
      </c>
      <c r="BO1032" t="s">
        <v>3</v>
      </c>
      <c r="BP1032">
        <v>0</v>
      </c>
      <c r="BQ1032">
        <v>1</v>
      </c>
      <c r="BR1032">
        <v>0</v>
      </c>
      <c r="BS1032">
        <v>1</v>
      </c>
      <c r="BT1032">
        <v>1</v>
      </c>
      <c r="BU1032">
        <v>1</v>
      </c>
      <c r="BV1032">
        <v>1</v>
      </c>
      <c r="BW1032">
        <v>1</v>
      </c>
      <c r="BX1032">
        <v>1</v>
      </c>
      <c r="BY1032" t="s">
        <v>3</v>
      </c>
      <c r="BZ1032">
        <v>70</v>
      </c>
      <c r="CA1032">
        <v>10</v>
      </c>
      <c r="CE1032">
        <v>0</v>
      </c>
      <c r="CF1032">
        <v>0</v>
      </c>
      <c r="CG1032">
        <v>0</v>
      </c>
      <c r="CM1032">
        <v>0</v>
      </c>
      <c r="CN1032" t="s">
        <v>3</v>
      </c>
      <c r="CO1032">
        <v>0</v>
      </c>
      <c r="CP1032">
        <f t="shared" ref="CP1032:CP1040" si="646">(P1032+Q1032+S1032)</f>
        <v>0</v>
      </c>
      <c r="CQ1032">
        <f t="shared" ref="CQ1032:CQ1040" si="647">(AC1032*BC1032*AW1032)</f>
        <v>0</v>
      </c>
      <c r="CR1032">
        <f>((((ET1032)*BB1032-(EU1032)*BS1032)+AE1032*BS1032)*AV1032)</f>
        <v>0</v>
      </c>
      <c r="CS1032">
        <f t="shared" ref="CS1032:CS1040" si="648">(AE1032*BS1032*AV1032)</f>
        <v>0</v>
      </c>
      <c r="CT1032">
        <f t="shared" ref="CT1032:CT1040" si="649">(AF1032*BA1032*AV1032)</f>
        <v>2908.29</v>
      </c>
      <c r="CU1032">
        <f t="shared" ref="CU1032:CU1040" si="650">AG1032</f>
        <v>0</v>
      </c>
      <c r="CV1032">
        <f t="shared" ref="CV1032:CV1040" si="651">(AH1032*AV1032)</f>
        <v>18.68</v>
      </c>
      <c r="CW1032">
        <f t="shared" ref="CW1032:CW1040" si="652">AI1032</f>
        <v>0</v>
      </c>
      <c r="CX1032">
        <f t="shared" ref="CX1032:CX1040" si="653">AJ1032</f>
        <v>0</v>
      </c>
      <c r="CY1032">
        <f t="shared" ref="CY1032:CY1040" si="654">((S1032*BZ1032)/100)</f>
        <v>0</v>
      </c>
      <c r="CZ1032">
        <f t="shared" ref="CZ1032:CZ1040" si="655">((S1032*CA1032)/100)</f>
        <v>0</v>
      </c>
      <c r="DC1032" t="s">
        <v>3</v>
      </c>
      <c r="DD1032" t="s">
        <v>3</v>
      </c>
      <c r="DE1032" t="s">
        <v>3</v>
      </c>
      <c r="DF1032" t="s">
        <v>3</v>
      </c>
      <c r="DG1032" t="s">
        <v>3</v>
      </c>
      <c r="DH1032" t="s">
        <v>3</v>
      </c>
      <c r="DI1032" t="s">
        <v>3</v>
      </c>
      <c r="DJ1032" t="s">
        <v>3</v>
      </c>
      <c r="DK1032" t="s">
        <v>3</v>
      </c>
      <c r="DL1032" t="s">
        <v>3</v>
      </c>
      <c r="DM1032" t="s">
        <v>3</v>
      </c>
      <c r="DN1032">
        <v>0</v>
      </c>
      <c r="DO1032">
        <v>0</v>
      </c>
      <c r="DP1032">
        <v>1</v>
      </c>
      <c r="DQ1032">
        <v>1</v>
      </c>
      <c r="DU1032">
        <v>1005</v>
      </c>
      <c r="DV1032" t="s">
        <v>21</v>
      </c>
      <c r="DW1032" t="s">
        <v>21</v>
      </c>
      <c r="DX1032">
        <v>100</v>
      </c>
      <c r="EE1032">
        <v>38986828</v>
      </c>
      <c r="EF1032">
        <v>1</v>
      </c>
      <c r="EG1032" t="s">
        <v>23</v>
      </c>
      <c r="EH1032">
        <v>0</v>
      </c>
      <c r="EI1032" t="s">
        <v>3</v>
      </c>
      <c r="EJ1032">
        <v>4</v>
      </c>
      <c r="EK1032">
        <v>0</v>
      </c>
      <c r="EL1032" t="s">
        <v>24</v>
      </c>
      <c r="EM1032" t="s">
        <v>25</v>
      </c>
      <c r="EO1032" t="s">
        <v>3</v>
      </c>
      <c r="EQ1032">
        <v>131072</v>
      </c>
      <c r="ER1032">
        <v>2908.29</v>
      </c>
      <c r="ES1032">
        <v>0</v>
      </c>
      <c r="ET1032">
        <v>0</v>
      </c>
      <c r="EU1032">
        <v>0</v>
      </c>
      <c r="EV1032">
        <v>2908.29</v>
      </c>
      <c r="EW1032">
        <v>18.68</v>
      </c>
      <c r="EX1032">
        <v>0</v>
      </c>
      <c r="EY1032">
        <v>0</v>
      </c>
      <c r="FQ1032">
        <v>0</v>
      </c>
      <c r="FR1032">
        <f t="shared" ref="FR1032:FR1040" si="656">ROUND(IF(AND(BH1032=3,BI1032=3),P1032,0),2)</f>
        <v>0</v>
      </c>
      <c r="FS1032">
        <v>0</v>
      </c>
      <c r="FX1032">
        <v>70</v>
      </c>
      <c r="FY1032">
        <v>10</v>
      </c>
      <c r="GA1032" t="s">
        <v>3</v>
      </c>
      <c r="GD1032">
        <v>0</v>
      </c>
      <c r="GF1032">
        <v>-1560652598</v>
      </c>
      <c r="GG1032">
        <v>2</v>
      </c>
      <c r="GH1032">
        <v>1</v>
      </c>
      <c r="GI1032">
        <v>-2</v>
      </c>
      <c r="GJ1032">
        <v>0</v>
      </c>
      <c r="GK1032">
        <f>ROUND(R1032*(R12)/100,2)</f>
        <v>0</v>
      </c>
      <c r="GL1032">
        <f t="shared" ref="GL1032:GL1040" si="657">ROUND(IF(AND(BH1032=3,BI1032=3,FS1032&lt;&gt;0),P1032,0),2)</f>
        <v>0</v>
      </c>
      <c r="GM1032">
        <f>ROUND(O1032+X1032+Y1032+GK1032,2)+GX1032</f>
        <v>0</v>
      </c>
      <c r="GN1032">
        <f>IF(OR(BI1032=0,BI1032=1),ROUND(O1032+X1032+Y1032+GK1032,2),0)</f>
        <v>0</v>
      </c>
      <c r="GO1032">
        <f>IF(BI1032=2,ROUND(O1032+X1032+Y1032+GK1032,2),0)</f>
        <v>0</v>
      </c>
      <c r="GP1032">
        <f>IF(BI1032=4,ROUND(O1032+X1032+Y1032+GK1032,2)+GX1032,0)</f>
        <v>0</v>
      </c>
      <c r="GR1032">
        <v>0</v>
      </c>
      <c r="GS1032">
        <v>3</v>
      </c>
      <c r="GT1032">
        <v>0</v>
      </c>
      <c r="GU1032" t="s">
        <v>3</v>
      </c>
      <c r="GV1032">
        <f t="shared" ref="GV1032:GV1038" si="658">ROUND((GT1032),6)</f>
        <v>0</v>
      </c>
      <c r="GW1032">
        <v>1</v>
      </c>
      <c r="GX1032">
        <f t="shared" ref="GX1032:GX1040" si="659">ROUND(HC1032*I1032,2)</f>
        <v>0</v>
      </c>
      <c r="HA1032">
        <v>0</v>
      </c>
      <c r="HB1032">
        <v>0</v>
      </c>
      <c r="HC1032">
        <f t="shared" ref="HC1032:HC1040" si="660">GV1032*GW1032</f>
        <v>0</v>
      </c>
      <c r="IK1032">
        <v>0</v>
      </c>
    </row>
    <row r="1033" spans="1:245" x14ac:dyDescent="0.2">
      <c r="A1033">
        <v>17</v>
      </c>
      <c r="B1033">
        <v>1</v>
      </c>
      <c r="C1033">
        <f>ROW(SmtRes!A204)</f>
        <v>204</v>
      </c>
      <c r="D1033">
        <f>ROW(EtalonRes!A292)</f>
        <v>292</v>
      </c>
      <c r="E1033" t="s">
        <v>326</v>
      </c>
      <c r="F1033" t="s">
        <v>35</v>
      </c>
      <c r="G1033" t="s">
        <v>36</v>
      </c>
      <c r="H1033" t="s">
        <v>37</v>
      </c>
      <c r="I1033">
        <v>0</v>
      </c>
      <c r="J1033">
        <v>0</v>
      </c>
      <c r="O1033">
        <f t="shared" si="632"/>
        <v>0</v>
      </c>
      <c r="P1033">
        <f t="shared" si="633"/>
        <v>0</v>
      </c>
      <c r="Q1033">
        <f t="shared" si="634"/>
        <v>0</v>
      </c>
      <c r="R1033">
        <f t="shared" si="635"/>
        <v>0</v>
      </c>
      <c r="S1033">
        <f t="shared" si="636"/>
        <v>0</v>
      </c>
      <c r="T1033">
        <f t="shared" si="637"/>
        <v>0</v>
      </c>
      <c r="U1033">
        <f t="shared" si="638"/>
        <v>0</v>
      </c>
      <c r="V1033">
        <f t="shared" si="639"/>
        <v>0</v>
      </c>
      <c r="W1033">
        <f t="shared" si="640"/>
        <v>0</v>
      </c>
      <c r="X1033">
        <f t="shared" si="641"/>
        <v>0</v>
      </c>
      <c r="Y1033">
        <f t="shared" si="642"/>
        <v>0</v>
      </c>
      <c r="AA1033">
        <v>40597198</v>
      </c>
      <c r="AB1033">
        <f t="shared" si="643"/>
        <v>14767.82</v>
      </c>
      <c r="AC1033">
        <f>ROUND((ES1033),6)</f>
        <v>0</v>
      </c>
      <c r="AD1033">
        <f>ROUND((((ET1033)-(EU1033))+AE1033),6)</f>
        <v>0</v>
      </c>
      <c r="AE1033">
        <f>ROUND((EU1033),6)</f>
        <v>0</v>
      </c>
      <c r="AF1033">
        <f>ROUND((EV1033),6)</f>
        <v>14767.82</v>
      </c>
      <c r="AG1033">
        <f t="shared" si="644"/>
        <v>0</v>
      </c>
      <c r="AH1033">
        <f>(EW1033)</f>
        <v>76.7</v>
      </c>
      <c r="AI1033">
        <f>(EX1033)</f>
        <v>0</v>
      </c>
      <c r="AJ1033">
        <f t="shared" si="645"/>
        <v>0</v>
      </c>
      <c r="AK1033">
        <v>14767.82</v>
      </c>
      <c r="AL1033">
        <v>0</v>
      </c>
      <c r="AM1033">
        <v>0</v>
      </c>
      <c r="AN1033">
        <v>0</v>
      </c>
      <c r="AO1033">
        <v>14767.82</v>
      </c>
      <c r="AP1033">
        <v>0</v>
      </c>
      <c r="AQ1033">
        <v>76.7</v>
      </c>
      <c r="AR1033">
        <v>0</v>
      </c>
      <c r="AS1033">
        <v>0</v>
      </c>
      <c r="AT1033">
        <v>70</v>
      </c>
      <c r="AU1033">
        <v>10</v>
      </c>
      <c r="AV1033">
        <v>1</v>
      </c>
      <c r="AW1033">
        <v>1</v>
      </c>
      <c r="AZ1033">
        <v>1</v>
      </c>
      <c r="BA1033">
        <v>1</v>
      </c>
      <c r="BB1033">
        <v>1</v>
      </c>
      <c r="BC1033">
        <v>1</v>
      </c>
      <c r="BD1033" t="s">
        <v>3</v>
      </c>
      <c r="BE1033" t="s">
        <v>3</v>
      </c>
      <c r="BF1033" t="s">
        <v>3</v>
      </c>
      <c r="BG1033" t="s">
        <v>3</v>
      </c>
      <c r="BH1033">
        <v>0</v>
      </c>
      <c r="BI1033">
        <v>4</v>
      </c>
      <c r="BJ1033" t="s">
        <v>38</v>
      </c>
      <c r="BM1033">
        <v>0</v>
      </c>
      <c r="BN1033">
        <v>0</v>
      </c>
      <c r="BO1033" t="s">
        <v>3</v>
      </c>
      <c r="BP1033">
        <v>0</v>
      </c>
      <c r="BQ1033">
        <v>1</v>
      </c>
      <c r="BR1033">
        <v>0</v>
      </c>
      <c r="BS1033">
        <v>1</v>
      </c>
      <c r="BT1033">
        <v>1</v>
      </c>
      <c r="BU1033">
        <v>1</v>
      </c>
      <c r="BV1033">
        <v>1</v>
      </c>
      <c r="BW1033">
        <v>1</v>
      </c>
      <c r="BX1033">
        <v>1</v>
      </c>
      <c r="BY1033" t="s">
        <v>3</v>
      </c>
      <c r="BZ1033">
        <v>70</v>
      </c>
      <c r="CA1033">
        <v>10</v>
      </c>
      <c r="CE1033">
        <v>0</v>
      </c>
      <c r="CF1033">
        <v>0</v>
      </c>
      <c r="CG1033">
        <v>0</v>
      </c>
      <c r="CM1033">
        <v>0</v>
      </c>
      <c r="CN1033" t="s">
        <v>3</v>
      </c>
      <c r="CO1033">
        <v>0</v>
      </c>
      <c r="CP1033">
        <f t="shared" si="646"/>
        <v>0</v>
      </c>
      <c r="CQ1033">
        <f t="shared" si="647"/>
        <v>0</v>
      </c>
      <c r="CR1033">
        <f>((((ET1033)*BB1033-(EU1033)*BS1033)+AE1033*BS1033)*AV1033)</f>
        <v>0</v>
      </c>
      <c r="CS1033">
        <f t="shared" si="648"/>
        <v>0</v>
      </c>
      <c r="CT1033">
        <f t="shared" si="649"/>
        <v>14767.82</v>
      </c>
      <c r="CU1033">
        <f t="shared" si="650"/>
        <v>0</v>
      </c>
      <c r="CV1033">
        <f t="shared" si="651"/>
        <v>76.7</v>
      </c>
      <c r="CW1033">
        <f t="shared" si="652"/>
        <v>0</v>
      </c>
      <c r="CX1033">
        <f t="shared" si="653"/>
        <v>0</v>
      </c>
      <c r="CY1033">
        <f t="shared" si="654"/>
        <v>0</v>
      </c>
      <c r="CZ1033">
        <f t="shared" si="655"/>
        <v>0</v>
      </c>
      <c r="DC1033" t="s">
        <v>3</v>
      </c>
      <c r="DD1033" t="s">
        <v>3</v>
      </c>
      <c r="DE1033" t="s">
        <v>3</v>
      </c>
      <c r="DF1033" t="s">
        <v>3</v>
      </c>
      <c r="DG1033" t="s">
        <v>3</v>
      </c>
      <c r="DH1033" t="s">
        <v>3</v>
      </c>
      <c r="DI1033" t="s">
        <v>3</v>
      </c>
      <c r="DJ1033" t="s">
        <v>3</v>
      </c>
      <c r="DK1033" t="s">
        <v>3</v>
      </c>
      <c r="DL1033" t="s">
        <v>3</v>
      </c>
      <c r="DM1033" t="s">
        <v>3</v>
      </c>
      <c r="DN1033">
        <v>0</v>
      </c>
      <c r="DO1033">
        <v>0</v>
      </c>
      <c r="DP1033">
        <v>1</v>
      </c>
      <c r="DQ1033">
        <v>1</v>
      </c>
      <c r="DU1033">
        <v>1003</v>
      </c>
      <c r="DV1033" t="s">
        <v>37</v>
      </c>
      <c r="DW1033" t="s">
        <v>37</v>
      </c>
      <c r="DX1033">
        <v>100</v>
      </c>
      <c r="EE1033">
        <v>38986828</v>
      </c>
      <c r="EF1033">
        <v>1</v>
      </c>
      <c r="EG1033" t="s">
        <v>23</v>
      </c>
      <c r="EH1033">
        <v>0</v>
      </c>
      <c r="EI1033" t="s">
        <v>3</v>
      </c>
      <c r="EJ1033">
        <v>4</v>
      </c>
      <c r="EK1033">
        <v>0</v>
      </c>
      <c r="EL1033" t="s">
        <v>24</v>
      </c>
      <c r="EM1033" t="s">
        <v>25</v>
      </c>
      <c r="EO1033" t="s">
        <v>3</v>
      </c>
      <c r="EQ1033">
        <v>131072</v>
      </c>
      <c r="ER1033">
        <v>14767.82</v>
      </c>
      <c r="ES1033">
        <v>0</v>
      </c>
      <c r="ET1033">
        <v>0</v>
      </c>
      <c r="EU1033">
        <v>0</v>
      </c>
      <c r="EV1033">
        <v>14767.82</v>
      </c>
      <c r="EW1033">
        <v>76.7</v>
      </c>
      <c r="EX1033">
        <v>0</v>
      </c>
      <c r="EY1033">
        <v>0</v>
      </c>
      <c r="FQ1033">
        <v>0</v>
      </c>
      <c r="FR1033">
        <f t="shared" si="656"/>
        <v>0</v>
      </c>
      <c r="FS1033">
        <v>0</v>
      </c>
      <c r="FX1033">
        <v>70</v>
      </c>
      <c r="FY1033">
        <v>10</v>
      </c>
      <c r="GA1033" t="s">
        <v>3</v>
      </c>
      <c r="GD1033">
        <v>0</v>
      </c>
      <c r="GF1033">
        <v>-1374617303</v>
      </c>
      <c r="GG1033">
        <v>2</v>
      </c>
      <c r="GH1033">
        <v>1</v>
      </c>
      <c r="GI1033">
        <v>-2</v>
      </c>
      <c r="GJ1033">
        <v>0</v>
      </c>
      <c r="GK1033">
        <f>ROUND(R1033*(R12)/100,2)</f>
        <v>0</v>
      </c>
      <c r="GL1033">
        <f t="shared" si="657"/>
        <v>0</v>
      </c>
      <c r="GM1033">
        <f>ROUND(O1033+X1033+Y1033+GK1033,2)+GX1033</f>
        <v>0</v>
      </c>
      <c r="GN1033">
        <f>IF(OR(BI1033=0,BI1033=1),ROUND(O1033+X1033+Y1033+GK1033,2),0)</f>
        <v>0</v>
      </c>
      <c r="GO1033">
        <f>IF(BI1033=2,ROUND(O1033+X1033+Y1033+GK1033,2),0)</f>
        <v>0</v>
      </c>
      <c r="GP1033">
        <f>IF(BI1033=4,ROUND(O1033+X1033+Y1033+GK1033,2)+GX1033,0)</f>
        <v>0</v>
      </c>
      <c r="GR1033">
        <v>0</v>
      </c>
      <c r="GS1033">
        <v>3</v>
      </c>
      <c r="GT1033">
        <v>0</v>
      </c>
      <c r="GU1033" t="s">
        <v>3</v>
      </c>
      <c r="GV1033">
        <f t="shared" si="658"/>
        <v>0</v>
      </c>
      <c r="GW1033">
        <v>1</v>
      </c>
      <c r="GX1033">
        <f t="shared" si="659"/>
        <v>0</v>
      </c>
      <c r="HA1033">
        <v>0</v>
      </c>
      <c r="HB1033">
        <v>0</v>
      </c>
      <c r="HC1033">
        <f t="shared" si="660"/>
        <v>0</v>
      </c>
      <c r="IK1033">
        <v>0</v>
      </c>
    </row>
    <row r="1034" spans="1:245" x14ac:dyDescent="0.2">
      <c r="A1034">
        <v>17</v>
      </c>
      <c r="B1034">
        <v>1</v>
      </c>
      <c r="C1034">
        <f>ROW(SmtRes!A208)</f>
        <v>208</v>
      </c>
      <c r="D1034">
        <f>ROW(EtalonRes!A296)</f>
        <v>296</v>
      </c>
      <c r="E1034" t="s">
        <v>327</v>
      </c>
      <c r="F1034" t="s">
        <v>328</v>
      </c>
      <c r="G1034" t="s">
        <v>329</v>
      </c>
      <c r="H1034" t="s">
        <v>37</v>
      </c>
      <c r="I1034">
        <v>0</v>
      </c>
      <c r="J1034">
        <v>0</v>
      </c>
      <c r="O1034">
        <f t="shared" si="632"/>
        <v>0</v>
      </c>
      <c r="P1034">
        <f t="shared" si="633"/>
        <v>0</v>
      </c>
      <c r="Q1034">
        <f t="shared" si="634"/>
        <v>0</v>
      </c>
      <c r="R1034">
        <f t="shared" si="635"/>
        <v>0</v>
      </c>
      <c r="S1034">
        <f t="shared" si="636"/>
        <v>0</v>
      </c>
      <c r="T1034">
        <f t="shared" si="637"/>
        <v>0</v>
      </c>
      <c r="U1034">
        <f t="shared" si="638"/>
        <v>0</v>
      </c>
      <c r="V1034">
        <f t="shared" si="639"/>
        <v>0</v>
      </c>
      <c r="W1034">
        <f t="shared" si="640"/>
        <v>0</v>
      </c>
      <c r="X1034">
        <f t="shared" si="641"/>
        <v>0</v>
      </c>
      <c r="Y1034">
        <f t="shared" si="642"/>
        <v>0</v>
      </c>
      <c r="AA1034">
        <v>40597198</v>
      </c>
      <c r="AB1034">
        <f t="shared" si="643"/>
        <v>1251.72</v>
      </c>
      <c r="AC1034">
        <f>ROUND(((ES1034*0)),6)</f>
        <v>0</v>
      </c>
      <c r="AD1034">
        <f>ROUND(((((ET1034*0.2))-((EU1034*0.2)))+AE1034),6)</f>
        <v>113.866</v>
      </c>
      <c r="AE1034">
        <f>ROUND(((EU1034*0.2)),6)</f>
        <v>60.771999999999998</v>
      </c>
      <c r="AF1034">
        <f>ROUND(((EV1034*0.2)),6)</f>
        <v>1137.854</v>
      </c>
      <c r="AG1034">
        <f t="shared" si="644"/>
        <v>0</v>
      </c>
      <c r="AH1034">
        <f>((EW1034*0.2))</f>
        <v>5.1960000000000006</v>
      </c>
      <c r="AI1034">
        <f>((EX1034*0.2))</f>
        <v>0</v>
      </c>
      <c r="AJ1034">
        <f t="shared" si="645"/>
        <v>0</v>
      </c>
      <c r="AK1034">
        <v>545449.22</v>
      </c>
      <c r="AL1034">
        <v>539190.62</v>
      </c>
      <c r="AM1034">
        <v>569.33000000000004</v>
      </c>
      <c r="AN1034">
        <v>303.86</v>
      </c>
      <c r="AO1034">
        <v>5689.27</v>
      </c>
      <c r="AP1034">
        <v>0</v>
      </c>
      <c r="AQ1034">
        <v>25.98</v>
      </c>
      <c r="AR1034">
        <v>0</v>
      </c>
      <c r="AS1034">
        <v>0</v>
      </c>
      <c r="AT1034">
        <v>70</v>
      </c>
      <c r="AU1034">
        <v>10</v>
      </c>
      <c r="AV1034">
        <v>1</v>
      </c>
      <c r="AW1034">
        <v>1</v>
      </c>
      <c r="AZ1034">
        <v>1</v>
      </c>
      <c r="BA1034">
        <v>1</v>
      </c>
      <c r="BB1034">
        <v>1</v>
      </c>
      <c r="BC1034">
        <v>1</v>
      </c>
      <c r="BD1034" t="s">
        <v>3</v>
      </c>
      <c r="BE1034" t="s">
        <v>3</v>
      </c>
      <c r="BF1034" t="s">
        <v>3</v>
      </c>
      <c r="BG1034" t="s">
        <v>3</v>
      </c>
      <c r="BH1034">
        <v>0</v>
      </c>
      <c r="BI1034">
        <v>4</v>
      </c>
      <c r="BJ1034" t="s">
        <v>330</v>
      </c>
      <c r="BM1034">
        <v>0</v>
      </c>
      <c r="BN1034">
        <v>0</v>
      </c>
      <c r="BO1034" t="s">
        <v>3</v>
      </c>
      <c r="BP1034">
        <v>0</v>
      </c>
      <c r="BQ1034">
        <v>1</v>
      </c>
      <c r="BR1034">
        <v>0</v>
      </c>
      <c r="BS1034">
        <v>1</v>
      </c>
      <c r="BT1034">
        <v>1</v>
      </c>
      <c r="BU1034">
        <v>1</v>
      </c>
      <c r="BV1034">
        <v>1</v>
      </c>
      <c r="BW1034">
        <v>1</v>
      </c>
      <c r="BX1034">
        <v>1</v>
      </c>
      <c r="BY1034" t="s">
        <v>3</v>
      </c>
      <c r="BZ1034">
        <v>70</v>
      </c>
      <c r="CA1034">
        <v>10</v>
      </c>
      <c r="CE1034">
        <v>0</v>
      </c>
      <c r="CF1034">
        <v>0</v>
      </c>
      <c r="CG1034">
        <v>0</v>
      </c>
      <c r="CM1034">
        <v>0</v>
      </c>
      <c r="CN1034" t="s">
        <v>745</v>
      </c>
      <c r="CO1034">
        <v>0</v>
      </c>
      <c r="CP1034">
        <f t="shared" si="646"/>
        <v>0</v>
      </c>
      <c r="CQ1034">
        <f t="shared" si="647"/>
        <v>0</v>
      </c>
      <c r="CR1034">
        <f>(((((ET1034*0.2))*BB1034-((EU1034*0.2))*BS1034)+AE1034*BS1034)*AV1034)</f>
        <v>113.86600000000001</v>
      </c>
      <c r="CS1034">
        <f t="shared" si="648"/>
        <v>60.771999999999998</v>
      </c>
      <c r="CT1034">
        <f t="shared" si="649"/>
        <v>1137.854</v>
      </c>
      <c r="CU1034">
        <f t="shared" si="650"/>
        <v>0</v>
      </c>
      <c r="CV1034">
        <f t="shared" si="651"/>
        <v>5.1960000000000006</v>
      </c>
      <c r="CW1034">
        <f t="shared" si="652"/>
        <v>0</v>
      </c>
      <c r="CX1034">
        <f t="shared" si="653"/>
        <v>0</v>
      </c>
      <c r="CY1034">
        <f t="shared" si="654"/>
        <v>0</v>
      </c>
      <c r="CZ1034">
        <f t="shared" si="655"/>
        <v>0</v>
      </c>
      <c r="DC1034" t="s">
        <v>3</v>
      </c>
      <c r="DD1034" t="s">
        <v>233</v>
      </c>
      <c r="DE1034" t="s">
        <v>165</v>
      </c>
      <c r="DF1034" t="s">
        <v>165</v>
      </c>
      <c r="DG1034" t="s">
        <v>165</v>
      </c>
      <c r="DH1034" t="s">
        <v>3</v>
      </c>
      <c r="DI1034" t="s">
        <v>165</v>
      </c>
      <c r="DJ1034" t="s">
        <v>165</v>
      </c>
      <c r="DK1034" t="s">
        <v>3</v>
      </c>
      <c r="DL1034" t="s">
        <v>3</v>
      </c>
      <c r="DM1034" t="s">
        <v>3</v>
      </c>
      <c r="DN1034">
        <v>0</v>
      </c>
      <c r="DO1034">
        <v>0</v>
      </c>
      <c r="DP1034">
        <v>1</v>
      </c>
      <c r="DQ1034">
        <v>1</v>
      </c>
      <c r="DU1034">
        <v>1003</v>
      </c>
      <c r="DV1034" t="s">
        <v>37</v>
      </c>
      <c r="DW1034" t="s">
        <v>37</v>
      </c>
      <c r="DX1034">
        <v>100</v>
      </c>
      <c r="EE1034">
        <v>38986828</v>
      </c>
      <c r="EF1034">
        <v>1</v>
      </c>
      <c r="EG1034" t="s">
        <v>23</v>
      </c>
      <c r="EH1034">
        <v>0</v>
      </c>
      <c r="EI1034" t="s">
        <v>3</v>
      </c>
      <c r="EJ1034">
        <v>4</v>
      </c>
      <c r="EK1034">
        <v>0</v>
      </c>
      <c r="EL1034" t="s">
        <v>24</v>
      </c>
      <c r="EM1034" t="s">
        <v>25</v>
      </c>
      <c r="EO1034" t="s">
        <v>234</v>
      </c>
      <c r="EQ1034">
        <v>131072</v>
      </c>
      <c r="ER1034">
        <v>545449.22</v>
      </c>
      <c r="ES1034">
        <v>539190.62</v>
      </c>
      <c r="ET1034">
        <v>569.33000000000004</v>
      </c>
      <c r="EU1034">
        <v>303.86</v>
      </c>
      <c r="EV1034">
        <v>5689.27</v>
      </c>
      <c r="EW1034">
        <v>25.98</v>
      </c>
      <c r="EX1034">
        <v>0</v>
      </c>
      <c r="EY1034">
        <v>0</v>
      </c>
      <c r="FQ1034">
        <v>0</v>
      </c>
      <c r="FR1034">
        <f t="shared" si="656"/>
        <v>0</v>
      </c>
      <c r="FS1034">
        <v>0</v>
      </c>
      <c r="FX1034">
        <v>70</v>
      </c>
      <c r="FY1034">
        <v>10</v>
      </c>
      <c r="GA1034" t="s">
        <v>3</v>
      </c>
      <c r="GD1034">
        <v>0</v>
      </c>
      <c r="GF1034">
        <v>-1072601110</v>
      </c>
      <c r="GG1034">
        <v>2</v>
      </c>
      <c r="GH1034">
        <v>1</v>
      </c>
      <c r="GI1034">
        <v>-2</v>
      </c>
      <c r="GJ1034">
        <v>0</v>
      </c>
      <c r="GK1034">
        <f>ROUND(R1034*(R12)/100,2)</f>
        <v>0</v>
      </c>
      <c r="GL1034">
        <f t="shared" si="657"/>
        <v>0</v>
      </c>
      <c r="GM1034">
        <f>ROUND(O1034+X1034+Y1034+GK1034,2)+GX1034</f>
        <v>0</v>
      </c>
      <c r="GN1034">
        <f>IF(OR(BI1034=0,BI1034=1),ROUND(O1034+X1034+Y1034+GK1034,2),0)</f>
        <v>0</v>
      </c>
      <c r="GO1034">
        <f>IF(BI1034=2,ROUND(O1034+X1034+Y1034+GK1034,2),0)</f>
        <v>0</v>
      </c>
      <c r="GP1034">
        <f>IF(BI1034=4,ROUND(O1034+X1034+Y1034+GK1034,2)+GX1034,0)</f>
        <v>0</v>
      </c>
      <c r="GR1034">
        <v>0</v>
      </c>
      <c r="GS1034">
        <v>3</v>
      </c>
      <c r="GT1034">
        <v>0</v>
      </c>
      <c r="GU1034" t="s">
        <v>3</v>
      </c>
      <c r="GV1034">
        <f t="shared" si="658"/>
        <v>0</v>
      </c>
      <c r="GW1034">
        <v>1</v>
      </c>
      <c r="GX1034">
        <f t="shared" si="659"/>
        <v>0</v>
      </c>
      <c r="HA1034">
        <v>0</v>
      </c>
      <c r="HB1034">
        <v>0</v>
      </c>
      <c r="HC1034">
        <f t="shared" si="660"/>
        <v>0</v>
      </c>
      <c r="IK1034">
        <v>0</v>
      </c>
    </row>
    <row r="1035" spans="1:245" x14ac:dyDescent="0.2">
      <c r="A1035">
        <v>17</v>
      </c>
      <c r="B1035">
        <v>1</v>
      </c>
      <c r="C1035">
        <f>ROW(SmtRes!A209)</f>
        <v>209</v>
      </c>
      <c r="D1035">
        <f>ROW(EtalonRes!A297)</f>
        <v>297</v>
      </c>
      <c r="E1035" t="s">
        <v>331</v>
      </c>
      <c r="F1035" t="s">
        <v>40</v>
      </c>
      <c r="G1035" t="s">
        <v>41</v>
      </c>
      <c r="H1035" t="s">
        <v>42</v>
      </c>
      <c r="I1035">
        <f>ROUND((I1032*0.06*2.4+I1033*(0.043+0.059)*2.4+I1034*(0.043+0.059)*2.4)*100*0.9,9)</f>
        <v>0</v>
      </c>
      <c r="J1035">
        <v>0</v>
      </c>
      <c r="O1035">
        <f t="shared" si="632"/>
        <v>0</v>
      </c>
      <c r="P1035">
        <f t="shared" si="633"/>
        <v>0</v>
      </c>
      <c r="Q1035">
        <f t="shared" si="634"/>
        <v>0</v>
      </c>
      <c r="R1035">
        <f t="shared" si="635"/>
        <v>0</v>
      </c>
      <c r="S1035">
        <f t="shared" si="636"/>
        <v>0</v>
      </c>
      <c r="T1035">
        <f t="shared" si="637"/>
        <v>0</v>
      </c>
      <c r="U1035">
        <f t="shared" si="638"/>
        <v>0</v>
      </c>
      <c r="V1035">
        <f t="shared" si="639"/>
        <v>0</v>
      </c>
      <c r="W1035">
        <f t="shared" si="640"/>
        <v>0</v>
      </c>
      <c r="X1035">
        <f t="shared" si="641"/>
        <v>0</v>
      </c>
      <c r="Y1035">
        <f t="shared" si="642"/>
        <v>0</v>
      </c>
      <c r="AA1035">
        <v>40597198</v>
      </c>
      <c r="AB1035">
        <f t="shared" si="643"/>
        <v>77.959999999999994</v>
      </c>
      <c r="AC1035">
        <f>ROUND((ES1035),6)</f>
        <v>0</v>
      </c>
      <c r="AD1035">
        <f>ROUND((((ET1035)-(EU1035))+AE1035),6)</f>
        <v>77.959999999999994</v>
      </c>
      <c r="AE1035">
        <f t="shared" ref="AE1035:AF1038" si="661">ROUND((EU1035),6)</f>
        <v>24.59</v>
      </c>
      <c r="AF1035">
        <f t="shared" si="661"/>
        <v>0</v>
      </c>
      <c r="AG1035">
        <f t="shared" si="644"/>
        <v>0</v>
      </c>
      <c r="AH1035">
        <f t="shared" ref="AH1035:AI1038" si="662">(EW1035)</f>
        <v>0</v>
      </c>
      <c r="AI1035">
        <f t="shared" si="662"/>
        <v>0</v>
      </c>
      <c r="AJ1035">
        <f t="shared" si="645"/>
        <v>0</v>
      </c>
      <c r="AK1035">
        <v>77.959999999999994</v>
      </c>
      <c r="AL1035">
        <v>0</v>
      </c>
      <c r="AM1035">
        <v>77.959999999999994</v>
      </c>
      <c r="AN1035">
        <v>24.59</v>
      </c>
      <c r="AO1035">
        <v>0</v>
      </c>
      <c r="AP1035">
        <v>0</v>
      </c>
      <c r="AQ1035">
        <v>0</v>
      </c>
      <c r="AR1035">
        <v>0</v>
      </c>
      <c r="AS1035">
        <v>0</v>
      </c>
      <c r="AT1035">
        <v>70</v>
      </c>
      <c r="AU1035">
        <v>10</v>
      </c>
      <c r="AV1035">
        <v>1</v>
      </c>
      <c r="AW1035">
        <v>1</v>
      </c>
      <c r="AZ1035">
        <v>1</v>
      </c>
      <c r="BA1035">
        <v>1</v>
      </c>
      <c r="BB1035">
        <v>1</v>
      </c>
      <c r="BC1035">
        <v>1</v>
      </c>
      <c r="BD1035" t="s">
        <v>3</v>
      </c>
      <c r="BE1035" t="s">
        <v>3</v>
      </c>
      <c r="BF1035" t="s">
        <v>3</v>
      </c>
      <c r="BG1035" t="s">
        <v>3</v>
      </c>
      <c r="BH1035">
        <v>0</v>
      </c>
      <c r="BI1035">
        <v>4</v>
      </c>
      <c r="BJ1035" t="s">
        <v>43</v>
      </c>
      <c r="BM1035">
        <v>0</v>
      </c>
      <c r="BN1035">
        <v>0</v>
      </c>
      <c r="BO1035" t="s">
        <v>3</v>
      </c>
      <c r="BP1035">
        <v>0</v>
      </c>
      <c r="BQ1035">
        <v>1</v>
      </c>
      <c r="BR1035">
        <v>0</v>
      </c>
      <c r="BS1035">
        <v>1</v>
      </c>
      <c r="BT1035">
        <v>1</v>
      </c>
      <c r="BU1035">
        <v>1</v>
      </c>
      <c r="BV1035">
        <v>1</v>
      </c>
      <c r="BW1035">
        <v>1</v>
      </c>
      <c r="BX1035">
        <v>1</v>
      </c>
      <c r="BY1035" t="s">
        <v>3</v>
      </c>
      <c r="BZ1035">
        <v>70</v>
      </c>
      <c r="CA1035">
        <v>10</v>
      </c>
      <c r="CE1035">
        <v>0</v>
      </c>
      <c r="CF1035">
        <v>0</v>
      </c>
      <c r="CG1035">
        <v>0</v>
      </c>
      <c r="CM1035">
        <v>0</v>
      </c>
      <c r="CN1035" t="s">
        <v>3</v>
      </c>
      <c r="CO1035">
        <v>0</v>
      </c>
      <c r="CP1035">
        <f t="shared" si="646"/>
        <v>0</v>
      </c>
      <c r="CQ1035">
        <f t="shared" si="647"/>
        <v>0</v>
      </c>
      <c r="CR1035">
        <f>((((ET1035)*BB1035-(EU1035)*BS1035)+AE1035*BS1035)*AV1035)</f>
        <v>77.959999999999994</v>
      </c>
      <c r="CS1035">
        <f t="shared" si="648"/>
        <v>24.59</v>
      </c>
      <c r="CT1035">
        <f t="shared" si="649"/>
        <v>0</v>
      </c>
      <c r="CU1035">
        <f t="shared" si="650"/>
        <v>0</v>
      </c>
      <c r="CV1035">
        <f t="shared" si="651"/>
        <v>0</v>
      </c>
      <c r="CW1035">
        <f t="shared" si="652"/>
        <v>0</v>
      </c>
      <c r="CX1035">
        <f t="shared" si="653"/>
        <v>0</v>
      </c>
      <c r="CY1035">
        <f t="shared" si="654"/>
        <v>0</v>
      </c>
      <c r="CZ1035">
        <f t="shared" si="655"/>
        <v>0</v>
      </c>
      <c r="DC1035" t="s">
        <v>3</v>
      </c>
      <c r="DD1035" t="s">
        <v>3</v>
      </c>
      <c r="DE1035" t="s">
        <v>3</v>
      </c>
      <c r="DF1035" t="s">
        <v>3</v>
      </c>
      <c r="DG1035" t="s">
        <v>3</v>
      </c>
      <c r="DH1035" t="s">
        <v>3</v>
      </c>
      <c r="DI1035" t="s">
        <v>3</v>
      </c>
      <c r="DJ1035" t="s">
        <v>3</v>
      </c>
      <c r="DK1035" t="s">
        <v>3</v>
      </c>
      <c r="DL1035" t="s">
        <v>3</v>
      </c>
      <c r="DM1035" t="s">
        <v>3</v>
      </c>
      <c r="DN1035">
        <v>0</v>
      </c>
      <c r="DO1035">
        <v>0</v>
      </c>
      <c r="DP1035">
        <v>1</v>
      </c>
      <c r="DQ1035">
        <v>1</v>
      </c>
      <c r="DU1035">
        <v>1009</v>
      </c>
      <c r="DV1035" t="s">
        <v>42</v>
      </c>
      <c r="DW1035" t="s">
        <v>42</v>
      </c>
      <c r="DX1035">
        <v>1000</v>
      </c>
      <c r="EE1035">
        <v>38986828</v>
      </c>
      <c r="EF1035">
        <v>1</v>
      </c>
      <c r="EG1035" t="s">
        <v>23</v>
      </c>
      <c r="EH1035">
        <v>0</v>
      </c>
      <c r="EI1035" t="s">
        <v>3</v>
      </c>
      <c r="EJ1035">
        <v>4</v>
      </c>
      <c r="EK1035">
        <v>0</v>
      </c>
      <c r="EL1035" t="s">
        <v>24</v>
      </c>
      <c r="EM1035" t="s">
        <v>25</v>
      </c>
      <c r="EO1035" t="s">
        <v>3</v>
      </c>
      <c r="EQ1035">
        <v>131072</v>
      </c>
      <c r="ER1035">
        <v>77.959999999999994</v>
      </c>
      <c r="ES1035">
        <v>0</v>
      </c>
      <c r="ET1035">
        <v>77.959999999999994</v>
      </c>
      <c r="EU1035">
        <v>24.59</v>
      </c>
      <c r="EV1035">
        <v>0</v>
      </c>
      <c r="EW1035">
        <v>0</v>
      </c>
      <c r="EX1035">
        <v>0</v>
      </c>
      <c r="EY1035">
        <v>0</v>
      </c>
      <c r="FQ1035">
        <v>0</v>
      </c>
      <c r="FR1035">
        <f t="shared" si="656"/>
        <v>0</v>
      </c>
      <c r="FS1035">
        <v>0</v>
      </c>
      <c r="FX1035">
        <v>70</v>
      </c>
      <c r="FY1035">
        <v>10</v>
      </c>
      <c r="GA1035" t="s">
        <v>3</v>
      </c>
      <c r="GD1035">
        <v>0</v>
      </c>
      <c r="GF1035">
        <v>-518171745</v>
      </c>
      <c r="GG1035">
        <v>2</v>
      </c>
      <c r="GH1035">
        <v>1</v>
      </c>
      <c r="GI1035">
        <v>-2</v>
      </c>
      <c r="GJ1035">
        <v>0</v>
      </c>
      <c r="GK1035">
        <f>ROUND(R1035*(R12)/100,2)</f>
        <v>0</v>
      </c>
      <c r="GL1035">
        <f t="shared" si="657"/>
        <v>0</v>
      </c>
      <c r="GM1035">
        <f>ROUND(O1035+X1035+Y1035+GK1035,2)+GX1035</f>
        <v>0</v>
      </c>
      <c r="GN1035">
        <f>IF(OR(BI1035=0,BI1035=1),ROUND(O1035+X1035+Y1035+GK1035,2),0)</f>
        <v>0</v>
      </c>
      <c r="GO1035">
        <f>IF(BI1035=2,ROUND(O1035+X1035+Y1035+GK1035,2),0)</f>
        <v>0</v>
      </c>
      <c r="GP1035">
        <f>IF(BI1035=4,ROUND(O1035+X1035+Y1035+GK1035,2)+GX1035,0)</f>
        <v>0</v>
      </c>
      <c r="GR1035">
        <v>0</v>
      </c>
      <c r="GS1035">
        <v>3</v>
      </c>
      <c r="GT1035">
        <v>0</v>
      </c>
      <c r="GU1035" t="s">
        <v>3</v>
      </c>
      <c r="GV1035">
        <f t="shared" si="658"/>
        <v>0</v>
      </c>
      <c r="GW1035">
        <v>1</v>
      </c>
      <c r="GX1035">
        <f t="shared" si="659"/>
        <v>0</v>
      </c>
      <c r="HA1035">
        <v>0</v>
      </c>
      <c r="HB1035">
        <v>0</v>
      </c>
      <c r="HC1035">
        <f t="shared" si="660"/>
        <v>0</v>
      </c>
      <c r="IK1035">
        <v>0</v>
      </c>
    </row>
    <row r="1036" spans="1:245" x14ac:dyDescent="0.2">
      <c r="A1036">
        <v>17</v>
      </c>
      <c r="B1036">
        <v>1</v>
      </c>
      <c r="C1036">
        <f>ROW(SmtRes!A211)</f>
        <v>211</v>
      </c>
      <c r="D1036">
        <f>ROW(EtalonRes!A299)</f>
        <v>299</v>
      </c>
      <c r="E1036" t="s">
        <v>332</v>
      </c>
      <c r="F1036" t="s">
        <v>45</v>
      </c>
      <c r="G1036" t="s">
        <v>46</v>
      </c>
      <c r="H1036" t="s">
        <v>42</v>
      </c>
      <c r="I1036">
        <f>ROUND(I1035,9)</f>
        <v>0</v>
      </c>
      <c r="J1036">
        <v>0</v>
      </c>
      <c r="O1036">
        <f t="shared" si="632"/>
        <v>0</v>
      </c>
      <c r="P1036">
        <f t="shared" si="633"/>
        <v>0</v>
      </c>
      <c r="Q1036">
        <f t="shared" si="634"/>
        <v>0</v>
      </c>
      <c r="R1036">
        <f t="shared" si="635"/>
        <v>0</v>
      </c>
      <c r="S1036">
        <f t="shared" si="636"/>
        <v>0</v>
      </c>
      <c r="T1036">
        <f t="shared" si="637"/>
        <v>0</v>
      </c>
      <c r="U1036">
        <f t="shared" si="638"/>
        <v>0</v>
      </c>
      <c r="V1036">
        <f t="shared" si="639"/>
        <v>0</v>
      </c>
      <c r="W1036">
        <f t="shared" si="640"/>
        <v>0</v>
      </c>
      <c r="X1036">
        <f t="shared" si="641"/>
        <v>0</v>
      </c>
      <c r="Y1036">
        <f t="shared" si="642"/>
        <v>0</v>
      </c>
      <c r="AA1036">
        <v>40597198</v>
      </c>
      <c r="AB1036">
        <f t="shared" si="643"/>
        <v>62.5</v>
      </c>
      <c r="AC1036">
        <f>ROUND((ES1036),6)</f>
        <v>0</v>
      </c>
      <c r="AD1036">
        <f>ROUND((((ET1036)-(EU1036))+AE1036),6)</f>
        <v>62.5</v>
      </c>
      <c r="AE1036">
        <f t="shared" si="661"/>
        <v>37.020000000000003</v>
      </c>
      <c r="AF1036">
        <f t="shared" si="661"/>
        <v>0</v>
      </c>
      <c r="AG1036">
        <f t="shared" si="644"/>
        <v>0</v>
      </c>
      <c r="AH1036">
        <f t="shared" si="662"/>
        <v>0</v>
      </c>
      <c r="AI1036">
        <f t="shared" si="662"/>
        <v>0</v>
      </c>
      <c r="AJ1036">
        <f t="shared" si="645"/>
        <v>0</v>
      </c>
      <c r="AK1036">
        <v>62.5</v>
      </c>
      <c r="AL1036">
        <v>0</v>
      </c>
      <c r="AM1036">
        <v>62.5</v>
      </c>
      <c r="AN1036">
        <v>37.020000000000003</v>
      </c>
      <c r="AO1036">
        <v>0</v>
      </c>
      <c r="AP1036">
        <v>0</v>
      </c>
      <c r="AQ1036">
        <v>0</v>
      </c>
      <c r="AR1036">
        <v>0</v>
      </c>
      <c r="AS1036">
        <v>0</v>
      </c>
      <c r="AT1036">
        <v>0</v>
      </c>
      <c r="AU1036">
        <v>0</v>
      </c>
      <c r="AV1036">
        <v>1</v>
      </c>
      <c r="AW1036">
        <v>1</v>
      </c>
      <c r="AZ1036">
        <v>1</v>
      </c>
      <c r="BA1036">
        <v>1</v>
      </c>
      <c r="BB1036">
        <v>1</v>
      </c>
      <c r="BC1036">
        <v>1</v>
      </c>
      <c r="BD1036" t="s">
        <v>3</v>
      </c>
      <c r="BE1036" t="s">
        <v>3</v>
      </c>
      <c r="BF1036" t="s">
        <v>3</v>
      </c>
      <c r="BG1036" t="s">
        <v>3</v>
      </c>
      <c r="BH1036">
        <v>0</v>
      </c>
      <c r="BI1036">
        <v>4</v>
      </c>
      <c r="BJ1036" t="s">
        <v>47</v>
      </c>
      <c r="BM1036">
        <v>1</v>
      </c>
      <c r="BN1036">
        <v>0</v>
      </c>
      <c r="BO1036" t="s">
        <v>3</v>
      </c>
      <c r="BP1036">
        <v>0</v>
      </c>
      <c r="BQ1036">
        <v>1</v>
      </c>
      <c r="BR1036">
        <v>0</v>
      </c>
      <c r="BS1036">
        <v>1</v>
      </c>
      <c r="BT1036">
        <v>1</v>
      </c>
      <c r="BU1036">
        <v>1</v>
      </c>
      <c r="BV1036">
        <v>1</v>
      </c>
      <c r="BW1036">
        <v>1</v>
      </c>
      <c r="BX1036">
        <v>1</v>
      </c>
      <c r="BY1036" t="s">
        <v>3</v>
      </c>
      <c r="BZ1036">
        <v>0</v>
      </c>
      <c r="CA1036">
        <v>0</v>
      </c>
      <c r="CE1036">
        <v>0</v>
      </c>
      <c r="CF1036">
        <v>0</v>
      </c>
      <c r="CG1036">
        <v>0</v>
      </c>
      <c r="CM1036">
        <v>0</v>
      </c>
      <c r="CN1036" t="s">
        <v>3</v>
      </c>
      <c r="CO1036">
        <v>0</v>
      </c>
      <c r="CP1036">
        <f t="shared" si="646"/>
        <v>0</v>
      </c>
      <c r="CQ1036">
        <f t="shared" si="647"/>
        <v>0</v>
      </c>
      <c r="CR1036">
        <f>((((ET1036)*BB1036-(EU1036)*BS1036)+AE1036*BS1036)*AV1036)</f>
        <v>62.5</v>
      </c>
      <c r="CS1036">
        <f t="shared" si="648"/>
        <v>37.020000000000003</v>
      </c>
      <c r="CT1036">
        <f t="shared" si="649"/>
        <v>0</v>
      </c>
      <c r="CU1036">
        <f t="shared" si="650"/>
        <v>0</v>
      </c>
      <c r="CV1036">
        <f t="shared" si="651"/>
        <v>0</v>
      </c>
      <c r="CW1036">
        <f t="shared" si="652"/>
        <v>0</v>
      </c>
      <c r="CX1036">
        <f t="shared" si="653"/>
        <v>0</v>
      </c>
      <c r="CY1036">
        <f t="shared" si="654"/>
        <v>0</v>
      </c>
      <c r="CZ1036">
        <f t="shared" si="655"/>
        <v>0</v>
      </c>
      <c r="DC1036" t="s">
        <v>3</v>
      </c>
      <c r="DD1036" t="s">
        <v>3</v>
      </c>
      <c r="DE1036" t="s">
        <v>3</v>
      </c>
      <c r="DF1036" t="s">
        <v>3</v>
      </c>
      <c r="DG1036" t="s">
        <v>3</v>
      </c>
      <c r="DH1036" t="s">
        <v>3</v>
      </c>
      <c r="DI1036" t="s">
        <v>3</v>
      </c>
      <c r="DJ1036" t="s">
        <v>3</v>
      </c>
      <c r="DK1036" t="s">
        <v>3</v>
      </c>
      <c r="DL1036" t="s">
        <v>3</v>
      </c>
      <c r="DM1036" t="s">
        <v>3</v>
      </c>
      <c r="DN1036">
        <v>0</v>
      </c>
      <c r="DO1036">
        <v>0</v>
      </c>
      <c r="DP1036">
        <v>1</v>
      </c>
      <c r="DQ1036">
        <v>1</v>
      </c>
      <c r="DU1036">
        <v>1009</v>
      </c>
      <c r="DV1036" t="s">
        <v>42</v>
      </c>
      <c r="DW1036" t="s">
        <v>42</v>
      </c>
      <c r="DX1036">
        <v>1000</v>
      </c>
      <c r="EE1036">
        <v>38986830</v>
      </c>
      <c r="EF1036">
        <v>1</v>
      </c>
      <c r="EG1036" t="s">
        <v>23</v>
      </c>
      <c r="EH1036">
        <v>0</v>
      </c>
      <c r="EI1036" t="s">
        <v>3</v>
      </c>
      <c r="EJ1036">
        <v>4</v>
      </c>
      <c r="EK1036">
        <v>1</v>
      </c>
      <c r="EL1036" t="s">
        <v>48</v>
      </c>
      <c r="EM1036" t="s">
        <v>25</v>
      </c>
      <c r="EO1036" t="s">
        <v>3</v>
      </c>
      <c r="EQ1036">
        <v>131072</v>
      </c>
      <c r="ER1036">
        <v>62.5</v>
      </c>
      <c r="ES1036">
        <v>0</v>
      </c>
      <c r="ET1036">
        <v>62.5</v>
      </c>
      <c r="EU1036">
        <v>37.020000000000003</v>
      </c>
      <c r="EV1036">
        <v>0</v>
      </c>
      <c r="EW1036">
        <v>0</v>
      </c>
      <c r="EX1036">
        <v>0</v>
      </c>
      <c r="EY1036">
        <v>0</v>
      </c>
      <c r="FQ1036">
        <v>0</v>
      </c>
      <c r="FR1036">
        <f t="shared" si="656"/>
        <v>0</v>
      </c>
      <c r="FS1036">
        <v>0</v>
      </c>
      <c r="FX1036">
        <v>0</v>
      </c>
      <c r="FY1036">
        <v>0</v>
      </c>
      <c r="GA1036" t="s">
        <v>3</v>
      </c>
      <c r="GD1036">
        <v>1</v>
      </c>
      <c r="GF1036">
        <v>-1530973417</v>
      </c>
      <c r="GG1036">
        <v>2</v>
      </c>
      <c r="GH1036">
        <v>1</v>
      </c>
      <c r="GI1036">
        <v>-2</v>
      </c>
      <c r="GJ1036">
        <v>0</v>
      </c>
      <c r="GK1036">
        <v>0</v>
      </c>
      <c r="GL1036">
        <f t="shared" si="657"/>
        <v>0</v>
      </c>
      <c r="GM1036">
        <f>ROUND(O1036+X1036+Y1036,2)+GX1036</f>
        <v>0</v>
      </c>
      <c r="GN1036">
        <f>IF(OR(BI1036=0,BI1036=1),ROUND(O1036+X1036+Y1036,2),0)</f>
        <v>0</v>
      </c>
      <c r="GO1036">
        <f>IF(BI1036=2,ROUND(O1036+X1036+Y1036,2),0)</f>
        <v>0</v>
      </c>
      <c r="GP1036">
        <f>IF(BI1036=4,ROUND(O1036+X1036+Y1036,2)+GX1036,0)</f>
        <v>0</v>
      </c>
      <c r="GR1036">
        <v>0</v>
      </c>
      <c r="GS1036">
        <v>3</v>
      </c>
      <c r="GT1036">
        <v>0</v>
      </c>
      <c r="GU1036" t="s">
        <v>3</v>
      </c>
      <c r="GV1036">
        <f t="shared" si="658"/>
        <v>0</v>
      </c>
      <c r="GW1036">
        <v>1</v>
      </c>
      <c r="GX1036">
        <f t="shared" si="659"/>
        <v>0</v>
      </c>
      <c r="HA1036">
        <v>0</v>
      </c>
      <c r="HB1036">
        <v>0</v>
      </c>
      <c r="HC1036">
        <f t="shared" si="660"/>
        <v>0</v>
      </c>
      <c r="IK1036">
        <v>0</v>
      </c>
    </row>
    <row r="1037" spans="1:245" x14ac:dyDescent="0.2">
      <c r="A1037">
        <v>17</v>
      </c>
      <c r="B1037">
        <v>1</v>
      </c>
      <c r="C1037">
        <f>ROW(SmtRes!A213)</f>
        <v>213</v>
      </c>
      <c r="D1037">
        <f>ROW(EtalonRes!A300)</f>
        <v>300</v>
      </c>
      <c r="E1037" t="s">
        <v>333</v>
      </c>
      <c r="F1037" t="s">
        <v>50</v>
      </c>
      <c r="G1037" t="s">
        <v>51</v>
      </c>
      <c r="H1037" t="s">
        <v>42</v>
      </c>
      <c r="I1037">
        <f>ROUND(I1035/0.9*0.1,9)</f>
        <v>0</v>
      </c>
      <c r="J1037">
        <v>0</v>
      </c>
      <c r="O1037">
        <f t="shared" si="632"/>
        <v>0</v>
      </c>
      <c r="P1037">
        <f t="shared" si="633"/>
        <v>0</v>
      </c>
      <c r="Q1037">
        <f t="shared" si="634"/>
        <v>0</v>
      </c>
      <c r="R1037">
        <f t="shared" si="635"/>
        <v>0</v>
      </c>
      <c r="S1037">
        <f t="shared" si="636"/>
        <v>0</v>
      </c>
      <c r="T1037">
        <f t="shared" si="637"/>
        <v>0</v>
      </c>
      <c r="U1037">
        <f t="shared" si="638"/>
        <v>0</v>
      </c>
      <c r="V1037">
        <f t="shared" si="639"/>
        <v>0</v>
      </c>
      <c r="W1037">
        <f t="shared" si="640"/>
        <v>0</v>
      </c>
      <c r="X1037">
        <f t="shared" si="641"/>
        <v>0</v>
      </c>
      <c r="Y1037">
        <f t="shared" si="642"/>
        <v>0</v>
      </c>
      <c r="AA1037">
        <v>40597198</v>
      </c>
      <c r="AB1037">
        <f t="shared" si="643"/>
        <v>119.69</v>
      </c>
      <c r="AC1037">
        <f>ROUND((ES1037),6)</f>
        <v>0</v>
      </c>
      <c r="AD1037">
        <f>ROUND((((ET1037)-(EU1037))+AE1037),6)</f>
        <v>0</v>
      </c>
      <c r="AE1037">
        <f t="shared" si="661"/>
        <v>0</v>
      </c>
      <c r="AF1037">
        <f t="shared" si="661"/>
        <v>119.69</v>
      </c>
      <c r="AG1037">
        <f t="shared" si="644"/>
        <v>0</v>
      </c>
      <c r="AH1037">
        <f t="shared" si="662"/>
        <v>1.02</v>
      </c>
      <c r="AI1037">
        <f t="shared" si="662"/>
        <v>0</v>
      </c>
      <c r="AJ1037">
        <f t="shared" si="645"/>
        <v>0</v>
      </c>
      <c r="AK1037">
        <v>119.69</v>
      </c>
      <c r="AL1037">
        <v>0</v>
      </c>
      <c r="AM1037">
        <v>0</v>
      </c>
      <c r="AN1037">
        <v>0</v>
      </c>
      <c r="AO1037">
        <v>119.69</v>
      </c>
      <c r="AP1037">
        <v>0</v>
      </c>
      <c r="AQ1037">
        <v>1.02</v>
      </c>
      <c r="AR1037">
        <v>0</v>
      </c>
      <c r="AS1037">
        <v>0</v>
      </c>
      <c r="AT1037">
        <v>70</v>
      </c>
      <c r="AU1037">
        <v>10</v>
      </c>
      <c r="AV1037">
        <v>1</v>
      </c>
      <c r="AW1037">
        <v>1</v>
      </c>
      <c r="AZ1037">
        <v>1</v>
      </c>
      <c r="BA1037">
        <v>1</v>
      </c>
      <c r="BB1037">
        <v>1</v>
      </c>
      <c r="BC1037">
        <v>1</v>
      </c>
      <c r="BD1037" t="s">
        <v>3</v>
      </c>
      <c r="BE1037" t="s">
        <v>3</v>
      </c>
      <c r="BF1037" t="s">
        <v>3</v>
      </c>
      <c r="BG1037" t="s">
        <v>3</v>
      </c>
      <c r="BH1037">
        <v>0</v>
      </c>
      <c r="BI1037">
        <v>4</v>
      </c>
      <c r="BJ1037" t="s">
        <v>52</v>
      </c>
      <c r="BM1037">
        <v>0</v>
      </c>
      <c r="BN1037">
        <v>0</v>
      </c>
      <c r="BO1037" t="s">
        <v>3</v>
      </c>
      <c r="BP1037">
        <v>0</v>
      </c>
      <c r="BQ1037">
        <v>1</v>
      </c>
      <c r="BR1037">
        <v>0</v>
      </c>
      <c r="BS1037">
        <v>1</v>
      </c>
      <c r="BT1037">
        <v>1</v>
      </c>
      <c r="BU1037">
        <v>1</v>
      </c>
      <c r="BV1037">
        <v>1</v>
      </c>
      <c r="BW1037">
        <v>1</v>
      </c>
      <c r="BX1037">
        <v>1</v>
      </c>
      <c r="BY1037" t="s">
        <v>3</v>
      </c>
      <c r="BZ1037">
        <v>70</v>
      </c>
      <c r="CA1037">
        <v>10</v>
      </c>
      <c r="CE1037">
        <v>0</v>
      </c>
      <c r="CF1037">
        <v>0</v>
      </c>
      <c r="CG1037">
        <v>0</v>
      </c>
      <c r="CM1037">
        <v>0</v>
      </c>
      <c r="CN1037" t="s">
        <v>3</v>
      </c>
      <c r="CO1037">
        <v>0</v>
      </c>
      <c r="CP1037">
        <f t="shared" si="646"/>
        <v>0</v>
      </c>
      <c r="CQ1037">
        <f t="shared" si="647"/>
        <v>0</v>
      </c>
      <c r="CR1037">
        <f>((((ET1037)*BB1037-(EU1037)*BS1037)+AE1037*BS1037)*AV1037)</f>
        <v>0</v>
      </c>
      <c r="CS1037">
        <f t="shared" si="648"/>
        <v>0</v>
      </c>
      <c r="CT1037">
        <f t="shared" si="649"/>
        <v>119.69</v>
      </c>
      <c r="CU1037">
        <f t="shared" si="650"/>
        <v>0</v>
      </c>
      <c r="CV1037">
        <f t="shared" si="651"/>
        <v>1.02</v>
      </c>
      <c r="CW1037">
        <f t="shared" si="652"/>
        <v>0</v>
      </c>
      <c r="CX1037">
        <f t="shared" si="653"/>
        <v>0</v>
      </c>
      <c r="CY1037">
        <f t="shared" si="654"/>
        <v>0</v>
      </c>
      <c r="CZ1037">
        <f t="shared" si="655"/>
        <v>0</v>
      </c>
      <c r="DC1037" t="s">
        <v>3</v>
      </c>
      <c r="DD1037" t="s">
        <v>3</v>
      </c>
      <c r="DE1037" t="s">
        <v>3</v>
      </c>
      <c r="DF1037" t="s">
        <v>3</v>
      </c>
      <c r="DG1037" t="s">
        <v>3</v>
      </c>
      <c r="DH1037" t="s">
        <v>3</v>
      </c>
      <c r="DI1037" t="s">
        <v>3</v>
      </c>
      <c r="DJ1037" t="s">
        <v>3</v>
      </c>
      <c r="DK1037" t="s">
        <v>3</v>
      </c>
      <c r="DL1037" t="s">
        <v>3</v>
      </c>
      <c r="DM1037" t="s">
        <v>3</v>
      </c>
      <c r="DN1037">
        <v>0</v>
      </c>
      <c r="DO1037">
        <v>0</v>
      </c>
      <c r="DP1037">
        <v>1</v>
      </c>
      <c r="DQ1037">
        <v>1</v>
      </c>
      <c r="DU1037">
        <v>1009</v>
      </c>
      <c r="DV1037" t="s">
        <v>42</v>
      </c>
      <c r="DW1037" t="s">
        <v>42</v>
      </c>
      <c r="DX1037">
        <v>1000</v>
      </c>
      <c r="EE1037">
        <v>38986828</v>
      </c>
      <c r="EF1037">
        <v>1</v>
      </c>
      <c r="EG1037" t="s">
        <v>23</v>
      </c>
      <c r="EH1037">
        <v>0</v>
      </c>
      <c r="EI1037" t="s">
        <v>3</v>
      </c>
      <c r="EJ1037">
        <v>4</v>
      </c>
      <c r="EK1037">
        <v>0</v>
      </c>
      <c r="EL1037" t="s">
        <v>24</v>
      </c>
      <c r="EM1037" t="s">
        <v>25</v>
      </c>
      <c r="EO1037" t="s">
        <v>3</v>
      </c>
      <c r="EQ1037">
        <v>131072</v>
      </c>
      <c r="ER1037">
        <v>119.69</v>
      </c>
      <c r="ES1037">
        <v>0</v>
      </c>
      <c r="ET1037">
        <v>0</v>
      </c>
      <c r="EU1037">
        <v>0</v>
      </c>
      <c r="EV1037">
        <v>119.69</v>
      </c>
      <c r="EW1037">
        <v>1.02</v>
      </c>
      <c r="EX1037">
        <v>0</v>
      </c>
      <c r="EY1037">
        <v>0</v>
      </c>
      <c r="FQ1037">
        <v>0</v>
      </c>
      <c r="FR1037">
        <f t="shared" si="656"/>
        <v>0</v>
      </c>
      <c r="FS1037">
        <v>0</v>
      </c>
      <c r="FX1037">
        <v>70</v>
      </c>
      <c r="FY1037">
        <v>10</v>
      </c>
      <c r="GA1037" t="s">
        <v>3</v>
      </c>
      <c r="GD1037">
        <v>0</v>
      </c>
      <c r="GF1037">
        <v>-1938149319</v>
      </c>
      <c r="GG1037">
        <v>2</v>
      </c>
      <c r="GH1037">
        <v>1</v>
      </c>
      <c r="GI1037">
        <v>-2</v>
      </c>
      <c r="GJ1037">
        <v>0</v>
      </c>
      <c r="GK1037">
        <f>ROUND(R1037*(R12)/100,2)</f>
        <v>0</v>
      </c>
      <c r="GL1037">
        <f t="shared" si="657"/>
        <v>0</v>
      </c>
      <c r="GM1037">
        <f>ROUND(O1037+X1037+Y1037+GK1037,2)+GX1037</f>
        <v>0</v>
      </c>
      <c r="GN1037">
        <f>IF(OR(BI1037=0,BI1037=1),ROUND(O1037+X1037+Y1037+GK1037,2),0)</f>
        <v>0</v>
      </c>
      <c r="GO1037">
        <f>IF(BI1037=2,ROUND(O1037+X1037+Y1037+GK1037,2),0)</f>
        <v>0</v>
      </c>
      <c r="GP1037">
        <f>IF(BI1037=4,ROUND(O1037+X1037+Y1037+GK1037,2)+GX1037,0)</f>
        <v>0</v>
      </c>
      <c r="GR1037">
        <v>0</v>
      </c>
      <c r="GS1037">
        <v>3</v>
      </c>
      <c r="GT1037">
        <v>0</v>
      </c>
      <c r="GU1037" t="s">
        <v>3</v>
      </c>
      <c r="GV1037">
        <f t="shared" si="658"/>
        <v>0</v>
      </c>
      <c r="GW1037">
        <v>1</v>
      </c>
      <c r="GX1037">
        <f t="shared" si="659"/>
        <v>0</v>
      </c>
      <c r="HA1037">
        <v>0</v>
      </c>
      <c r="HB1037">
        <v>0</v>
      </c>
      <c r="HC1037">
        <f t="shared" si="660"/>
        <v>0</v>
      </c>
      <c r="IK1037">
        <v>0</v>
      </c>
    </row>
    <row r="1038" spans="1:245" x14ac:dyDescent="0.2">
      <c r="A1038">
        <v>17</v>
      </c>
      <c r="B1038">
        <v>1</v>
      </c>
      <c r="C1038">
        <f>ROW(SmtRes!A215)</f>
        <v>215</v>
      </c>
      <c r="D1038">
        <f>ROW(EtalonRes!A302)</f>
        <v>302</v>
      </c>
      <c r="E1038" t="s">
        <v>334</v>
      </c>
      <c r="F1038" t="s">
        <v>54</v>
      </c>
      <c r="G1038" t="s">
        <v>55</v>
      </c>
      <c r="H1038" t="s">
        <v>42</v>
      </c>
      <c r="I1038">
        <f>ROUND(I1037,9)</f>
        <v>0</v>
      </c>
      <c r="J1038">
        <v>0</v>
      </c>
      <c r="O1038">
        <f t="shared" si="632"/>
        <v>0</v>
      </c>
      <c r="P1038">
        <f t="shared" si="633"/>
        <v>0</v>
      </c>
      <c r="Q1038">
        <f t="shared" si="634"/>
        <v>0</v>
      </c>
      <c r="R1038">
        <f t="shared" si="635"/>
        <v>0</v>
      </c>
      <c r="S1038">
        <f t="shared" si="636"/>
        <v>0</v>
      </c>
      <c r="T1038">
        <f t="shared" si="637"/>
        <v>0</v>
      </c>
      <c r="U1038">
        <f t="shared" si="638"/>
        <v>0</v>
      </c>
      <c r="V1038">
        <f t="shared" si="639"/>
        <v>0</v>
      </c>
      <c r="W1038">
        <f t="shared" si="640"/>
        <v>0</v>
      </c>
      <c r="X1038">
        <f t="shared" si="641"/>
        <v>0</v>
      </c>
      <c r="Y1038">
        <f t="shared" si="642"/>
        <v>0</v>
      </c>
      <c r="AA1038">
        <v>40597198</v>
      </c>
      <c r="AB1038">
        <f t="shared" si="643"/>
        <v>179.4</v>
      </c>
      <c r="AC1038">
        <f>ROUND((ES1038),6)</f>
        <v>0</v>
      </c>
      <c r="AD1038">
        <f>ROUND((((ET1038)-(EU1038))+AE1038),6)</f>
        <v>179.4</v>
      </c>
      <c r="AE1038">
        <f t="shared" si="661"/>
        <v>106.2</v>
      </c>
      <c r="AF1038">
        <f t="shared" si="661"/>
        <v>0</v>
      </c>
      <c r="AG1038">
        <f t="shared" si="644"/>
        <v>0</v>
      </c>
      <c r="AH1038">
        <f t="shared" si="662"/>
        <v>0</v>
      </c>
      <c r="AI1038">
        <f t="shared" si="662"/>
        <v>0</v>
      </c>
      <c r="AJ1038">
        <f t="shared" si="645"/>
        <v>0</v>
      </c>
      <c r="AK1038">
        <v>179.4</v>
      </c>
      <c r="AL1038">
        <v>0</v>
      </c>
      <c r="AM1038">
        <v>179.4</v>
      </c>
      <c r="AN1038">
        <v>106.2</v>
      </c>
      <c r="AO1038">
        <v>0</v>
      </c>
      <c r="AP1038">
        <v>0</v>
      </c>
      <c r="AQ1038">
        <v>0</v>
      </c>
      <c r="AR1038">
        <v>0</v>
      </c>
      <c r="AS1038">
        <v>0</v>
      </c>
      <c r="AT1038">
        <v>0</v>
      </c>
      <c r="AU1038">
        <v>0</v>
      </c>
      <c r="AV1038">
        <v>1</v>
      </c>
      <c r="AW1038">
        <v>1</v>
      </c>
      <c r="AZ1038">
        <v>1</v>
      </c>
      <c r="BA1038">
        <v>1</v>
      </c>
      <c r="BB1038">
        <v>1</v>
      </c>
      <c r="BC1038">
        <v>1</v>
      </c>
      <c r="BD1038" t="s">
        <v>3</v>
      </c>
      <c r="BE1038" t="s">
        <v>3</v>
      </c>
      <c r="BF1038" t="s">
        <v>3</v>
      </c>
      <c r="BG1038" t="s">
        <v>3</v>
      </c>
      <c r="BH1038">
        <v>0</v>
      </c>
      <c r="BI1038">
        <v>4</v>
      </c>
      <c r="BJ1038" t="s">
        <v>56</v>
      </c>
      <c r="BM1038">
        <v>1</v>
      </c>
      <c r="BN1038">
        <v>0</v>
      </c>
      <c r="BO1038" t="s">
        <v>3</v>
      </c>
      <c r="BP1038">
        <v>0</v>
      </c>
      <c r="BQ1038">
        <v>1</v>
      </c>
      <c r="BR1038">
        <v>0</v>
      </c>
      <c r="BS1038">
        <v>1</v>
      </c>
      <c r="BT1038">
        <v>1</v>
      </c>
      <c r="BU1038">
        <v>1</v>
      </c>
      <c r="BV1038">
        <v>1</v>
      </c>
      <c r="BW1038">
        <v>1</v>
      </c>
      <c r="BX1038">
        <v>1</v>
      </c>
      <c r="BY1038" t="s">
        <v>3</v>
      </c>
      <c r="BZ1038">
        <v>0</v>
      </c>
      <c r="CA1038">
        <v>0</v>
      </c>
      <c r="CE1038">
        <v>0</v>
      </c>
      <c r="CF1038">
        <v>0</v>
      </c>
      <c r="CG1038">
        <v>0</v>
      </c>
      <c r="CM1038">
        <v>0</v>
      </c>
      <c r="CN1038" t="s">
        <v>3</v>
      </c>
      <c r="CO1038">
        <v>0</v>
      </c>
      <c r="CP1038">
        <f t="shared" si="646"/>
        <v>0</v>
      </c>
      <c r="CQ1038">
        <f t="shared" si="647"/>
        <v>0</v>
      </c>
      <c r="CR1038">
        <f>((((ET1038)*BB1038-(EU1038)*BS1038)+AE1038*BS1038)*AV1038)</f>
        <v>179.4</v>
      </c>
      <c r="CS1038">
        <f t="shared" si="648"/>
        <v>106.2</v>
      </c>
      <c r="CT1038">
        <f t="shared" si="649"/>
        <v>0</v>
      </c>
      <c r="CU1038">
        <f t="shared" si="650"/>
        <v>0</v>
      </c>
      <c r="CV1038">
        <f t="shared" si="651"/>
        <v>0</v>
      </c>
      <c r="CW1038">
        <f t="shared" si="652"/>
        <v>0</v>
      </c>
      <c r="CX1038">
        <f t="shared" si="653"/>
        <v>0</v>
      </c>
      <c r="CY1038">
        <f t="shared" si="654"/>
        <v>0</v>
      </c>
      <c r="CZ1038">
        <f t="shared" si="655"/>
        <v>0</v>
      </c>
      <c r="DC1038" t="s">
        <v>3</v>
      </c>
      <c r="DD1038" t="s">
        <v>3</v>
      </c>
      <c r="DE1038" t="s">
        <v>3</v>
      </c>
      <c r="DF1038" t="s">
        <v>3</v>
      </c>
      <c r="DG1038" t="s">
        <v>3</v>
      </c>
      <c r="DH1038" t="s">
        <v>3</v>
      </c>
      <c r="DI1038" t="s">
        <v>3</v>
      </c>
      <c r="DJ1038" t="s">
        <v>3</v>
      </c>
      <c r="DK1038" t="s">
        <v>3</v>
      </c>
      <c r="DL1038" t="s">
        <v>3</v>
      </c>
      <c r="DM1038" t="s">
        <v>3</v>
      </c>
      <c r="DN1038">
        <v>0</v>
      </c>
      <c r="DO1038">
        <v>0</v>
      </c>
      <c r="DP1038">
        <v>1</v>
      </c>
      <c r="DQ1038">
        <v>1</v>
      </c>
      <c r="DU1038">
        <v>1009</v>
      </c>
      <c r="DV1038" t="s">
        <v>42</v>
      </c>
      <c r="DW1038" t="s">
        <v>42</v>
      </c>
      <c r="DX1038">
        <v>1000</v>
      </c>
      <c r="EE1038">
        <v>38986830</v>
      </c>
      <c r="EF1038">
        <v>1</v>
      </c>
      <c r="EG1038" t="s">
        <v>23</v>
      </c>
      <c r="EH1038">
        <v>0</v>
      </c>
      <c r="EI1038" t="s">
        <v>3</v>
      </c>
      <c r="EJ1038">
        <v>4</v>
      </c>
      <c r="EK1038">
        <v>1</v>
      </c>
      <c r="EL1038" t="s">
        <v>48</v>
      </c>
      <c r="EM1038" t="s">
        <v>25</v>
      </c>
      <c r="EO1038" t="s">
        <v>3</v>
      </c>
      <c r="EQ1038">
        <v>131072</v>
      </c>
      <c r="ER1038">
        <v>179.4</v>
      </c>
      <c r="ES1038">
        <v>0</v>
      </c>
      <c r="ET1038">
        <v>179.4</v>
      </c>
      <c r="EU1038">
        <v>106.2</v>
      </c>
      <c r="EV1038">
        <v>0</v>
      </c>
      <c r="EW1038">
        <v>0</v>
      </c>
      <c r="EX1038">
        <v>0</v>
      </c>
      <c r="EY1038">
        <v>0</v>
      </c>
      <c r="FQ1038">
        <v>0</v>
      </c>
      <c r="FR1038">
        <f t="shared" si="656"/>
        <v>0</v>
      </c>
      <c r="FS1038">
        <v>0</v>
      </c>
      <c r="FX1038">
        <v>0</v>
      </c>
      <c r="FY1038">
        <v>0</v>
      </c>
      <c r="GA1038" t="s">
        <v>3</v>
      </c>
      <c r="GD1038">
        <v>1</v>
      </c>
      <c r="GF1038">
        <v>1161399123</v>
      </c>
      <c r="GG1038">
        <v>2</v>
      </c>
      <c r="GH1038">
        <v>1</v>
      </c>
      <c r="GI1038">
        <v>-2</v>
      </c>
      <c r="GJ1038">
        <v>0</v>
      </c>
      <c r="GK1038">
        <v>0</v>
      </c>
      <c r="GL1038">
        <f t="shared" si="657"/>
        <v>0</v>
      </c>
      <c r="GM1038">
        <f>ROUND(O1038+X1038+Y1038,2)+GX1038</f>
        <v>0</v>
      </c>
      <c r="GN1038">
        <f>IF(OR(BI1038=0,BI1038=1),ROUND(O1038+X1038+Y1038,2),0)</f>
        <v>0</v>
      </c>
      <c r="GO1038">
        <f>IF(BI1038=2,ROUND(O1038+X1038+Y1038,2),0)</f>
        <v>0</v>
      </c>
      <c r="GP1038">
        <f>IF(BI1038=4,ROUND(O1038+X1038+Y1038,2)+GX1038,0)</f>
        <v>0</v>
      </c>
      <c r="GR1038">
        <v>0</v>
      </c>
      <c r="GS1038">
        <v>3</v>
      </c>
      <c r="GT1038">
        <v>0</v>
      </c>
      <c r="GU1038" t="s">
        <v>3</v>
      </c>
      <c r="GV1038">
        <f t="shared" si="658"/>
        <v>0</v>
      </c>
      <c r="GW1038">
        <v>1</v>
      </c>
      <c r="GX1038">
        <f t="shared" si="659"/>
        <v>0</v>
      </c>
      <c r="HA1038">
        <v>0</v>
      </c>
      <c r="HB1038">
        <v>0</v>
      </c>
      <c r="HC1038">
        <f t="shared" si="660"/>
        <v>0</v>
      </c>
      <c r="IK1038">
        <v>0</v>
      </c>
    </row>
    <row r="1039" spans="1:245" x14ac:dyDescent="0.2">
      <c r="A1039">
        <v>17</v>
      </c>
      <c r="B1039">
        <v>1</v>
      </c>
      <c r="C1039">
        <f>ROW(SmtRes!A217)</f>
        <v>217</v>
      </c>
      <c r="D1039">
        <f>ROW(EtalonRes!A304)</f>
        <v>304</v>
      </c>
      <c r="E1039" t="s">
        <v>335</v>
      </c>
      <c r="F1039" t="s">
        <v>58</v>
      </c>
      <c r="G1039" t="s">
        <v>59</v>
      </c>
      <c r="H1039" t="s">
        <v>42</v>
      </c>
      <c r="I1039">
        <f>ROUND(I1036+I1038,9)</f>
        <v>0</v>
      </c>
      <c r="J1039">
        <v>0</v>
      </c>
      <c r="O1039">
        <f t="shared" si="632"/>
        <v>0</v>
      </c>
      <c r="P1039">
        <f t="shared" si="633"/>
        <v>0</v>
      </c>
      <c r="Q1039">
        <f t="shared" si="634"/>
        <v>0</v>
      </c>
      <c r="R1039">
        <f t="shared" si="635"/>
        <v>0</v>
      </c>
      <c r="S1039">
        <f t="shared" si="636"/>
        <v>0</v>
      </c>
      <c r="T1039">
        <f t="shared" si="637"/>
        <v>0</v>
      </c>
      <c r="U1039">
        <f t="shared" si="638"/>
        <v>0</v>
      </c>
      <c r="V1039">
        <f t="shared" si="639"/>
        <v>0</v>
      </c>
      <c r="W1039">
        <f t="shared" si="640"/>
        <v>0</v>
      </c>
      <c r="X1039">
        <f t="shared" si="641"/>
        <v>0</v>
      </c>
      <c r="Y1039">
        <f t="shared" si="642"/>
        <v>0</v>
      </c>
      <c r="AA1039">
        <v>40597198</v>
      </c>
      <c r="AB1039">
        <f t="shared" si="643"/>
        <v>769.08</v>
      </c>
      <c r="AC1039">
        <f>ROUND(((ES1039*26)),6)</f>
        <v>0</v>
      </c>
      <c r="AD1039">
        <f>ROUND(((((ET1039*26))-((EU1039*26)))+AE1039),6)</f>
        <v>769.08</v>
      </c>
      <c r="AE1039">
        <f>ROUND(((EU1039*26)),6)</f>
        <v>456.04</v>
      </c>
      <c r="AF1039">
        <f>ROUND(((EV1039*26)),6)</f>
        <v>0</v>
      </c>
      <c r="AG1039">
        <f t="shared" si="644"/>
        <v>0</v>
      </c>
      <c r="AH1039">
        <f>((EW1039*26))</f>
        <v>0</v>
      </c>
      <c r="AI1039">
        <f>((EX1039*26))</f>
        <v>0</v>
      </c>
      <c r="AJ1039">
        <f t="shared" si="645"/>
        <v>0</v>
      </c>
      <c r="AK1039">
        <v>29.58</v>
      </c>
      <c r="AL1039">
        <v>0</v>
      </c>
      <c r="AM1039">
        <v>29.58</v>
      </c>
      <c r="AN1039">
        <v>17.54</v>
      </c>
      <c r="AO1039">
        <v>0</v>
      </c>
      <c r="AP1039">
        <v>0</v>
      </c>
      <c r="AQ1039">
        <v>0</v>
      </c>
      <c r="AR1039">
        <v>0</v>
      </c>
      <c r="AS1039">
        <v>0</v>
      </c>
      <c r="AT1039">
        <v>0</v>
      </c>
      <c r="AU1039">
        <v>0</v>
      </c>
      <c r="AV1039">
        <v>1</v>
      </c>
      <c r="AW1039">
        <v>1</v>
      </c>
      <c r="AZ1039">
        <v>1</v>
      </c>
      <c r="BA1039">
        <v>1</v>
      </c>
      <c r="BB1039">
        <v>1</v>
      </c>
      <c r="BC1039">
        <v>1</v>
      </c>
      <c r="BD1039" t="s">
        <v>3</v>
      </c>
      <c r="BE1039" t="s">
        <v>3</v>
      </c>
      <c r="BF1039" t="s">
        <v>3</v>
      </c>
      <c r="BG1039" t="s">
        <v>3</v>
      </c>
      <c r="BH1039">
        <v>0</v>
      </c>
      <c r="BI1039">
        <v>4</v>
      </c>
      <c r="BJ1039" t="s">
        <v>60</v>
      </c>
      <c r="BM1039">
        <v>1</v>
      </c>
      <c r="BN1039">
        <v>0</v>
      </c>
      <c r="BO1039" t="s">
        <v>3</v>
      </c>
      <c r="BP1039">
        <v>0</v>
      </c>
      <c r="BQ1039">
        <v>1</v>
      </c>
      <c r="BR1039">
        <v>0</v>
      </c>
      <c r="BS1039">
        <v>1</v>
      </c>
      <c r="BT1039">
        <v>1</v>
      </c>
      <c r="BU1039">
        <v>1</v>
      </c>
      <c r="BV1039">
        <v>1</v>
      </c>
      <c r="BW1039">
        <v>1</v>
      </c>
      <c r="BX1039">
        <v>1</v>
      </c>
      <c r="BY1039" t="s">
        <v>3</v>
      </c>
      <c r="BZ1039">
        <v>0</v>
      </c>
      <c r="CA1039">
        <v>0</v>
      </c>
      <c r="CE1039">
        <v>0</v>
      </c>
      <c r="CF1039">
        <v>0</v>
      </c>
      <c r="CG1039">
        <v>0</v>
      </c>
      <c r="CM1039">
        <v>0</v>
      </c>
      <c r="CN1039" t="s">
        <v>3</v>
      </c>
      <c r="CO1039">
        <v>0</v>
      </c>
      <c r="CP1039">
        <f t="shared" si="646"/>
        <v>0</v>
      </c>
      <c r="CQ1039">
        <f t="shared" si="647"/>
        <v>0</v>
      </c>
      <c r="CR1039">
        <f>(((((ET1039*26))*BB1039-((EU1039*26))*BS1039)+AE1039*BS1039)*AV1039)</f>
        <v>769.07999999999993</v>
      </c>
      <c r="CS1039">
        <f t="shared" si="648"/>
        <v>456.04</v>
      </c>
      <c r="CT1039">
        <f t="shared" si="649"/>
        <v>0</v>
      </c>
      <c r="CU1039">
        <f t="shared" si="650"/>
        <v>0</v>
      </c>
      <c r="CV1039">
        <f t="shared" si="651"/>
        <v>0</v>
      </c>
      <c r="CW1039">
        <f t="shared" si="652"/>
        <v>0</v>
      </c>
      <c r="CX1039">
        <f t="shared" si="653"/>
        <v>0</v>
      </c>
      <c r="CY1039">
        <f t="shared" si="654"/>
        <v>0</v>
      </c>
      <c r="CZ1039">
        <f t="shared" si="655"/>
        <v>0</v>
      </c>
      <c r="DC1039" t="s">
        <v>3</v>
      </c>
      <c r="DD1039" t="s">
        <v>61</v>
      </c>
      <c r="DE1039" t="s">
        <v>61</v>
      </c>
      <c r="DF1039" t="s">
        <v>61</v>
      </c>
      <c r="DG1039" t="s">
        <v>61</v>
      </c>
      <c r="DH1039" t="s">
        <v>3</v>
      </c>
      <c r="DI1039" t="s">
        <v>61</v>
      </c>
      <c r="DJ1039" t="s">
        <v>61</v>
      </c>
      <c r="DK1039" t="s">
        <v>3</v>
      </c>
      <c r="DL1039" t="s">
        <v>3</v>
      </c>
      <c r="DM1039" t="s">
        <v>3</v>
      </c>
      <c r="DN1039">
        <v>0</v>
      </c>
      <c r="DO1039">
        <v>0</v>
      </c>
      <c r="DP1039">
        <v>1</v>
      </c>
      <c r="DQ1039">
        <v>1</v>
      </c>
      <c r="DU1039">
        <v>1009</v>
      </c>
      <c r="DV1039" t="s">
        <v>42</v>
      </c>
      <c r="DW1039" t="s">
        <v>42</v>
      </c>
      <c r="DX1039">
        <v>1000</v>
      </c>
      <c r="EE1039">
        <v>38986830</v>
      </c>
      <c r="EF1039">
        <v>1</v>
      </c>
      <c r="EG1039" t="s">
        <v>23</v>
      </c>
      <c r="EH1039">
        <v>0</v>
      </c>
      <c r="EI1039" t="s">
        <v>3</v>
      </c>
      <c r="EJ1039">
        <v>4</v>
      </c>
      <c r="EK1039">
        <v>1</v>
      </c>
      <c r="EL1039" t="s">
        <v>48</v>
      </c>
      <c r="EM1039" t="s">
        <v>25</v>
      </c>
      <c r="EO1039" t="s">
        <v>3</v>
      </c>
      <c r="EQ1039">
        <v>131072</v>
      </c>
      <c r="ER1039">
        <v>29.58</v>
      </c>
      <c r="ES1039">
        <v>0</v>
      </c>
      <c r="ET1039">
        <v>29.58</v>
      </c>
      <c r="EU1039">
        <v>17.54</v>
      </c>
      <c r="EV1039">
        <v>0</v>
      </c>
      <c r="EW1039">
        <v>0</v>
      </c>
      <c r="EX1039">
        <v>0</v>
      </c>
      <c r="EY1039">
        <v>0</v>
      </c>
      <c r="FQ1039">
        <v>0</v>
      </c>
      <c r="FR1039">
        <f t="shared" si="656"/>
        <v>0</v>
      </c>
      <c r="FS1039">
        <v>0</v>
      </c>
      <c r="FX1039">
        <v>0</v>
      </c>
      <c r="FY1039">
        <v>0</v>
      </c>
      <c r="GA1039" t="s">
        <v>3</v>
      </c>
      <c r="GD1039">
        <v>1</v>
      </c>
      <c r="GF1039">
        <v>1159273940</v>
      </c>
      <c r="GG1039">
        <v>2</v>
      </c>
      <c r="GH1039">
        <v>1</v>
      </c>
      <c r="GI1039">
        <v>-2</v>
      </c>
      <c r="GJ1039">
        <v>0</v>
      </c>
      <c r="GK1039">
        <v>0</v>
      </c>
      <c r="GL1039">
        <f t="shared" si="657"/>
        <v>0</v>
      </c>
      <c r="GM1039">
        <f>ROUND(O1039+X1039+Y1039,2)+GX1039</f>
        <v>0</v>
      </c>
      <c r="GN1039">
        <f>IF(OR(BI1039=0,BI1039=1),ROUND(O1039+X1039+Y1039,2),0)</f>
        <v>0</v>
      </c>
      <c r="GO1039">
        <f>IF(BI1039=2,ROUND(O1039+X1039+Y1039,2),0)</f>
        <v>0</v>
      </c>
      <c r="GP1039">
        <f>IF(BI1039=4,ROUND(O1039+X1039+Y1039,2)+GX1039,0)</f>
        <v>0</v>
      </c>
      <c r="GR1039">
        <v>0</v>
      </c>
      <c r="GS1039">
        <v>3</v>
      </c>
      <c r="GT1039">
        <v>0</v>
      </c>
      <c r="GU1039" t="s">
        <v>61</v>
      </c>
      <c r="GV1039">
        <f>ROUND(((GT1039*26)),6)</f>
        <v>0</v>
      </c>
      <c r="GW1039">
        <v>1</v>
      </c>
      <c r="GX1039">
        <f t="shared" si="659"/>
        <v>0</v>
      </c>
      <c r="HA1039">
        <v>0</v>
      </c>
      <c r="HB1039">
        <v>0</v>
      </c>
      <c r="HC1039">
        <f t="shared" si="660"/>
        <v>0</v>
      </c>
      <c r="IK1039">
        <v>0</v>
      </c>
    </row>
    <row r="1040" spans="1:245" x14ac:dyDescent="0.2">
      <c r="A1040">
        <v>17</v>
      </c>
      <c r="B1040">
        <v>1</v>
      </c>
      <c r="E1040" t="s">
        <v>336</v>
      </c>
      <c r="F1040" t="s">
        <v>63</v>
      </c>
      <c r="G1040" t="s">
        <v>64</v>
      </c>
      <c r="H1040" t="s">
        <v>42</v>
      </c>
      <c r="I1040">
        <f>ROUND(I1039,9)</f>
        <v>0</v>
      </c>
      <c r="J1040">
        <v>0</v>
      </c>
      <c r="O1040">
        <f t="shared" si="632"/>
        <v>0</v>
      </c>
      <c r="P1040">
        <f t="shared" si="633"/>
        <v>0</v>
      </c>
      <c r="Q1040">
        <f t="shared" si="634"/>
        <v>0</v>
      </c>
      <c r="R1040">
        <f t="shared" si="635"/>
        <v>0</v>
      </c>
      <c r="S1040">
        <f t="shared" si="636"/>
        <v>0</v>
      </c>
      <c r="T1040">
        <f t="shared" si="637"/>
        <v>0</v>
      </c>
      <c r="U1040">
        <f t="shared" si="638"/>
        <v>0</v>
      </c>
      <c r="V1040">
        <f t="shared" si="639"/>
        <v>0</v>
      </c>
      <c r="W1040">
        <f t="shared" si="640"/>
        <v>0</v>
      </c>
      <c r="X1040">
        <f t="shared" si="641"/>
        <v>0</v>
      </c>
      <c r="Y1040">
        <f t="shared" si="642"/>
        <v>0</v>
      </c>
      <c r="AA1040">
        <v>40597198</v>
      </c>
      <c r="AB1040">
        <f t="shared" si="643"/>
        <v>150.61000000000001</v>
      </c>
      <c r="AC1040">
        <f>ROUND((ES1040),6)</f>
        <v>150.61000000000001</v>
      </c>
      <c r="AD1040">
        <f>ROUND((((ET1040)-(EU1040))+AE1040),6)</f>
        <v>0</v>
      </c>
      <c r="AE1040">
        <f>ROUND((EU1040),6)</f>
        <v>0</v>
      </c>
      <c r="AF1040">
        <f>ROUND((EV1040),6)</f>
        <v>0</v>
      </c>
      <c r="AG1040">
        <f t="shared" si="644"/>
        <v>0</v>
      </c>
      <c r="AH1040">
        <f>(EW1040)</f>
        <v>0</v>
      </c>
      <c r="AI1040">
        <f>(EX1040)</f>
        <v>0</v>
      </c>
      <c r="AJ1040">
        <f t="shared" si="645"/>
        <v>0</v>
      </c>
      <c r="AK1040">
        <v>150.61000000000001</v>
      </c>
      <c r="AL1040">
        <v>150.61000000000001</v>
      </c>
      <c r="AM1040">
        <v>0</v>
      </c>
      <c r="AN1040">
        <v>0</v>
      </c>
      <c r="AO1040">
        <v>0</v>
      </c>
      <c r="AP1040">
        <v>0</v>
      </c>
      <c r="AQ1040">
        <v>0</v>
      </c>
      <c r="AR1040">
        <v>0</v>
      </c>
      <c r="AS1040">
        <v>0</v>
      </c>
      <c r="AT1040">
        <v>70</v>
      </c>
      <c r="AU1040">
        <v>10</v>
      </c>
      <c r="AV1040">
        <v>1</v>
      </c>
      <c r="AW1040">
        <v>1</v>
      </c>
      <c r="AZ1040">
        <v>1</v>
      </c>
      <c r="BA1040">
        <v>1</v>
      </c>
      <c r="BB1040">
        <v>1</v>
      </c>
      <c r="BC1040">
        <v>1</v>
      </c>
      <c r="BD1040" t="s">
        <v>3</v>
      </c>
      <c r="BE1040" t="s">
        <v>3</v>
      </c>
      <c r="BF1040" t="s">
        <v>3</v>
      </c>
      <c r="BG1040" t="s">
        <v>3</v>
      </c>
      <c r="BH1040">
        <v>3</v>
      </c>
      <c r="BI1040">
        <v>4</v>
      </c>
      <c r="BJ1040" t="s">
        <v>65</v>
      </c>
      <c r="BM1040">
        <v>0</v>
      </c>
      <c r="BN1040">
        <v>0</v>
      </c>
      <c r="BO1040" t="s">
        <v>3</v>
      </c>
      <c r="BP1040">
        <v>0</v>
      </c>
      <c r="BQ1040">
        <v>1</v>
      </c>
      <c r="BR1040">
        <v>0</v>
      </c>
      <c r="BS1040">
        <v>1</v>
      </c>
      <c r="BT1040">
        <v>1</v>
      </c>
      <c r="BU1040">
        <v>1</v>
      </c>
      <c r="BV1040">
        <v>1</v>
      </c>
      <c r="BW1040">
        <v>1</v>
      </c>
      <c r="BX1040">
        <v>1</v>
      </c>
      <c r="BY1040" t="s">
        <v>3</v>
      </c>
      <c r="BZ1040">
        <v>70</v>
      </c>
      <c r="CA1040">
        <v>10</v>
      </c>
      <c r="CE1040">
        <v>0</v>
      </c>
      <c r="CF1040">
        <v>0</v>
      </c>
      <c r="CG1040">
        <v>0</v>
      </c>
      <c r="CM1040">
        <v>0</v>
      </c>
      <c r="CN1040" t="s">
        <v>3</v>
      </c>
      <c r="CO1040">
        <v>0</v>
      </c>
      <c r="CP1040">
        <f t="shared" si="646"/>
        <v>0</v>
      </c>
      <c r="CQ1040">
        <f t="shared" si="647"/>
        <v>150.61000000000001</v>
      </c>
      <c r="CR1040">
        <f>((((ET1040)*BB1040-(EU1040)*BS1040)+AE1040*BS1040)*AV1040)</f>
        <v>0</v>
      </c>
      <c r="CS1040">
        <f t="shared" si="648"/>
        <v>0</v>
      </c>
      <c r="CT1040">
        <f t="shared" si="649"/>
        <v>0</v>
      </c>
      <c r="CU1040">
        <f t="shared" si="650"/>
        <v>0</v>
      </c>
      <c r="CV1040">
        <f t="shared" si="651"/>
        <v>0</v>
      </c>
      <c r="CW1040">
        <f t="shared" si="652"/>
        <v>0</v>
      </c>
      <c r="CX1040">
        <f t="shared" si="653"/>
        <v>0</v>
      </c>
      <c r="CY1040">
        <f t="shared" si="654"/>
        <v>0</v>
      </c>
      <c r="CZ1040">
        <f t="shared" si="655"/>
        <v>0</v>
      </c>
      <c r="DC1040" t="s">
        <v>3</v>
      </c>
      <c r="DD1040" t="s">
        <v>3</v>
      </c>
      <c r="DE1040" t="s">
        <v>3</v>
      </c>
      <c r="DF1040" t="s">
        <v>3</v>
      </c>
      <c r="DG1040" t="s">
        <v>3</v>
      </c>
      <c r="DH1040" t="s">
        <v>3</v>
      </c>
      <c r="DI1040" t="s">
        <v>3</v>
      </c>
      <c r="DJ1040" t="s">
        <v>3</v>
      </c>
      <c r="DK1040" t="s">
        <v>3</v>
      </c>
      <c r="DL1040" t="s">
        <v>3</v>
      </c>
      <c r="DM1040" t="s">
        <v>3</v>
      </c>
      <c r="DN1040">
        <v>0</v>
      </c>
      <c r="DO1040">
        <v>0</v>
      </c>
      <c r="DP1040">
        <v>1</v>
      </c>
      <c r="DQ1040">
        <v>1</v>
      </c>
      <c r="DU1040">
        <v>1009</v>
      </c>
      <c r="DV1040" t="s">
        <v>42</v>
      </c>
      <c r="DW1040" t="s">
        <v>42</v>
      </c>
      <c r="DX1040">
        <v>1000</v>
      </c>
      <c r="EE1040">
        <v>38986828</v>
      </c>
      <c r="EF1040">
        <v>1</v>
      </c>
      <c r="EG1040" t="s">
        <v>23</v>
      </c>
      <c r="EH1040">
        <v>0</v>
      </c>
      <c r="EI1040" t="s">
        <v>3</v>
      </c>
      <c r="EJ1040">
        <v>4</v>
      </c>
      <c r="EK1040">
        <v>0</v>
      </c>
      <c r="EL1040" t="s">
        <v>24</v>
      </c>
      <c r="EM1040" t="s">
        <v>25</v>
      </c>
      <c r="EO1040" t="s">
        <v>3</v>
      </c>
      <c r="EQ1040">
        <v>131072</v>
      </c>
      <c r="ER1040">
        <v>150.61000000000001</v>
      </c>
      <c r="ES1040">
        <v>150.61000000000001</v>
      </c>
      <c r="ET1040">
        <v>0</v>
      </c>
      <c r="EU1040">
        <v>0</v>
      </c>
      <c r="EV1040">
        <v>0</v>
      </c>
      <c r="EW1040">
        <v>0</v>
      </c>
      <c r="EX1040">
        <v>0</v>
      </c>
      <c r="EY1040">
        <v>0</v>
      </c>
      <c r="FQ1040">
        <v>0</v>
      </c>
      <c r="FR1040">
        <f t="shared" si="656"/>
        <v>0</v>
      </c>
      <c r="FS1040">
        <v>0</v>
      </c>
      <c r="FX1040">
        <v>70</v>
      </c>
      <c r="FY1040">
        <v>10</v>
      </c>
      <c r="GA1040" t="s">
        <v>3</v>
      </c>
      <c r="GD1040">
        <v>0</v>
      </c>
      <c r="GF1040">
        <v>74636012</v>
      </c>
      <c r="GG1040">
        <v>2</v>
      </c>
      <c r="GH1040">
        <v>1</v>
      </c>
      <c r="GI1040">
        <v>-2</v>
      </c>
      <c r="GJ1040">
        <v>0</v>
      </c>
      <c r="GK1040">
        <f>ROUND(R1040*(R12)/100,2)</f>
        <v>0</v>
      </c>
      <c r="GL1040">
        <f t="shared" si="657"/>
        <v>0</v>
      </c>
      <c r="GM1040">
        <f>ROUND(O1040+X1040+Y1040+GK1040,2)+GX1040</f>
        <v>0</v>
      </c>
      <c r="GN1040">
        <f>IF(OR(BI1040=0,BI1040=1),ROUND(O1040+X1040+Y1040+GK1040,2),0)</f>
        <v>0</v>
      </c>
      <c r="GO1040">
        <f>IF(BI1040=2,ROUND(O1040+X1040+Y1040+GK1040,2),0)</f>
        <v>0</v>
      </c>
      <c r="GP1040">
        <f>IF(BI1040=4,ROUND(O1040+X1040+Y1040+GK1040,2)+GX1040,0)</f>
        <v>0</v>
      </c>
      <c r="GR1040">
        <v>0</v>
      </c>
      <c r="GS1040">
        <v>3</v>
      </c>
      <c r="GT1040">
        <v>0</v>
      </c>
      <c r="GU1040" t="s">
        <v>3</v>
      </c>
      <c r="GV1040">
        <f>ROUND((GT1040),6)</f>
        <v>0</v>
      </c>
      <c r="GW1040">
        <v>1</v>
      </c>
      <c r="GX1040">
        <f t="shared" si="659"/>
        <v>0</v>
      </c>
      <c r="HA1040">
        <v>0</v>
      </c>
      <c r="HB1040">
        <v>0</v>
      </c>
      <c r="HC1040">
        <f t="shared" si="660"/>
        <v>0</v>
      </c>
      <c r="IK1040">
        <v>0</v>
      </c>
    </row>
    <row r="1042" spans="1:206" x14ac:dyDescent="0.2">
      <c r="A1042" s="2">
        <v>51</v>
      </c>
      <c r="B1042" s="2">
        <f>B1028</f>
        <v>1</v>
      </c>
      <c r="C1042" s="2">
        <f>A1028</f>
        <v>5</v>
      </c>
      <c r="D1042" s="2">
        <f>ROW(A1028)</f>
        <v>1028</v>
      </c>
      <c r="E1042" s="2"/>
      <c r="F1042" s="2" t="str">
        <f>IF(F1028&lt;&gt;"",F1028,"")</f>
        <v>Новый подраздел</v>
      </c>
      <c r="G1042" s="2" t="str">
        <f>IF(G1028&lt;&gt;"",G1028,"")</f>
        <v>Подготовительные работы</v>
      </c>
      <c r="H1042" s="2">
        <v>0</v>
      </c>
      <c r="I1042" s="2"/>
      <c r="J1042" s="2"/>
      <c r="K1042" s="2"/>
      <c r="L1042" s="2"/>
      <c r="M1042" s="2"/>
      <c r="N1042" s="2"/>
      <c r="O1042" s="2">
        <f t="shared" ref="O1042:T1042" si="663">ROUND(AB1042,2)</f>
        <v>0</v>
      </c>
      <c r="P1042" s="2">
        <f t="shared" si="663"/>
        <v>0</v>
      </c>
      <c r="Q1042" s="2">
        <f t="shared" si="663"/>
        <v>0</v>
      </c>
      <c r="R1042" s="2">
        <f t="shared" si="663"/>
        <v>0</v>
      </c>
      <c r="S1042" s="2">
        <f t="shared" si="663"/>
        <v>0</v>
      </c>
      <c r="T1042" s="2">
        <f t="shared" si="663"/>
        <v>0</v>
      </c>
      <c r="U1042" s="2">
        <f>AH1042</f>
        <v>0</v>
      </c>
      <c r="V1042" s="2">
        <f>AI1042</f>
        <v>0</v>
      </c>
      <c r="W1042" s="2">
        <f>ROUND(AJ1042,2)</f>
        <v>0</v>
      </c>
      <c r="X1042" s="2">
        <f>ROUND(AK1042,2)</f>
        <v>0</v>
      </c>
      <c r="Y1042" s="2">
        <f>ROUND(AL1042,2)</f>
        <v>0</v>
      </c>
      <c r="Z1042" s="2"/>
      <c r="AA1042" s="2"/>
      <c r="AB1042" s="2">
        <f>ROUND(SUMIF(AA1032:AA1040,"=40597198",O1032:O1040),2)</f>
        <v>0</v>
      </c>
      <c r="AC1042" s="2">
        <f>ROUND(SUMIF(AA1032:AA1040,"=40597198",P1032:P1040),2)</f>
        <v>0</v>
      </c>
      <c r="AD1042" s="2">
        <f>ROUND(SUMIF(AA1032:AA1040,"=40597198",Q1032:Q1040),2)</f>
        <v>0</v>
      </c>
      <c r="AE1042" s="2">
        <f>ROUND(SUMIF(AA1032:AA1040,"=40597198",R1032:R1040),2)</f>
        <v>0</v>
      </c>
      <c r="AF1042" s="2">
        <f>ROUND(SUMIF(AA1032:AA1040,"=40597198",S1032:S1040),2)</f>
        <v>0</v>
      </c>
      <c r="AG1042" s="2">
        <f>ROUND(SUMIF(AA1032:AA1040,"=40597198",T1032:T1040),2)</f>
        <v>0</v>
      </c>
      <c r="AH1042" s="2">
        <f>SUMIF(AA1032:AA1040,"=40597198",U1032:U1040)</f>
        <v>0</v>
      </c>
      <c r="AI1042" s="2">
        <f>SUMIF(AA1032:AA1040,"=40597198",V1032:V1040)</f>
        <v>0</v>
      </c>
      <c r="AJ1042" s="2">
        <f>ROUND(SUMIF(AA1032:AA1040,"=40597198",W1032:W1040),2)</f>
        <v>0</v>
      </c>
      <c r="AK1042" s="2">
        <f>ROUND(SUMIF(AA1032:AA1040,"=40597198",X1032:X1040),2)</f>
        <v>0</v>
      </c>
      <c r="AL1042" s="2">
        <f>ROUND(SUMIF(AA1032:AA1040,"=40597198",Y1032:Y1040),2)</f>
        <v>0</v>
      </c>
      <c r="AM1042" s="2"/>
      <c r="AN1042" s="2"/>
      <c r="AO1042" s="2">
        <f t="shared" ref="AO1042:BC1042" si="664">ROUND(BX1042,2)</f>
        <v>0</v>
      </c>
      <c r="AP1042" s="2">
        <f t="shared" si="664"/>
        <v>0</v>
      </c>
      <c r="AQ1042" s="2">
        <f t="shared" si="664"/>
        <v>0</v>
      </c>
      <c r="AR1042" s="2">
        <f t="shared" si="664"/>
        <v>0</v>
      </c>
      <c r="AS1042" s="2">
        <f t="shared" si="664"/>
        <v>0</v>
      </c>
      <c r="AT1042" s="2">
        <f t="shared" si="664"/>
        <v>0</v>
      </c>
      <c r="AU1042" s="2">
        <f t="shared" si="664"/>
        <v>0</v>
      </c>
      <c r="AV1042" s="2">
        <f t="shared" si="664"/>
        <v>0</v>
      </c>
      <c r="AW1042" s="2">
        <f t="shared" si="664"/>
        <v>0</v>
      </c>
      <c r="AX1042" s="2">
        <f t="shared" si="664"/>
        <v>0</v>
      </c>
      <c r="AY1042" s="2">
        <f t="shared" si="664"/>
        <v>0</v>
      </c>
      <c r="AZ1042" s="2">
        <f t="shared" si="664"/>
        <v>0</v>
      </c>
      <c r="BA1042" s="2">
        <f t="shared" si="664"/>
        <v>0</v>
      </c>
      <c r="BB1042" s="2">
        <f t="shared" si="664"/>
        <v>0</v>
      </c>
      <c r="BC1042" s="2">
        <f t="shared" si="664"/>
        <v>0</v>
      </c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>
        <f>ROUND(SUMIF(AA1032:AA1040,"=40597198",FQ1032:FQ1040),2)</f>
        <v>0</v>
      </c>
      <c r="BY1042" s="2">
        <f>ROUND(SUMIF(AA1032:AA1040,"=40597198",FR1032:FR1040),2)</f>
        <v>0</v>
      </c>
      <c r="BZ1042" s="2">
        <f>ROUND(SUMIF(AA1032:AA1040,"=40597198",GL1032:GL1040),2)</f>
        <v>0</v>
      </c>
      <c r="CA1042" s="2">
        <f>ROUND(SUMIF(AA1032:AA1040,"=40597198",GM1032:GM1040),2)</f>
        <v>0</v>
      </c>
      <c r="CB1042" s="2">
        <f>ROUND(SUMIF(AA1032:AA1040,"=40597198",GN1032:GN1040),2)</f>
        <v>0</v>
      </c>
      <c r="CC1042" s="2">
        <f>ROUND(SUMIF(AA1032:AA1040,"=40597198",GO1032:GO1040),2)</f>
        <v>0</v>
      </c>
      <c r="CD1042" s="2">
        <f>ROUND(SUMIF(AA1032:AA1040,"=40597198",GP1032:GP1040),2)</f>
        <v>0</v>
      </c>
      <c r="CE1042" s="2">
        <f>AC1042-BX1042</f>
        <v>0</v>
      </c>
      <c r="CF1042" s="2">
        <f>AC1042-BY1042</f>
        <v>0</v>
      </c>
      <c r="CG1042" s="2">
        <f>BX1042-BZ1042</f>
        <v>0</v>
      </c>
      <c r="CH1042" s="2">
        <f>AC1042-BX1042-BY1042+BZ1042</f>
        <v>0</v>
      </c>
      <c r="CI1042" s="2">
        <f>BY1042-BZ1042</f>
        <v>0</v>
      </c>
      <c r="CJ1042" s="2">
        <f>ROUND(SUMIF(AA1032:AA1040,"=40597198",GX1032:GX1040),2)</f>
        <v>0</v>
      </c>
      <c r="CK1042" s="2">
        <f>ROUND(SUMIF(AA1032:AA1040,"=40597198",GY1032:GY1040),2)</f>
        <v>0</v>
      </c>
      <c r="CL1042" s="2">
        <f>ROUND(SUMIF(AA1032:AA1040,"=40597198",GZ1032:GZ1040),2)</f>
        <v>0</v>
      </c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3"/>
      <c r="DH1042" s="3"/>
      <c r="DI1042" s="3"/>
      <c r="DJ1042" s="3"/>
      <c r="DK1042" s="3"/>
      <c r="DL1042" s="3"/>
      <c r="DM1042" s="3"/>
      <c r="DN1042" s="3"/>
      <c r="DO1042" s="3"/>
      <c r="DP1042" s="3"/>
      <c r="DQ1042" s="3"/>
      <c r="DR1042" s="3"/>
      <c r="DS1042" s="3"/>
      <c r="DT1042" s="3"/>
      <c r="DU1042" s="3"/>
      <c r="DV1042" s="3"/>
      <c r="DW1042" s="3"/>
      <c r="DX1042" s="3"/>
      <c r="DY1042" s="3"/>
      <c r="DZ1042" s="3"/>
      <c r="EA1042" s="3"/>
      <c r="EB1042" s="3"/>
      <c r="EC1042" s="3"/>
      <c r="ED1042" s="3"/>
      <c r="EE1042" s="3"/>
      <c r="EF1042" s="3"/>
      <c r="EG1042" s="3"/>
      <c r="EH1042" s="3"/>
      <c r="EI1042" s="3"/>
      <c r="EJ1042" s="3"/>
      <c r="EK1042" s="3"/>
      <c r="EL1042" s="3"/>
      <c r="EM1042" s="3"/>
      <c r="EN1042" s="3"/>
      <c r="EO1042" s="3"/>
      <c r="EP1042" s="3"/>
      <c r="EQ1042" s="3"/>
      <c r="ER1042" s="3"/>
      <c r="ES1042" s="3"/>
      <c r="ET1042" s="3"/>
      <c r="EU1042" s="3"/>
      <c r="EV1042" s="3"/>
      <c r="EW1042" s="3"/>
      <c r="EX1042" s="3"/>
      <c r="EY1042" s="3"/>
      <c r="EZ1042" s="3"/>
      <c r="FA1042" s="3"/>
      <c r="FB1042" s="3"/>
      <c r="FC1042" s="3"/>
      <c r="FD1042" s="3"/>
      <c r="FE1042" s="3"/>
      <c r="FF1042" s="3"/>
      <c r="FG1042" s="3"/>
      <c r="FH1042" s="3"/>
      <c r="FI1042" s="3"/>
      <c r="FJ1042" s="3"/>
      <c r="FK1042" s="3"/>
      <c r="FL1042" s="3"/>
      <c r="FM1042" s="3"/>
      <c r="FN1042" s="3"/>
      <c r="FO1042" s="3"/>
      <c r="FP1042" s="3"/>
      <c r="FQ1042" s="3"/>
      <c r="FR1042" s="3"/>
      <c r="FS1042" s="3"/>
      <c r="FT1042" s="3"/>
      <c r="FU1042" s="3"/>
      <c r="FV1042" s="3"/>
      <c r="FW1042" s="3"/>
      <c r="FX1042" s="3"/>
      <c r="FY1042" s="3"/>
      <c r="FZ1042" s="3"/>
      <c r="GA1042" s="3"/>
      <c r="GB1042" s="3"/>
      <c r="GC1042" s="3"/>
      <c r="GD1042" s="3"/>
      <c r="GE1042" s="3"/>
      <c r="GF1042" s="3"/>
      <c r="GG1042" s="3"/>
      <c r="GH1042" s="3"/>
      <c r="GI1042" s="3"/>
      <c r="GJ1042" s="3"/>
      <c r="GK1042" s="3"/>
      <c r="GL1042" s="3"/>
      <c r="GM1042" s="3"/>
      <c r="GN1042" s="3"/>
      <c r="GO1042" s="3"/>
      <c r="GP1042" s="3"/>
      <c r="GQ1042" s="3"/>
      <c r="GR1042" s="3"/>
      <c r="GS1042" s="3"/>
      <c r="GT1042" s="3"/>
      <c r="GU1042" s="3"/>
      <c r="GV1042" s="3"/>
      <c r="GW1042" s="3"/>
      <c r="GX1042" s="3">
        <v>0</v>
      </c>
    </row>
    <row r="1044" spans="1:206" x14ac:dyDescent="0.2">
      <c r="A1044" s="4">
        <v>50</v>
      </c>
      <c r="B1044" s="4">
        <v>0</v>
      </c>
      <c r="C1044" s="4">
        <v>0</v>
      </c>
      <c r="D1044" s="4">
        <v>1</v>
      </c>
      <c r="E1044" s="4">
        <v>201</v>
      </c>
      <c r="F1044" s="4">
        <f>ROUND(Source!O1042,O1044)</f>
        <v>0</v>
      </c>
      <c r="G1044" s="4" t="s">
        <v>66</v>
      </c>
      <c r="H1044" s="4" t="s">
        <v>67</v>
      </c>
      <c r="I1044" s="4"/>
      <c r="J1044" s="4"/>
      <c r="K1044" s="4">
        <v>201</v>
      </c>
      <c r="L1044" s="4">
        <v>1</v>
      </c>
      <c r="M1044" s="4">
        <v>3</v>
      </c>
      <c r="N1044" s="4" t="s">
        <v>3</v>
      </c>
      <c r="O1044" s="4">
        <v>2</v>
      </c>
      <c r="P1044" s="4"/>
      <c r="Q1044" s="4"/>
      <c r="R1044" s="4"/>
      <c r="S1044" s="4"/>
      <c r="T1044" s="4"/>
      <c r="U1044" s="4"/>
      <c r="V1044" s="4"/>
      <c r="W1044" s="4"/>
    </row>
    <row r="1045" spans="1:206" x14ac:dyDescent="0.2">
      <c r="A1045" s="4">
        <v>50</v>
      </c>
      <c r="B1045" s="4">
        <v>0</v>
      </c>
      <c r="C1045" s="4">
        <v>0</v>
      </c>
      <c r="D1045" s="4">
        <v>1</v>
      </c>
      <c r="E1045" s="4">
        <v>202</v>
      </c>
      <c r="F1045" s="4">
        <f>ROUND(Source!P1042,O1045)</f>
        <v>0</v>
      </c>
      <c r="G1045" s="4" t="s">
        <v>68</v>
      </c>
      <c r="H1045" s="4" t="s">
        <v>69</v>
      </c>
      <c r="I1045" s="4"/>
      <c r="J1045" s="4"/>
      <c r="K1045" s="4">
        <v>202</v>
      </c>
      <c r="L1045" s="4">
        <v>2</v>
      </c>
      <c r="M1045" s="4">
        <v>3</v>
      </c>
      <c r="N1045" s="4" t="s">
        <v>3</v>
      </c>
      <c r="O1045" s="4">
        <v>2</v>
      </c>
      <c r="P1045" s="4"/>
      <c r="Q1045" s="4"/>
      <c r="R1045" s="4"/>
      <c r="S1045" s="4"/>
      <c r="T1045" s="4"/>
      <c r="U1045" s="4"/>
      <c r="V1045" s="4"/>
      <c r="W1045" s="4"/>
    </row>
    <row r="1046" spans="1:206" x14ac:dyDescent="0.2">
      <c r="A1046" s="4">
        <v>50</v>
      </c>
      <c r="B1046" s="4">
        <v>0</v>
      </c>
      <c r="C1046" s="4">
        <v>0</v>
      </c>
      <c r="D1046" s="4">
        <v>1</v>
      </c>
      <c r="E1046" s="4">
        <v>222</v>
      </c>
      <c r="F1046" s="4">
        <f>ROUND(Source!AO1042,O1046)</f>
        <v>0</v>
      </c>
      <c r="G1046" s="4" t="s">
        <v>70</v>
      </c>
      <c r="H1046" s="4" t="s">
        <v>71</v>
      </c>
      <c r="I1046" s="4"/>
      <c r="J1046" s="4"/>
      <c r="K1046" s="4">
        <v>222</v>
      </c>
      <c r="L1046" s="4">
        <v>3</v>
      </c>
      <c r="M1046" s="4">
        <v>3</v>
      </c>
      <c r="N1046" s="4" t="s">
        <v>3</v>
      </c>
      <c r="O1046" s="4">
        <v>2</v>
      </c>
      <c r="P1046" s="4"/>
      <c r="Q1046" s="4"/>
      <c r="R1046" s="4"/>
      <c r="S1046" s="4"/>
      <c r="T1046" s="4"/>
      <c r="U1046" s="4"/>
      <c r="V1046" s="4"/>
      <c r="W1046" s="4"/>
    </row>
    <row r="1047" spans="1:206" x14ac:dyDescent="0.2">
      <c r="A1047" s="4">
        <v>50</v>
      </c>
      <c r="B1047" s="4">
        <v>0</v>
      </c>
      <c r="C1047" s="4">
        <v>0</v>
      </c>
      <c r="D1047" s="4">
        <v>1</v>
      </c>
      <c r="E1047" s="4">
        <v>225</v>
      </c>
      <c r="F1047" s="4">
        <f>ROUND(Source!AV1042,O1047)</f>
        <v>0</v>
      </c>
      <c r="G1047" s="4" t="s">
        <v>72</v>
      </c>
      <c r="H1047" s="4" t="s">
        <v>73</v>
      </c>
      <c r="I1047" s="4"/>
      <c r="J1047" s="4"/>
      <c r="K1047" s="4">
        <v>225</v>
      </c>
      <c r="L1047" s="4">
        <v>4</v>
      </c>
      <c r="M1047" s="4">
        <v>3</v>
      </c>
      <c r="N1047" s="4" t="s">
        <v>3</v>
      </c>
      <c r="O1047" s="4">
        <v>2</v>
      </c>
      <c r="P1047" s="4"/>
      <c r="Q1047" s="4"/>
      <c r="R1047" s="4"/>
      <c r="S1047" s="4"/>
      <c r="T1047" s="4"/>
      <c r="U1047" s="4"/>
      <c r="V1047" s="4"/>
      <c r="W1047" s="4"/>
    </row>
    <row r="1048" spans="1:206" x14ac:dyDescent="0.2">
      <c r="A1048" s="4">
        <v>50</v>
      </c>
      <c r="B1048" s="4">
        <v>0</v>
      </c>
      <c r="C1048" s="4">
        <v>0</v>
      </c>
      <c r="D1048" s="4">
        <v>1</v>
      </c>
      <c r="E1048" s="4">
        <v>226</v>
      </c>
      <c r="F1048" s="4">
        <f>ROUND(Source!AW1042,O1048)</f>
        <v>0</v>
      </c>
      <c r="G1048" s="4" t="s">
        <v>74</v>
      </c>
      <c r="H1048" s="4" t="s">
        <v>75</v>
      </c>
      <c r="I1048" s="4"/>
      <c r="J1048" s="4"/>
      <c r="K1048" s="4">
        <v>226</v>
      </c>
      <c r="L1048" s="4">
        <v>5</v>
      </c>
      <c r="M1048" s="4">
        <v>3</v>
      </c>
      <c r="N1048" s="4" t="s">
        <v>3</v>
      </c>
      <c r="O1048" s="4">
        <v>2</v>
      </c>
      <c r="P1048" s="4"/>
      <c r="Q1048" s="4"/>
      <c r="R1048" s="4"/>
      <c r="S1048" s="4"/>
      <c r="T1048" s="4"/>
      <c r="U1048" s="4"/>
      <c r="V1048" s="4"/>
      <c r="W1048" s="4"/>
    </row>
    <row r="1049" spans="1:206" x14ac:dyDescent="0.2">
      <c r="A1049" s="4">
        <v>50</v>
      </c>
      <c r="B1049" s="4">
        <v>0</v>
      </c>
      <c r="C1049" s="4">
        <v>0</v>
      </c>
      <c r="D1049" s="4">
        <v>1</v>
      </c>
      <c r="E1049" s="4">
        <v>227</v>
      </c>
      <c r="F1049" s="4">
        <f>ROUND(Source!AX1042,O1049)</f>
        <v>0</v>
      </c>
      <c r="G1049" s="4" t="s">
        <v>76</v>
      </c>
      <c r="H1049" s="4" t="s">
        <v>77</v>
      </c>
      <c r="I1049" s="4"/>
      <c r="J1049" s="4"/>
      <c r="K1049" s="4">
        <v>227</v>
      </c>
      <c r="L1049" s="4">
        <v>6</v>
      </c>
      <c r="M1049" s="4">
        <v>3</v>
      </c>
      <c r="N1049" s="4" t="s">
        <v>3</v>
      </c>
      <c r="O1049" s="4">
        <v>2</v>
      </c>
      <c r="P1049" s="4"/>
      <c r="Q1049" s="4"/>
      <c r="R1049" s="4"/>
      <c r="S1049" s="4"/>
      <c r="T1049" s="4"/>
      <c r="U1049" s="4"/>
      <c r="V1049" s="4"/>
      <c r="W1049" s="4"/>
    </row>
    <row r="1050" spans="1:206" x14ac:dyDescent="0.2">
      <c r="A1050" s="4">
        <v>50</v>
      </c>
      <c r="B1050" s="4">
        <v>0</v>
      </c>
      <c r="C1050" s="4">
        <v>0</v>
      </c>
      <c r="D1050" s="4">
        <v>1</v>
      </c>
      <c r="E1050" s="4">
        <v>228</v>
      </c>
      <c r="F1050" s="4">
        <f>ROUND(Source!AY1042,O1050)</f>
        <v>0</v>
      </c>
      <c r="G1050" s="4" t="s">
        <v>78</v>
      </c>
      <c r="H1050" s="4" t="s">
        <v>79</v>
      </c>
      <c r="I1050" s="4"/>
      <c r="J1050" s="4"/>
      <c r="K1050" s="4">
        <v>228</v>
      </c>
      <c r="L1050" s="4">
        <v>7</v>
      </c>
      <c r="M1050" s="4">
        <v>3</v>
      </c>
      <c r="N1050" s="4" t="s">
        <v>3</v>
      </c>
      <c r="O1050" s="4">
        <v>2</v>
      </c>
      <c r="P1050" s="4"/>
      <c r="Q1050" s="4"/>
      <c r="R1050" s="4"/>
      <c r="S1050" s="4"/>
      <c r="T1050" s="4"/>
      <c r="U1050" s="4"/>
      <c r="V1050" s="4"/>
      <c r="W1050" s="4"/>
    </row>
    <row r="1051" spans="1:206" x14ac:dyDescent="0.2">
      <c r="A1051" s="4">
        <v>50</v>
      </c>
      <c r="B1051" s="4">
        <v>0</v>
      </c>
      <c r="C1051" s="4">
        <v>0</v>
      </c>
      <c r="D1051" s="4">
        <v>1</v>
      </c>
      <c r="E1051" s="4">
        <v>216</v>
      </c>
      <c r="F1051" s="4">
        <f>ROUND(Source!AP1042,O1051)</f>
        <v>0</v>
      </c>
      <c r="G1051" s="4" t="s">
        <v>80</v>
      </c>
      <c r="H1051" s="4" t="s">
        <v>81</v>
      </c>
      <c r="I1051" s="4"/>
      <c r="J1051" s="4"/>
      <c r="K1051" s="4">
        <v>216</v>
      </c>
      <c r="L1051" s="4">
        <v>8</v>
      </c>
      <c r="M1051" s="4">
        <v>3</v>
      </c>
      <c r="N1051" s="4" t="s">
        <v>3</v>
      </c>
      <c r="O1051" s="4">
        <v>2</v>
      </c>
      <c r="P1051" s="4"/>
      <c r="Q1051" s="4"/>
      <c r="R1051" s="4"/>
      <c r="S1051" s="4"/>
      <c r="T1051" s="4"/>
      <c r="U1051" s="4"/>
      <c r="V1051" s="4"/>
      <c r="W1051" s="4"/>
    </row>
    <row r="1052" spans="1:206" x14ac:dyDescent="0.2">
      <c r="A1052" s="4">
        <v>50</v>
      </c>
      <c r="B1052" s="4">
        <v>0</v>
      </c>
      <c r="C1052" s="4">
        <v>0</v>
      </c>
      <c r="D1052" s="4">
        <v>1</v>
      </c>
      <c r="E1052" s="4">
        <v>223</v>
      </c>
      <c r="F1052" s="4">
        <f>ROUND(Source!AQ1042,O1052)</f>
        <v>0</v>
      </c>
      <c r="G1052" s="4" t="s">
        <v>82</v>
      </c>
      <c r="H1052" s="4" t="s">
        <v>83</v>
      </c>
      <c r="I1052" s="4"/>
      <c r="J1052" s="4"/>
      <c r="K1052" s="4">
        <v>223</v>
      </c>
      <c r="L1052" s="4">
        <v>9</v>
      </c>
      <c r="M1052" s="4">
        <v>3</v>
      </c>
      <c r="N1052" s="4" t="s">
        <v>3</v>
      </c>
      <c r="O1052" s="4">
        <v>2</v>
      </c>
      <c r="P1052" s="4"/>
      <c r="Q1052" s="4"/>
      <c r="R1052" s="4"/>
      <c r="S1052" s="4"/>
      <c r="T1052" s="4"/>
      <c r="U1052" s="4"/>
      <c r="V1052" s="4"/>
      <c r="W1052" s="4"/>
    </row>
    <row r="1053" spans="1:206" x14ac:dyDescent="0.2">
      <c r="A1053" s="4">
        <v>50</v>
      </c>
      <c r="B1053" s="4">
        <v>0</v>
      </c>
      <c r="C1053" s="4">
        <v>0</v>
      </c>
      <c r="D1053" s="4">
        <v>1</v>
      </c>
      <c r="E1053" s="4">
        <v>229</v>
      </c>
      <c r="F1053" s="4">
        <f>ROUND(Source!AZ1042,O1053)</f>
        <v>0</v>
      </c>
      <c r="G1053" s="4" t="s">
        <v>84</v>
      </c>
      <c r="H1053" s="4" t="s">
        <v>85</v>
      </c>
      <c r="I1053" s="4"/>
      <c r="J1053" s="4"/>
      <c r="K1053" s="4">
        <v>229</v>
      </c>
      <c r="L1053" s="4">
        <v>10</v>
      </c>
      <c r="M1053" s="4">
        <v>3</v>
      </c>
      <c r="N1053" s="4" t="s">
        <v>3</v>
      </c>
      <c r="O1053" s="4">
        <v>2</v>
      </c>
      <c r="P1053" s="4"/>
      <c r="Q1053" s="4"/>
      <c r="R1053" s="4"/>
      <c r="S1053" s="4"/>
      <c r="T1053" s="4"/>
      <c r="U1053" s="4"/>
      <c r="V1053" s="4"/>
      <c r="W1053" s="4"/>
    </row>
    <row r="1054" spans="1:206" x14ac:dyDescent="0.2">
      <c r="A1054" s="4">
        <v>50</v>
      </c>
      <c r="B1054" s="4">
        <v>0</v>
      </c>
      <c r="C1054" s="4">
        <v>0</v>
      </c>
      <c r="D1054" s="4">
        <v>1</v>
      </c>
      <c r="E1054" s="4">
        <v>203</v>
      </c>
      <c r="F1054" s="4">
        <f>ROUND(Source!Q1042,O1054)</f>
        <v>0</v>
      </c>
      <c r="G1054" s="4" t="s">
        <v>86</v>
      </c>
      <c r="H1054" s="4" t="s">
        <v>87</v>
      </c>
      <c r="I1054" s="4"/>
      <c r="J1054" s="4"/>
      <c r="K1054" s="4">
        <v>203</v>
      </c>
      <c r="L1054" s="4">
        <v>11</v>
      </c>
      <c r="M1054" s="4">
        <v>3</v>
      </c>
      <c r="N1054" s="4" t="s">
        <v>3</v>
      </c>
      <c r="O1054" s="4">
        <v>2</v>
      </c>
      <c r="P1054" s="4"/>
      <c r="Q1054" s="4"/>
      <c r="R1054" s="4"/>
      <c r="S1054" s="4"/>
      <c r="T1054" s="4"/>
      <c r="U1054" s="4"/>
      <c r="V1054" s="4"/>
      <c r="W1054" s="4"/>
    </row>
    <row r="1055" spans="1:206" x14ac:dyDescent="0.2">
      <c r="A1055" s="4">
        <v>50</v>
      </c>
      <c r="B1055" s="4">
        <v>0</v>
      </c>
      <c r="C1055" s="4">
        <v>0</v>
      </c>
      <c r="D1055" s="4">
        <v>1</v>
      </c>
      <c r="E1055" s="4">
        <v>231</v>
      </c>
      <c r="F1055" s="4">
        <f>ROUND(Source!BB1042,O1055)</f>
        <v>0</v>
      </c>
      <c r="G1055" s="4" t="s">
        <v>88</v>
      </c>
      <c r="H1055" s="4" t="s">
        <v>89</v>
      </c>
      <c r="I1055" s="4"/>
      <c r="J1055" s="4"/>
      <c r="K1055" s="4">
        <v>231</v>
      </c>
      <c r="L1055" s="4">
        <v>12</v>
      </c>
      <c r="M1055" s="4">
        <v>3</v>
      </c>
      <c r="N1055" s="4" t="s">
        <v>3</v>
      </c>
      <c r="O1055" s="4">
        <v>2</v>
      </c>
      <c r="P1055" s="4"/>
      <c r="Q1055" s="4"/>
      <c r="R1055" s="4"/>
      <c r="S1055" s="4"/>
      <c r="T1055" s="4"/>
      <c r="U1055" s="4"/>
      <c r="V1055" s="4"/>
      <c r="W1055" s="4"/>
    </row>
    <row r="1056" spans="1:206" x14ac:dyDescent="0.2">
      <c r="A1056" s="4">
        <v>50</v>
      </c>
      <c r="B1056" s="4">
        <v>0</v>
      </c>
      <c r="C1056" s="4">
        <v>0</v>
      </c>
      <c r="D1056" s="4">
        <v>1</v>
      </c>
      <c r="E1056" s="4">
        <v>204</v>
      </c>
      <c r="F1056" s="4">
        <f>ROUND(Source!R1042,O1056)</f>
        <v>0</v>
      </c>
      <c r="G1056" s="4" t="s">
        <v>90</v>
      </c>
      <c r="H1056" s="4" t="s">
        <v>91</v>
      </c>
      <c r="I1056" s="4"/>
      <c r="J1056" s="4"/>
      <c r="K1056" s="4">
        <v>204</v>
      </c>
      <c r="L1056" s="4">
        <v>13</v>
      </c>
      <c r="M1056" s="4">
        <v>3</v>
      </c>
      <c r="N1056" s="4" t="s">
        <v>3</v>
      </c>
      <c r="O1056" s="4">
        <v>2</v>
      </c>
      <c r="P1056" s="4"/>
      <c r="Q1056" s="4"/>
      <c r="R1056" s="4"/>
      <c r="S1056" s="4"/>
      <c r="T1056" s="4"/>
      <c r="U1056" s="4"/>
      <c r="V1056" s="4"/>
      <c r="W1056" s="4"/>
    </row>
    <row r="1057" spans="1:88" x14ac:dyDescent="0.2">
      <c r="A1057" s="4">
        <v>50</v>
      </c>
      <c r="B1057" s="4">
        <v>0</v>
      </c>
      <c r="C1057" s="4">
        <v>0</v>
      </c>
      <c r="D1057" s="4">
        <v>1</v>
      </c>
      <c r="E1057" s="4">
        <v>205</v>
      </c>
      <c r="F1057" s="4">
        <f>ROUND(Source!S1042,O1057)</f>
        <v>0</v>
      </c>
      <c r="G1057" s="4" t="s">
        <v>92</v>
      </c>
      <c r="H1057" s="4" t="s">
        <v>93</v>
      </c>
      <c r="I1057" s="4"/>
      <c r="J1057" s="4"/>
      <c r="K1057" s="4">
        <v>205</v>
      </c>
      <c r="L1057" s="4">
        <v>14</v>
      </c>
      <c r="M1057" s="4">
        <v>3</v>
      </c>
      <c r="N1057" s="4" t="s">
        <v>3</v>
      </c>
      <c r="O1057" s="4">
        <v>2</v>
      </c>
      <c r="P1057" s="4"/>
      <c r="Q1057" s="4"/>
      <c r="R1057" s="4"/>
      <c r="S1057" s="4"/>
      <c r="T1057" s="4"/>
      <c r="U1057" s="4"/>
      <c r="V1057" s="4"/>
      <c r="W1057" s="4"/>
    </row>
    <row r="1058" spans="1:88" x14ac:dyDescent="0.2">
      <c r="A1058" s="4">
        <v>50</v>
      </c>
      <c r="B1058" s="4">
        <v>0</v>
      </c>
      <c r="C1058" s="4">
        <v>0</v>
      </c>
      <c r="D1058" s="4">
        <v>1</v>
      </c>
      <c r="E1058" s="4">
        <v>232</v>
      </c>
      <c r="F1058" s="4">
        <f>ROUND(Source!BC1042,O1058)</f>
        <v>0</v>
      </c>
      <c r="G1058" s="4" t="s">
        <v>94</v>
      </c>
      <c r="H1058" s="4" t="s">
        <v>95</v>
      </c>
      <c r="I1058" s="4"/>
      <c r="J1058" s="4"/>
      <c r="K1058" s="4">
        <v>232</v>
      </c>
      <c r="L1058" s="4">
        <v>15</v>
      </c>
      <c r="M1058" s="4">
        <v>3</v>
      </c>
      <c r="N1058" s="4" t="s">
        <v>3</v>
      </c>
      <c r="O1058" s="4">
        <v>2</v>
      </c>
      <c r="P1058" s="4"/>
      <c r="Q1058" s="4"/>
      <c r="R1058" s="4"/>
      <c r="S1058" s="4"/>
      <c r="T1058" s="4"/>
      <c r="U1058" s="4"/>
      <c r="V1058" s="4"/>
      <c r="W1058" s="4"/>
    </row>
    <row r="1059" spans="1:88" x14ac:dyDescent="0.2">
      <c r="A1059" s="4">
        <v>50</v>
      </c>
      <c r="B1059" s="4">
        <v>0</v>
      </c>
      <c r="C1059" s="4">
        <v>0</v>
      </c>
      <c r="D1059" s="4">
        <v>1</v>
      </c>
      <c r="E1059" s="4">
        <v>214</v>
      </c>
      <c r="F1059" s="4">
        <f>ROUND(Source!AS1042,O1059)</f>
        <v>0</v>
      </c>
      <c r="G1059" s="4" t="s">
        <v>96</v>
      </c>
      <c r="H1059" s="4" t="s">
        <v>97</v>
      </c>
      <c r="I1059" s="4"/>
      <c r="J1059" s="4"/>
      <c r="K1059" s="4">
        <v>214</v>
      </c>
      <c r="L1059" s="4">
        <v>16</v>
      </c>
      <c r="M1059" s="4">
        <v>3</v>
      </c>
      <c r="N1059" s="4" t="s">
        <v>3</v>
      </c>
      <c r="O1059" s="4">
        <v>2</v>
      </c>
      <c r="P1059" s="4"/>
      <c r="Q1059" s="4"/>
      <c r="R1059" s="4"/>
      <c r="S1059" s="4"/>
      <c r="T1059" s="4"/>
      <c r="U1059" s="4"/>
      <c r="V1059" s="4"/>
      <c r="W1059" s="4"/>
    </row>
    <row r="1060" spans="1:88" x14ac:dyDescent="0.2">
      <c r="A1060" s="4">
        <v>50</v>
      </c>
      <c r="B1060" s="4">
        <v>0</v>
      </c>
      <c r="C1060" s="4">
        <v>0</v>
      </c>
      <c r="D1060" s="4">
        <v>1</v>
      </c>
      <c r="E1060" s="4">
        <v>215</v>
      </c>
      <c r="F1060" s="4">
        <f>ROUND(Source!AT1042,O1060)</f>
        <v>0</v>
      </c>
      <c r="G1060" s="4" t="s">
        <v>98</v>
      </c>
      <c r="H1060" s="4" t="s">
        <v>99</v>
      </c>
      <c r="I1060" s="4"/>
      <c r="J1060" s="4"/>
      <c r="K1060" s="4">
        <v>215</v>
      </c>
      <c r="L1060" s="4">
        <v>17</v>
      </c>
      <c r="M1060" s="4">
        <v>3</v>
      </c>
      <c r="N1060" s="4" t="s">
        <v>3</v>
      </c>
      <c r="O1060" s="4">
        <v>2</v>
      </c>
      <c r="P1060" s="4"/>
      <c r="Q1060" s="4"/>
      <c r="R1060" s="4"/>
      <c r="S1060" s="4"/>
      <c r="T1060" s="4"/>
      <c r="U1060" s="4"/>
      <c r="V1060" s="4"/>
      <c r="W1060" s="4"/>
    </row>
    <row r="1061" spans="1:88" x14ac:dyDescent="0.2">
      <c r="A1061" s="4">
        <v>50</v>
      </c>
      <c r="B1061" s="4">
        <v>0</v>
      </c>
      <c r="C1061" s="4">
        <v>0</v>
      </c>
      <c r="D1061" s="4">
        <v>1</v>
      </c>
      <c r="E1061" s="4">
        <v>217</v>
      </c>
      <c r="F1061" s="4">
        <f>ROUND(Source!AU1042,O1061)</f>
        <v>0</v>
      </c>
      <c r="G1061" s="4" t="s">
        <v>100</v>
      </c>
      <c r="H1061" s="4" t="s">
        <v>101</v>
      </c>
      <c r="I1061" s="4"/>
      <c r="J1061" s="4"/>
      <c r="K1061" s="4">
        <v>217</v>
      </c>
      <c r="L1061" s="4">
        <v>18</v>
      </c>
      <c r="M1061" s="4">
        <v>3</v>
      </c>
      <c r="N1061" s="4" t="s">
        <v>3</v>
      </c>
      <c r="O1061" s="4">
        <v>2</v>
      </c>
      <c r="P1061" s="4"/>
      <c r="Q1061" s="4"/>
      <c r="R1061" s="4"/>
      <c r="S1061" s="4"/>
      <c r="T1061" s="4"/>
      <c r="U1061" s="4"/>
      <c r="V1061" s="4"/>
      <c r="W1061" s="4"/>
    </row>
    <row r="1062" spans="1:88" x14ac:dyDescent="0.2">
      <c r="A1062" s="4">
        <v>50</v>
      </c>
      <c r="B1062" s="4">
        <v>0</v>
      </c>
      <c r="C1062" s="4">
        <v>0</v>
      </c>
      <c r="D1062" s="4">
        <v>1</v>
      </c>
      <c r="E1062" s="4">
        <v>230</v>
      </c>
      <c r="F1062" s="4">
        <f>ROUND(Source!BA1042,O1062)</f>
        <v>0</v>
      </c>
      <c r="G1062" s="4" t="s">
        <v>102</v>
      </c>
      <c r="H1062" s="4" t="s">
        <v>103</v>
      </c>
      <c r="I1062" s="4"/>
      <c r="J1062" s="4"/>
      <c r="K1062" s="4">
        <v>230</v>
      </c>
      <c r="L1062" s="4">
        <v>19</v>
      </c>
      <c r="M1062" s="4">
        <v>3</v>
      </c>
      <c r="N1062" s="4" t="s">
        <v>3</v>
      </c>
      <c r="O1062" s="4">
        <v>2</v>
      </c>
      <c r="P1062" s="4"/>
      <c r="Q1062" s="4"/>
      <c r="R1062" s="4"/>
      <c r="S1062" s="4"/>
      <c r="T1062" s="4"/>
      <c r="U1062" s="4"/>
      <c r="V1062" s="4"/>
      <c r="W1062" s="4"/>
    </row>
    <row r="1063" spans="1:88" x14ac:dyDescent="0.2">
      <c r="A1063" s="4">
        <v>50</v>
      </c>
      <c r="B1063" s="4">
        <v>0</v>
      </c>
      <c r="C1063" s="4">
        <v>0</v>
      </c>
      <c r="D1063" s="4">
        <v>1</v>
      </c>
      <c r="E1063" s="4">
        <v>206</v>
      </c>
      <c r="F1063" s="4">
        <f>ROUND(Source!T1042,O1063)</f>
        <v>0</v>
      </c>
      <c r="G1063" s="4" t="s">
        <v>104</v>
      </c>
      <c r="H1063" s="4" t="s">
        <v>105</v>
      </c>
      <c r="I1063" s="4"/>
      <c r="J1063" s="4"/>
      <c r="K1063" s="4">
        <v>206</v>
      </c>
      <c r="L1063" s="4">
        <v>20</v>
      </c>
      <c r="M1063" s="4">
        <v>3</v>
      </c>
      <c r="N1063" s="4" t="s">
        <v>3</v>
      </c>
      <c r="O1063" s="4">
        <v>2</v>
      </c>
      <c r="P1063" s="4"/>
      <c r="Q1063" s="4"/>
      <c r="R1063" s="4"/>
      <c r="S1063" s="4"/>
      <c r="T1063" s="4"/>
      <c r="U1063" s="4"/>
      <c r="V1063" s="4"/>
      <c r="W1063" s="4"/>
    </row>
    <row r="1064" spans="1:88" x14ac:dyDescent="0.2">
      <c r="A1064" s="4">
        <v>50</v>
      </c>
      <c r="B1064" s="4">
        <v>0</v>
      </c>
      <c r="C1064" s="4">
        <v>0</v>
      </c>
      <c r="D1064" s="4">
        <v>1</v>
      </c>
      <c r="E1064" s="4">
        <v>207</v>
      </c>
      <c r="F1064" s="4">
        <f>Source!U1042</f>
        <v>0</v>
      </c>
      <c r="G1064" s="4" t="s">
        <v>106</v>
      </c>
      <c r="H1064" s="4" t="s">
        <v>107</v>
      </c>
      <c r="I1064" s="4"/>
      <c r="J1064" s="4"/>
      <c r="K1064" s="4">
        <v>207</v>
      </c>
      <c r="L1064" s="4">
        <v>21</v>
      </c>
      <c r="M1064" s="4">
        <v>3</v>
      </c>
      <c r="N1064" s="4" t="s">
        <v>3</v>
      </c>
      <c r="O1064" s="4">
        <v>-1</v>
      </c>
      <c r="P1064" s="4"/>
      <c r="Q1064" s="4"/>
      <c r="R1064" s="4"/>
      <c r="S1064" s="4"/>
      <c r="T1064" s="4"/>
      <c r="U1064" s="4"/>
      <c r="V1064" s="4"/>
      <c r="W1064" s="4"/>
    </row>
    <row r="1065" spans="1:88" x14ac:dyDescent="0.2">
      <c r="A1065" s="4">
        <v>50</v>
      </c>
      <c r="B1065" s="4">
        <v>0</v>
      </c>
      <c r="C1065" s="4">
        <v>0</v>
      </c>
      <c r="D1065" s="4">
        <v>1</v>
      </c>
      <c r="E1065" s="4">
        <v>208</v>
      </c>
      <c r="F1065" s="4">
        <f>Source!V1042</f>
        <v>0</v>
      </c>
      <c r="G1065" s="4" t="s">
        <v>108</v>
      </c>
      <c r="H1065" s="4" t="s">
        <v>109</v>
      </c>
      <c r="I1065" s="4"/>
      <c r="J1065" s="4"/>
      <c r="K1065" s="4">
        <v>208</v>
      </c>
      <c r="L1065" s="4">
        <v>22</v>
      </c>
      <c r="M1065" s="4">
        <v>3</v>
      </c>
      <c r="N1065" s="4" t="s">
        <v>3</v>
      </c>
      <c r="O1065" s="4">
        <v>-1</v>
      </c>
      <c r="P1065" s="4"/>
      <c r="Q1065" s="4"/>
      <c r="R1065" s="4"/>
      <c r="S1065" s="4"/>
      <c r="T1065" s="4"/>
      <c r="U1065" s="4"/>
      <c r="V1065" s="4"/>
      <c r="W1065" s="4"/>
    </row>
    <row r="1066" spans="1:88" x14ac:dyDescent="0.2">
      <c r="A1066" s="4">
        <v>50</v>
      </c>
      <c r="B1066" s="4">
        <v>0</v>
      </c>
      <c r="C1066" s="4">
        <v>0</v>
      </c>
      <c r="D1066" s="4">
        <v>1</v>
      </c>
      <c r="E1066" s="4">
        <v>209</v>
      </c>
      <c r="F1066" s="4">
        <f>ROUND(Source!W1042,O1066)</f>
        <v>0</v>
      </c>
      <c r="G1066" s="4" t="s">
        <v>110</v>
      </c>
      <c r="H1066" s="4" t="s">
        <v>111</v>
      </c>
      <c r="I1066" s="4"/>
      <c r="J1066" s="4"/>
      <c r="K1066" s="4">
        <v>209</v>
      </c>
      <c r="L1066" s="4">
        <v>23</v>
      </c>
      <c r="M1066" s="4">
        <v>3</v>
      </c>
      <c r="N1066" s="4" t="s">
        <v>3</v>
      </c>
      <c r="O1066" s="4">
        <v>2</v>
      </c>
      <c r="P1066" s="4"/>
      <c r="Q1066" s="4"/>
      <c r="R1066" s="4"/>
      <c r="S1066" s="4"/>
      <c r="T1066" s="4"/>
      <c r="U1066" s="4"/>
      <c r="V1066" s="4"/>
      <c r="W1066" s="4"/>
    </row>
    <row r="1067" spans="1:88" x14ac:dyDescent="0.2">
      <c r="A1067" s="4">
        <v>50</v>
      </c>
      <c r="B1067" s="4">
        <v>0</v>
      </c>
      <c r="C1067" s="4">
        <v>0</v>
      </c>
      <c r="D1067" s="4">
        <v>1</v>
      </c>
      <c r="E1067" s="4">
        <v>210</v>
      </c>
      <c r="F1067" s="4">
        <f>ROUND(Source!X1042,O1067)</f>
        <v>0</v>
      </c>
      <c r="G1067" s="4" t="s">
        <v>112</v>
      </c>
      <c r="H1067" s="4" t="s">
        <v>113</v>
      </c>
      <c r="I1067" s="4"/>
      <c r="J1067" s="4"/>
      <c r="K1067" s="4">
        <v>210</v>
      </c>
      <c r="L1067" s="4">
        <v>24</v>
      </c>
      <c r="M1067" s="4">
        <v>3</v>
      </c>
      <c r="N1067" s="4" t="s">
        <v>3</v>
      </c>
      <c r="O1067" s="4">
        <v>2</v>
      </c>
      <c r="P1067" s="4"/>
      <c r="Q1067" s="4"/>
      <c r="R1067" s="4"/>
      <c r="S1067" s="4"/>
      <c r="T1067" s="4"/>
      <c r="U1067" s="4"/>
      <c r="V1067" s="4"/>
      <c r="W1067" s="4"/>
    </row>
    <row r="1068" spans="1:88" x14ac:dyDescent="0.2">
      <c r="A1068" s="4">
        <v>50</v>
      </c>
      <c r="B1068" s="4">
        <v>0</v>
      </c>
      <c r="C1068" s="4">
        <v>0</v>
      </c>
      <c r="D1068" s="4">
        <v>1</v>
      </c>
      <c r="E1068" s="4">
        <v>211</v>
      </c>
      <c r="F1068" s="4">
        <f>ROUND(Source!Y1042,O1068)</f>
        <v>0</v>
      </c>
      <c r="G1068" s="4" t="s">
        <v>114</v>
      </c>
      <c r="H1068" s="4" t="s">
        <v>115</v>
      </c>
      <c r="I1068" s="4"/>
      <c r="J1068" s="4"/>
      <c r="K1068" s="4">
        <v>211</v>
      </c>
      <c r="L1068" s="4">
        <v>25</v>
      </c>
      <c r="M1068" s="4">
        <v>3</v>
      </c>
      <c r="N1068" s="4" t="s">
        <v>3</v>
      </c>
      <c r="O1068" s="4">
        <v>2</v>
      </c>
      <c r="P1068" s="4"/>
      <c r="Q1068" s="4"/>
      <c r="R1068" s="4"/>
      <c r="S1068" s="4"/>
      <c r="T1068" s="4"/>
      <c r="U1068" s="4"/>
      <c r="V1068" s="4"/>
      <c r="W1068" s="4"/>
    </row>
    <row r="1069" spans="1:88" x14ac:dyDescent="0.2">
      <c r="A1069" s="4">
        <v>50</v>
      </c>
      <c r="B1069" s="4">
        <v>0</v>
      </c>
      <c r="C1069" s="4">
        <v>0</v>
      </c>
      <c r="D1069" s="4">
        <v>1</v>
      </c>
      <c r="E1069" s="4">
        <v>224</v>
      </c>
      <c r="F1069" s="4">
        <f>ROUND(Source!AR1042,O1069)</f>
        <v>0</v>
      </c>
      <c r="G1069" s="4" t="s">
        <v>116</v>
      </c>
      <c r="H1069" s="4" t="s">
        <v>117</v>
      </c>
      <c r="I1069" s="4"/>
      <c r="J1069" s="4"/>
      <c r="K1069" s="4">
        <v>224</v>
      </c>
      <c r="L1069" s="4">
        <v>26</v>
      </c>
      <c r="M1069" s="4">
        <v>3</v>
      </c>
      <c r="N1069" s="4" t="s">
        <v>3</v>
      </c>
      <c r="O1069" s="4">
        <v>2</v>
      </c>
      <c r="P1069" s="4"/>
      <c r="Q1069" s="4"/>
      <c r="R1069" s="4"/>
      <c r="S1069" s="4"/>
      <c r="T1069" s="4"/>
      <c r="U1069" s="4"/>
      <c r="V1069" s="4"/>
      <c r="W1069" s="4"/>
    </row>
    <row r="1071" spans="1:88" x14ac:dyDescent="0.2">
      <c r="A1071" s="1">
        <v>5</v>
      </c>
      <c r="B1071" s="1">
        <v>1</v>
      </c>
      <c r="C1071" s="1"/>
      <c r="D1071" s="1">
        <f>ROW(A1083)</f>
        <v>1083</v>
      </c>
      <c r="E1071" s="1"/>
      <c r="F1071" s="1" t="s">
        <v>118</v>
      </c>
      <c r="G1071" s="1" t="s">
        <v>194</v>
      </c>
      <c r="H1071" s="1" t="s">
        <v>3</v>
      </c>
      <c r="I1071" s="1">
        <v>0</v>
      </c>
      <c r="J1071" s="1"/>
      <c r="K1071" s="1">
        <v>0</v>
      </c>
      <c r="L1071" s="1"/>
      <c r="M1071" s="1"/>
      <c r="N1071" s="1"/>
      <c r="O1071" s="1"/>
      <c r="P1071" s="1"/>
      <c r="Q1071" s="1"/>
      <c r="R1071" s="1"/>
      <c r="S1071" s="1"/>
      <c r="T1071" s="1"/>
      <c r="U1071" s="1" t="s">
        <v>3</v>
      </c>
      <c r="V1071" s="1">
        <v>0</v>
      </c>
      <c r="W1071" s="1"/>
      <c r="X1071" s="1"/>
      <c r="Y1071" s="1"/>
      <c r="Z1071" s="1"/>
      <c r="AA1071" s="1"/>
      <c r="AB1071" s="1" t="s">
        <v>3</v>
      </c>
      <c r="AC1071" s="1" t="s">
        <v>3</v>
      </c>
      <c r="AD1071" s="1" t="s">
        <v>3</v>
      </c>
      <c r="AE1071" s="1" t="s">
        <v>3</v>
      </c>
      <c r="AF1071" s="1" t="s">
        <v>3</v>
      </c>
      <c r="AG1071" s="1" t="s">
        <v>3</v>
      </c>
      <c r="AH1071" s="1"/>
      <c r="AI1071" s="1"/>
      <c r="AJ1071" s="1"/>
      <c r="AK1071" s="1"/>
      <c r="AL1071" s="1"/>
      <c r="AM1071" s="1"/>
      <c r="AN1071" s="1"/>
      <c r="AO1071" s="1"/>
      <c r="AP1071" s="1" t="s">
        <v>3</v>
      </c>
      <c r="AQ1071" s="1" t="s">
        <v>3</v>
      </c>
      <c r="AR1071" s="1" t="s">
        <v>3</v>
      </c>
      <c r="AS1071" s="1"/>
      <c r="AT1071" s="1"/>
      <c r="AU1071" s="1"/>
      <c r="AV1071" s="1"/>
      <c r="AW1071" s="1"/>
      <c r="AX1071" s="1"/>
      <c r="AY1071" s="1"/>
      <c r="AZ1071" s="1" t="s">
        <v>3</v>
      </c>
      <c r="BA1071" s="1"/>
      <c r="BB1071" s="1" t="s">
        <v>3</v>
      </c>
      <c r="BC1071" s="1" t="s">
        <v>3</v>
      </c>
      <c r="BD1071" s="1" t="s">
        <v>3</v>
      </c>
      <c r="BE1071" s="1" t="s">
        <v>3</v>
      </c>
      <c r="BF1071" s="1" t="s">
        <v>3</v>
      </c>
      <c r="BG1071" s="1" t="s">
        <v>3</v>
      </c>
      <c r="BH1071" s="1" t="s">
        <v>3</v>
      </c>
      <c r="BI1071" s="1" t="s">
        <v>3</v>
      </c>
      <c r="BJ1071" s="1" t="s">
        <v>3</v>
      </c>
      <c r="BK1071" s="1" t="s">
        <v>3</v>
      </c>
      <c r="BL1071" s="1" t="s">
        <v>3</v>
      </c>
      <c r="BM1071" s="1" t="s">
        <v>3</v>
      </c>
      <c r="BN1071" s="1" t="s">
        <v>3</v>
      </c>
      <c r="BO1071" s="1" t="s">
        <v>3</v>
      </c>
      <c r="BP1071" s="1" t="s">
        <v>3</v>
      </c>
      <c r="BQ1071" s="1"/>
      <c r="BR1071" s="1"/>
      <c r="BS1071" s="1"/>
      <c r="BT1071" s="1"/>
      <c r="BU1071" s="1"/>
      <c r="BV1071" s="1"/>
      <c r="BW1071" s="1"/>
      <c r="BX1071" s="1">
        <v>0</v>
      </c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>
        <v>0</v>
      </c>
    </row>
    <row r="1073" spans="1:245" x14ac:dyDescent="0.2">
      <c r="A1073" s="2">
        <v>52</v>
      </c>
      <c r="B1073" s="2">
        <f t="shared" ref="B1073:G1073" si="665">B1083</f>
        <v>1</v>
      </c>
      <c r="C1073" s="2">
        <f t="shared" si="665"/>
        <v>5</v>
      </c>
      <c r="D1073" s="2">
        <f t="shared" si="665"/>
        <v>1071</v>
      </c>
      <c r="E1073" s="2">
        <f t="shared" si="665"/>
        <v>0</v>
      </c>
      <c r="F1073" s="2" t="str">
        <f t="shared" si="665"/>
        <v>Новый подраздел</v>
      </c>
      <c r="G1073" s="2" t="str">
        <f t="shared" si="665"/>
        <v>Устройство бортового камня</v>
      </c>
      <c r="H1073" s="2"/>
      <c r="I1073" s="2"/>
      <c r="J1073" s="2"/>
      <c r="K1073" s="2"/>
      <c r="L1073" s="2"/>
      <c r="M1073" s="2"/>
      <c r="N1073" s="2"/>
      <c r="O1073" s="2">
        <f t="shared" ref="O1073:AT1073" si="666">O1083</f>
        <v>0</v>
      </c>
      <c r="P1073" s="2">
        <f t="shared" si="666"/>
        <v>0</v>
      </c>
      <c r="Q1073" s="2">
        <f t="shared" si="666"/>
        <v>0</v>
      </c>
      <c r="R1073" s="2">
        <f t="shared" si="666"/>
        <v>0</v>
      </c>
      <c r="S1073" s="2">
        <f t="shared" si="666"/>
        <v>0</v>
      </c>
      <c r="T1073" s="2">
        <f t="shared" si="666"/>
        <v>0</v>
      </c>
      <c r="U1073" s="2">
        <f t="shared" si="666"/>
        <v>0</v>
      </c>
      <c r="V1073" s="2">
        <f t="shared" si="666"/>
        <v>0</v>
      </c>
      <c r="W1073" s="2">
        <f t="shared" si="666"/>
        <v>0</v>
      </c>
      <c r="X1073" s="2">
        <f t="shared" si="666"/>
        <v>0</v>
      </c>
      <c r="Y1073" s="2">
        <f t="shared" si="666"/>
        <v>0</v>
      </c>
      <c r="Z1073" s="2">
        <f t="shared" si="666"/>
        <v>0</v>
      </c>
      <c r="AA1073" s="2">
        <f t="shared" si="666"/>
        <v>0</v>
      </c>
      <c r="AB1073" s="2">
        <f t="shared" si="666"/>
        <v>0</v>
      </c>
      <c r="AC1073" s="2">
        <f t="shared" si="666"/>
        <v>0</v>
      </c>
      <c r="AD1073" s="2">
        <f t="shared" si="666"/>
        <v>0</v>
      </c>
      <c r="AE1073" s="2">
        <f t="shared" si="666"/>
        <v>0</v>
      </c>
      <c r="AF1073" s="2">
        <f t="shared" si="666"/>
        <v>0</v>
      </c>
      <c r="AG1073" s="2">
        <f t="shared" si="666"/>
        <v>0</v>
      </c>
      <c r="AH1073" s="2">
        <f t="shared" si="666"/>
        <v>0</v>
      </c>
      <c r="AI1073" s="2">
        <f t="shared" si="666"/>
        <v>0</v>
      </c>
      <c r="AJ1073" s="2">
        <f t="shared" si="666"/>
        <v>0</v>
      </c>
      <c r="AK1073" s="2">
        <f t="shared" si="666"/>
        <v>0</v>
      </c>
      <c r="AL1073" s="2">
        <f t="shared" si="666"/>
        <v>0</v>
      </c>
      <c r="AM1073" s="2">
        <f t="shared" si="666"/>
        <v>0</v>
      </c>
      <c r="AN1073" s="2">
        <f t="shared" si="666"/>
        <v>0</v>
      </c>
      <c r="AO1073" s="2">
        <f t="shared" si="666"/>
        <v>0</v>
      </c>
      <c r="AP1073" s="2">
        <f t="shared" si="666"/>
        <v>0</v>
      </c>
      <c r="AQ1073" s="2">
        <f t="shared" si="666"/>
        <v>0</v>
      </c>
      <c r="AR1073" s="2">
        <f t="shared" si="666"/>
        <v>0</v>
      </c>
      <c r="AS1073" s="2">
        <f t="shared" si="666"/>
        <v>0</v>
      </c>
      <c r="AT1073" s="2">
        <f t="shared" si="666"/>
        <v>0</v>
      </c>
      <c r="AU1073" s="2">
        <f t="shared" ref="AU1073:BZ1073" si="667">AU1083</f>
        <v>0</v>
      </c>
      <c r="AV1073" s="2">
        <f t="shared" si="667"/>
        <v>0</v>
      </c>
      <c r="AW1073" s="2">
        <f t="shared" si="667"/>
        <v>0</v>
      </c>
      <c r="AX1073" s="2">
        <f t="shared" si="667"/>
        <v>0</v>
      </c>
      <c r="AY1073" s="2">
        <f t="shared" si="667"/>
        <v>0</v>
      </c>
      <c r="AZ1073" s="2">
        <f t="shared" si="667"/>
        <v>0</v>
      </c>
      <c r="BA1073" s="2">
        <f t="shared" si="667"/>
        <v>0</v>
      </c>
      <c r="BB1073" s="2">
        <f t="shared" si="667"/>
        <v>0</v>
      </c>
      <c r="BC1073" s="2">
        <f t="shared" si="667"/>
        <v>0</v>
      </c>
      <c r="BD1073" s="2">
        <f t="shared" si="667"/>
        <v>0</v>
      </c>
      <c r="BE1073" s="2">
        <f t="shared" si="667"/>
        <v>0</v>
      </c>
      <c r="BF1073" s="2">
        <f t="shared" si="667"/>
        <v>0</v>
      </c>
      <c r="BG1073" s="2">
        <f t="shared" si="667"/>
        <v>0</v>
      </c>
      <c r="BH1073" s="2">
        <f t="shared" si="667"/>
        <v>0</v>
      </c>
      <c r="BI1073" s="2">
        <f t="shared" si="667"/>
        <v>0</v>
      </c>
      <c r="BJ1073" s="2">
        <f t="shared" si="667"/>
        <v>0</v>
      </c>
      <c r="BK1073" s="2">
        <f t="shared" si="667"/>
        <v>0</v>
      </c>
      <c r="BL1073" s="2">
        <f t="shared" si="667"/>
        <v>0</v>
      </c>
      <c r="BM1073" s="2">
        <f t="shared" si="667"/>
        <v>0</v>
      </c>
      <c r="BN1073" s="2">
        <f t="shared" si="667"/>
        <v>0</v>
      </c>
      <c r="BO1073" s="2">
        <f t="shared" si="667"/>
        <v>0</v>
      </c>
      <c r="BP1073" s="2">
        <f t="shared" si="667"/>
        <v>0</v>
      </c>
      <c r="BQ1073" s="2">
        <f t="shared" si="667"/>
        <v>0</v>
      </c>
      <c r="BR1073" s="2">
        <f t="shared" si="667"/>
        <v>0</v>
      </c>
      <c r="BS1073" s="2">
        <f t="shared" si="667"/>
        <v>0</v>
      </c>
      <c r="BT1073" s="2">
        <f t="shared" si="667"/>
        <v>0</v>
      </c>
      <c r="BU1073" s="2">
        <f t="shared" si="667"/>
        <v>0</v>
      </c>
      <c r="BV1073" s="2">
        <f t="shared" si="667"/>
        <v>0</v>
      </c>
      <c r="BW1073" s="2">
        <f t="shared" si="667"/>
        <v>0</v>
      </c>
      <c r="BX1073" s="2">
        <f t="shared" si="667"/>
        <v>0</v>
      </c>
      <c r="BY1073" s="2">
        <f t="shared" si="667"/>
        <v>0</v>
      </c>
      <c r="BZ1073" s="2">
        <f t="shared" si="667"/>
        <v>0</v>
      </c>
      <c r="CA1073" s="2">
        <f t="shared" ref="CA1073:DF1073" si="668">CA1083</f>
        <v>0</v>
      </c>
      <c r="CB1073" s="2">
        <f t="shared" si="668"/>
        <v>0</v>
      </c>
      <c r="CC1073" s="2">
        <f t="shared" si="668"/>
        <v>0</v>
      </c>
      <c r="CD1073" s="2">
        <f t="shared" si="668"/>
        <v>0</v>
      </c>
      <c r="CE1073" s="2">
        <f t="shared" si="668"/>
        <v>0</v>
      </c>
      <c r="CF1073" s="2">
        <f t="shared" si="668"/>
        <v>0</v>
      </c>
      <c r="CG1073" s="2">
        <f t="shared" si="668"/>
        <v>0</v>
      </c>
      <c r="CH1073" s="2">
        <f t="shared" si="668"/>
        <v>0</v>
      </c>
      <c r="CI1073" s="2">
        <f t="shared" si="668"/>
        <v>0</v>
      </c>
      <c r="CJ1073" s="2">
        <f t="shared" si="668"/>
        <v>0</v>
      </c>
      <c r="CK1073" s="2">
        <f t="shared" si="668"/>
        <v>0</v>
      </c>
      <c r="CL1073" s="2">
        <f t="shared" si="668"/>
        <v>0</v>
      </c>
      <c r="CM1073" s="2">
        <f t="shared" si="668"/>
        <v>0</v>
      </c>
      <c r="CN1073" s="2">
        <f t="shared" si="668"/>
        <v>0</v>
      </c>
      <c r="CO1073" s="2">
        <f t="shared" si="668"/>
        <v>0</v>
      </c>
      <c r="CP1073" s="2">
        <f t="shared" si="668"/>
        <v>0</v>
      </c>
      <c r="CQ1073" s="2">
        <f t="shared" si="668"/>
        <v>0</v>
      </c>
      <c r="CR1073" s="2">
        <f t="shared" si="668"/>
        <v>0</v>
      </c>
      <c r="CS1073" s="2">
        <f t="shared" si="668"/>
        <v>0</v>
      </c>
      <c r="CT1073" s="2">
        <f t="shared" si="668"/>
        <v>0</v>
      </c>
      <c r="CU1073" s="2">
        <f t="shared" si="668"/>
        <v>0</v>
      </c>
      <c r="CV1073" s="2">
        <f t="shared" si="668"/>
        <v>0</v>
      </c>
      <c r="CW1073" s="2">
        <f t="shared" si="668"/>
        <v>0</v>
      </c>
      <c r="CX1073" s="2">
        <f t="shared" si="668"/>
        <v>0</v>
      </c>
      <c r="CY1073" s="2">
        <f t="shared" si="668"/>
        <v>0</v>
      </c>
      <c r="CZ1073" s="2">
        <f t="shared" si="668"/>
        <v>0</v>
      </c>
      <c r="DA1073" s="2">
        <f t="shared" si="668"/>
        <v>0</v>
      </c>
      <c r="DB1073" s="2">
        <f t="shared" si="668"/>
        <v>0</v>
      </c>
      <c r="DC1073" s="2">
        <f t="shared" si="668"/>
        <v>0</v>
      </c>
      <c r="DD1073" s="2">
        <f t="shared" si="668"/>
        <v>0</v>
      </c>
      <c r="DE1073" s="2">
        <f t="shared" si="668"/>
        <v>0</v>
      </c>
      <c r="DF1073" s="2">
        <f t="shared" si="668"/>
        <v>0</v>
      </c>
      <c r="DG1073" s="3">
        <f t="shared" ref="DG1073:EL1073" si="669">DG1083</f>
        <v>0</v>
      </c>
      <c r="DH1073" s="3">
        <f t="shared" si="669"/>
        <v>0</v>
      </c>
      <c r="DI1073" s="3">
        <f t="shared" si="669"/>
        <v>0</v>
      </c>
      <c r="DJ1073" s="3">
        <f t="shared" si="669"/>
        <v>0</v>
      </c>
      <c r="DK1073" s="3">
        <f t="shared" si="669"/>
        <v>0</v>
      </c>
      <c r="DL1073" s="3">
        <f t="shared" si="669"/>
        <v>0</v>
      </c>
      <c r="DM1073" s="3">
        <f t="shared" si="669"/>
        <v>0</v>
      </c>
      <c r="DN1073" s="3">
        <f t="shared" si="669"/>
        <v>0</v>
      </c>
      <c r="DO1073" s="3">
        <f t="shared" si="669"/>
        <v>0</v>
      </c>
      <c r="DP1073" s="3">
        <f t="shared" si="669"/>
        <v>0</v>
      </c>
      <c r="DQ1073" s="3">
        <f t="shared" si="669"/>
        <v>0</v>
      </c>
      <c r="DR1073" s="3">
        <f t="shared" si="669"/>
        <v>0</v>
      </c>
      <c r="DS1073" s="3">
        <f t="shared" si="669"/>
        <v>0</v>
      </c>
      <c r="DT1073" s="3">
        <f t="shared" si="669"/>
        <v>0</v>
      </c>
      <c r="DU1073" s="3">
        <f t="shared" si="669"/>
        <v>0</v>
      </c>
      <c r="DV1073" s="3">
        <f t="shared" si="669"/>
        <v>0</v>
      </c>
      <c r="DW1073" s="3">
        <f t="shared" si="669"/>
        <v>0</v>
      </c>
      <c r="DX1073" s="3">
        <f t="shared" si="669"/>
        <v>0</v>
      </c>
      <c r="DY1073" s="3">
        <f t="shared" si="669"/>
        <v>0</v>
      </c>
      <c r="DZ1073" s="3">
        <f t="shared" si="669"/>
        <v>0</v>
      </c>
      <c r="EA1073" s="3">
        <f t="shared" si="669"/>
        <v>0</v>
      </c>
      <c r="EB1073" s="3">
        <f t="shared" si="669"/>
        <v>0</v>
      </c>
      <c r="EC1073" s="3">
        <f t="shared" si="669"/>
        <v>0</v>
      </c>
      <c r="ED1073" s="3">
        <f t="shared" si="669"/>
        <v>0</v>
      </c>
      <c r="EE1073" s="3">
        <f t="shared" si="669"/>
        <v>0</v>
      </c>
      <c r="EF1073" s="3">
        <f t="shared" si="669"/>
        <v>0</v>
      </c>
      <c r="EG1073" s="3">
        <f t="shared" si="669"/>
        <v>0</v>
      </c>
      <c r="EH1073" s="3">
        <f t="shared" si="669"/>
        <v>0</v>
      </c>
      <c r="EI1073" s="3">
        <f t="shared" si="669"/>
        <v>0</v>
      </c>
      <c r="EJ1073" s="3">
        <f t="shared" si="669"/>
        <v>0</v>
      </c>
      <c r="EK1073" s="3">
        <f t="shared" si="669"/>
        <v>0</v>
      </c>
      <c r="EL1073" s="3">
        <f t="shared" si="669"/>
        <v>0</v>
      </c>
      <c r="EM1073" s="3">
        <f t="shared" ref="EM1073:FR1073" si="670">EM1083</f>
        <v>0</v>
      </c>
      <c r="EN1073" s="3">
        <f t="shared" si="670"/>
        <v>0</v>
      </c>
      <c r="EO1073" s="3">
        <f t="shared" si="670"/>
        <v>0</v>
      </c>
      <c r="EP1073" s="3">
        <f t="shared" si="670"/>
        <v>0</v>
      </c>
      <c r="EQ1073" s="3">
        <f t="shared" si="670"/>
        <v>0</v>
      </c>
      <c r="ER1073" s="3">
        <f t="shared" si="670"/>
        <v>0</v>
      </c>
      <c r="ES1073" s="3">
        <f t="shared" si="670"/>
        <v>0</v>
      </c>
      <c r="ET1073" s="3">
        <f t="shared" si="670"/>
        <v>0</v>
      </c>
      <c r="EU1073" s="3">
        <f t="shared" si="670"/>
        <v>0</v>
      </c>
      <c r="EV1073" s="3">
        <f t="shared" si="670"/>
        <v>0</v>
      </c>
      <c r="EW1073" s="3">
        <f t="shared" si="670"/>
        <v>0</v>
      </c>
      <c r="EX1073" s="3">
        <f t="shared" si="670"/>
        <v>0</v>
      </c>
      <c r="EY1073" s="3">
        <f t="shared" si="670"/>
        <v>0</v>
      </c>
      <c r="EZ1073" s="3">
        <f t="shared" si="670"/>
        <v>0</v>
      </c>
      <c r="FA1073" s="3">
        <f t="shared" si="670"/>
        <v>0</v>
      </c>
      <c r="FB1073" s="3">
        <f t="shared" si="670"/>
        <v>0</v>
      </c>
      <c r="FC1073" s="3">
        <f t="shared" si="670"/>
        <v>0</v>
      </c>
      <c r="FD1073" s="3">
        <f t="shared" si="670"/>
        <v>0</v>
      </c>
      <c r="FE1073" s="3">
        <f t="shared" si="670"/>
        <v>0</v>
      </c>
      <c r="FF1073" s="3">
        <f t="shared" si="670"/>
        <v>0</v>
      </c>
      <c r="FG1073" s="3">
        <f t="shared" si="670"/>
        <v>0</v>
      </c>
      <c r="FH1073" s="3">
        <f t="shared" si="670"/>
        <v>0</v>
      </c>
      <c r="FI1073" s="3">
        <f t="shared" si="670"/>
        <v>0</v>
      </c>
      <c r="FJ1073" s="3">
        <f t="shared" si="670"/>
        <v>0</v>
      </c>
      <c r="FK1073" s="3">
        <f t="shared" si="670"/>
        <v>0</v>
      </c>
      <c r="FL1073" s="3">
        <f t="shared" si="670"/>
        <v>0</v>
      </c>
      <c r="FM1073" s="3">
        <f t="shared" si="670"/>
        <v>0</v>
      </c>
      <c r="FN1073" s="3">
        <f t="shared" si="670"/>
        <v>0</v>
      </c>
      <c r="FO1073" s="3">
        <f t="shared" si="670"/>
        <v>0</v>
      </c>
      <c r="FP1073" s="3">
        <f t="shared" si="670"/>
        <v>0</v>
      </c>
      <c r="FQ1073" s="3">
        <f t="shared" si="670"/>
        <v>0</v>
      </c>
      <c r="FR1073" s="3">
        <f t="shared" si="670"/>
        <v>0</v>
      </c>
      <c r="FS1073" s="3">
        <f t="shared" ref="FS1073:GX1073" si="671">FS1083</f>
        <v>0</v>
      </c>
      <c r="FT1073" s="3">
        <f t="shared" si="671"/>
        <v>0</v>
      </c>
      <c r="FU1073" s="3">
        <f t="shared" si="671"/>
        <v>0</v>
      </c>
      <c r="FV1073" s="3">
        <f t="shared" si="671"/>
        <v>0</v>
      </c>
      <c r="FW1073" s="3">
        <f t="shared" si="671"/>
        <v>0</v>
      </c>
      <c r="FX1073" s="3">
        <f t="shared" si="671"/>
        <v>0</v>
      </c>
      <c r="FY1073" s="3">
        <f t="shared" si="671"/>
        <v>0</v>
      </c>
      <c r="FZ1073" s="3">
        <f t="shared" si="671"/>
        <v>0</v>
      </c>
      <c r="GA1073" s="3">
        <f t="shared" si="671"/>
        <v>0</v>
      </c>
      <c r="GB1073" s="3">
        <f t="shared" si="671"/>
        <v>0</v>
      </c>
      <c r="GC1073" s="3">
        <f t="shared" si="671"/>
        <v>0</v>
      </c>
      <c r="GD1073" s="3">
        <f t="shared" si="671"/>
        <v>0</v>
      </c>
      <c r="GE1073" s="3">
        <f t="shared" si="671"/>
        <v>0</v>
      </c>
      <c r="GF1073" s="3">
        <f t="shared" si="671"/>
        <v>0</v>
      </c>
      <c r="GG1073" s="3">
        <f t="shared" si="671"/>
        <v>0</v>
      </c>
      <c r="GH1073" s="3">
        <f t="shared" si="671"/>
        <v>0</v>
      </c>
      <c r="GI1073" s="3">
        <f t="shared" si="671"/>
        <v>0</v>
      </c>
      <c r="GJ1073" s="3">
        <f t="shared" si="671"/>
        <v>0</v>
      </c>
      <c r="GK1073" s="3">
        <f t="shared" si="671"/>
        <v>0</v>
      </c>
      <c r="GL1073" s="3">
        <f t="shared" si="671"/>
        <v>0</v>
      </c>
      <c r="GM1073" s="3">
        <f t="shared" si="671"/>
        <v>0</v>
      </c>
      <c r="GN1073" s="3">
        <f t="shared" si="671"/>
        <v>0</v>
      </c>
      <c r="GO1073" s="3">
        <f t="shared" si="671"/>
        <v>0</v>
      </c>
      <c r="GP1073" s="3">
        <f t="shared" si="671"/>
        <v>0</v>
      </c>
      <c r="GQ1073" s="3">
        <f t="shared" si="671"/>
        <v>0</v>
      </c>
      <c r="GR1073" s="3">
        <f t="shared" si="671"/>
        <v>0</v>
      </c>
      <c r="GS1073" s="3">
        <f t="shared" si="671"/>
        <v>0</v>
      </c>
      <c r="GT1073" s="3">
        <f t="shared" si="671"/>
        <v>0</v>
      </c>
      <c r="GU1073" s="3">
        <f t="shared" si="671"/>
        <v>0</v>
      </c>
      <c r="GV1073" s="3">
        <f t="shared" si="671"/>
        <v>0</v>
      </c>
      <c r="GW1073" s="3">
        <f t="shared" si="671"/>
        <v>0</v>
      </c>
      <c r="GX1073" s="3">
        <f t="shared" si="671"/>
        <v>0</v>
      </c>
    </row>
    <row r="1075" spans="1:245" x14ac:dyDescent="0.2">
      <c r="A1075">
        <v>17</v>
      </c>
      <c r="B1075">
        <v>1</v>
      </c>
      <c r="C1075">
        <f>ROW(SmtRes!A225)</f>
        <v>225</v>
      </c>
      <c r="D1075">
        <f>ROW(EtalonRes!A312)</f>
        <v>312</v>
      </c>
      <c r="E1075" t="s">
        <v>337</v>
      </c>
      <c r="F1075" t="s">
        <v>121</v>
      </c>
      <c r="G1075" t="s">
        <v>122</v>
      </c>
      <c r="H1075" t="s">
        <v>29</v>
      </c>
      <c r="I1075">
        <v>0</v>
      </c>
      <c r="J1075">
        <v>0</v>
      </c>
      <c r="O1075">
        <f t="shared" ref="O1075:O1081" si="672">ROUND(CP1075,2)</f>
        <v>0</v>
      </c>
      <c r="P1075">
        <f t="shared" ref="P1075:P1081" si="673">ROUND(CQ1075*I1075,2)</f>
        <v>0</v>
      </c>
      <c r="Q1075">
        <f t="shared" ref="Q1075:Q1081" si="674">ROUND(CR1075*I1075,2)</f>
        <v>0</v>
      </c>
      <c r="R1075">
        <f t="shared" ref="R1075:R1081" si="675">ROUND(CS1075*I1075,2)</f>
        <v>0</v>
      </c>
      <c r="S1075">
        <f t="shared" ref="S1075:S1081" si="676">ROUND(CT1075*I1075,2)</f>
        <v>0</v>
      </c>
      <c r="T1075">
        <f t="shared" ref="T1075:T1081" si="677">ROUND(CU1075*I1075,2)</f>
        <v>0</v>
      </c>
      <c r="U1075">
        <f t="shared" ref="U1075:U1081" si="678">CV1075*I1075</f>
        <v>0</v>
      </c>
      <c r="V1075">
        <f t="shared" ref="V1075:V1081" si="679">CW1075*I1075</f>
        <v>0</v>
      </c>
      <c r="W1075">
        <f t="shared" ref="W1075:W1081" si="680">ROUND(CX1075*I1075,2)</f>
        <v>0</v>
      </c>
      <c r="X1075">
        <f t="shared" ref="X1075:Y1081" si="681">ROUND(CY1075,2)</f>
        <v>0</v>
      </c>
      <c r="Y1075">
        <f t="shared" si="681"/>
        <v>0</v>
      </c>
      <c r="AA1075">
        <v>40597198</v>
      </c>
      <c r="AB1075">
        <f t="shared" ref="AB1075:AB1081" si="682">ROUND((AC1075+AD1075+AF1075),6)</f>
        <v>76371.3</v>
      </c>
      <c r="AC1075">
        <f t="shared" ref="AC1075:AC1081" si="683">ROUND((ES1075),6)</f>
        <v>65154.45</v>
      </c>
      <c r="AD1075">
        <f t="shared" ref="AD1075:AD1081" si="684">ROUND((((ET1075)-(EU1075))+AE1075),6)</f>
        <v>8265.0300000000007</v>
      </c>
      <c r="AE1075">
        <f t="shared" ref="AE1075:AF1081" si="685">ROUND((EU1075),6)</f>
        <v>3342.74</v>
      </c>
      <c r="AF1075">
        <f t="shared" si="685"/>
        <v>2951.82</v>
      </c>
      <c r="AG1075">
        <f t="shared" ref="AG1075:AG1081" si="686">ROUND((AP1075),6)</f>
        <v>0</v>
      </c>
      <c r="AH1075">
        <f t="shared" ref="AH1075:AI1081" si="687">(EW1075)</f>
        <v>16.559999999999999</v>
      </c>
      <c r="AI1075">
        <f t="shared" si="687"/>
        <v>0</v>
      </c>
      <c r="AJ1075">
        <f t="shared" ref="AJ1075:AJ1081" si="688">(AS1075)</f>
        <v>0</v>
      </c>
      <c r="AK1075">
        <v>76371.3</v>
      </c>
      <c r="AL1075">
        <v>65154.45</v>
      </c>
      <c r="AM1075">
        <v>8265.0300000000007</v>
      </c>
      <c r="AN1075">
        <v>3342.74</v>
      </c>
      <c r="AO1075">
        <v>2951.82</v>
      </c>
      <c r="AP1075">
        <v>0</v>
      </c>
      <c r="AQ1075">
        <v>16.559999999999999</v>
      </c>
      <c r="AR1075">
        <v>0</v>
      </c>
      <c r="AS1075">
        <v>0</v>
      </c>
      <c r="AT1075">
        <v>70</v>
      </c>
      <c r="AU1075">
        <v>10</v>
      </c>
      <c r="AV1075">
        <v>1</v>
      </c>
      <c r="AW1075">
        <v>1</v>
      </c>
      <c r="AZ1075">
        <v>1</v>
      </c>
      <c r="BA1075">
        <v>1</v>
      </c>
      <c r="BB1075">
        <v>1</v>
      </c>
      <c r="BC1075">
        <v>1</v>
      </c>
      <c r="BD1075" t="s">
        <v>3</v>
      </c>
      <c r="BE1075" t="s">
        <v>3</v>
      </c>
      <c r="BF1075" t="s">
        <v>3</v>
      </c>
      <c r="BG1075" t="s">
        <v>3</v>
      </c>
      <c r="BH1075">
        <v>0</v>
      </c>
      <c r="BI1075">
        <v>4</v>
      </c>
      <c r="BJ1075" t="s">
        <v>123</v>
      </c>
      <c r="BM1075">
        <v>0</v>
      </c>
      <c r="BN1075">
        <v>0</v>
      </c>
      <c r="BO1075" t="s">
        <v>3</v>
      </c>
      <c r="BP1075">
        <v>0</v>
      </c>
      <c r="BQ1075">
        <v>1</v>
      </c>
      <c r="BR1075">
        <v>0</v>
      </c>
      <c r="BS1075">
        <v>1</v>
      </c>
      <c r="BT1075">
        <v>1</v>
      </c>
      <c r="BU1075">
        <v>1</v>
      </c>
      <c r="BV1075">
        <v>1</v>
      </c>
      <c r="BW1075">
        <v>1</v>
      </c>
      <c r="BX1075">
        <v>1</v>
      </c>
      <c r="BY1075" t="s">
        <v>3</v>
      </c>
      <c r="BZ1075">
        <v>70</v>
      </c>
      <c r="CA1075">
        <v>10</v>
      </c>
      <c r="CE1075">
        <v>0</v>
      </c>
      <c r="CF1075">
        <v>0</v>
      </c>
      <c r="CG1075">
        <v>0</v>
      </c>
      <c r="CM1075">
        <v>0</v>
      </c>
      <c r="CN1075" t="s">
        <v>3</v>
      </c>
      <c r="CO1075">
        <v>0</v>
      </c>
      <c r="CP1075">
        <f t="shared" ref="CP1075:CP1081" si="689">(P1075+Q1075+S1075)</f>
        <v>0</v>
      </c>
      <c r="CQ1075">
        <f t="shared" ref="CQ1075:CQ1081" si="690">(AC1075*BC1075*AW1075)</f>
        <v>65154.45</v>
      </c>
      <c r="CR1075">
        <f t="shared" ref="CR1075:CR1081" si="691">((((ET1075)*BB1075-(EU1075)*BS1075)+AE1075*BS1075)*AV1075)</f>
        <v>8265.0300000000007</v>
      </c>
      <c r="CS1075">
        <f t="shared" ref="CS1075:CS1081" si="692">(AE1075*BS1075*AV1075)</f>
        <v>3342.74</v>
      </c>
      <c r="CT1075">
        <f t="shared" ref="CT1075:CT1081" si="693">(AF1075*BA1075*AV1075)</f>
        <v>2951.82</v>
      </c>
      <c r="CU1075">
        <f t="shared" ref="CU1075:CU1081" si="694">AG1075</f>
        <v>0</v>
      </c>
      <c r="CV1075">
        <f t="shared" ref="CV1075:CV1081" si="695">(AH1075*AV1075)</f>
        <v>16.559999999999999</v>
      </c>
      <c r="CW1075">
        <f t="shared" ref="CW1075:CX1081" si="696">AI1075</f>
        <v>0</v>
      </c>
      <c r="CX1075">
        <f t="shared" si="696"/>
        <v>0</v>
      </c>
      <c r="CY1075">
        <f t="shared" ref="CY1075:CY1081" si="697">((S1075*BZ1075)/100)</f>
        <v>0</v>
      </c>
      <c r="CZ1075">
        <f t="shared" ref="CZ1075:CZ1081" si="698">((S1075*CA1075)/100)</f>
        <v>0</v>
      </c>
      <c r="DC1075" t="s">
        <v>3</v>
      </c>
      <c r="DD1075" t="s">
        <v>3</v>
      </c>
      <c r="DE1075" t="s">
        <v>3</v>
      </c>
      <c r="DF1075" t="s">
        <v>3</v>
      </c>
      <c r="DG1075" t="s">
        <v>3</v>
      </c>
      <c r="DH1075" t="s">
        <v>3</v>
      </c>
      <c r="DI1075" t="s">
        <v>3</v>
      </c>
      <c r="DJ1075" t="s">
        <v>3</v>
      </c>
      <c r="DK1075" t="s">
        <v>3</v>
      </c>
      <c r="DL1075" t="s">
        <v>3</v>
      </c>
      <c r="DM1075" t="s">
        <v>3</v>
      </c>
      <c r="DN1075">
        <v>0</v>
      </c>
      <c r="DO1075">
        <v>0</v>
      </c>
      <c r="DP1075">
        <v>1</v>
      </c>
      <c r="DQ1075">
        <v>1</v>
      </c>
      <c r="DU1075">
        <v>1007</v>
      </c>
      <c r="DV1075" t="s">
        <v>29</v>
      </c>
      <c r="DW1075" t="s">
        <v>29</v>
      </c>
      <c r="DX1075">
        <v>100</v>
      </c>
      <c r="EE1075">
        <v>38986828</v>
      </c>
      <c r="EF1075">
        <v>1</v>
      </c>
      <c r="EG1075" t="s">
        <v>23</v>
      </c>
      <c r="EH1075">
        <v>0</v>
      </c>
      <c r="EI1075" t="s">
        <v>3</v>
      </c>
      <c r="EJ1075">
        <v>4</v>
      </c>
      <c r="EK1075">
        <v>0</v>
      </c>
      <c r="EL1075" t="s">
        <v>24</v>
      </c>
      <c r="EM1075" t="s">
        <v>25</v>
      </c>
      <c r="EO1075" t="s">
        <v>3</v>
      </c>
      <c r="EQ1075">
        <v>131072</v>
      </c>
      <c r="ER1075">
        <v>76371.3</v>
      </c>
      <c r="ES1075">
        <v>65154.45</v>
      </c>
      <c r="ET1075">
        <v>8265.0300000000007</v>
      </c>
      <c r="EU1075">
        <v>3342.74</v>
      </c>
      <c r="EV1075">
        <v>2951.82</v>
      </c>
      <c r="EW1075">
        <v>16.559999999999999</v>
      </c>
      <c r="EX1075">
        <v>0</v>
      </c>
      <c r="EY1075">
        <v>0</v>
      </c>
      <c r="FQ1075">
        <v>0</v>
      </c>
      <c r="FR1075">
        <f t="shared" ref="FR1075:FR1081" si="699">ROUND(IF(AND(BH1075=3,BI1075=3),P1075,0),2)</f>
        <v>0</v>
      </c>
      <c r="FS1075">
        <v>0</v>
      </c>
      <c r="FX1075">
        <v>70</v>
      </c>
      <c r="FY1075">
        <v>10</v>
      </c>
      <c r="GA1075" t="s">
        <v>3</v>
      </c>
      <c r="GD1075">
        <v>0</v>
      </c>
      <c r="GF1075">
        <v>-2044529547</v>
      </c>
      <c r="GG1075">
        <v>2</v>
      </c>
      <c r="GH1075">
        <v>1</v>
      </c>
      <c r="GI1075">
        <v>-2</v>
      </c>
      <c r="GJ1075">
        <v>0</v>
      </c>
      <c r="GK1075">
        <f>ROUND(R1075*(R12)/100,2)</f>
        <v>0</v>
      </c>
      <c r="GL1075">
        <f t="shared" ref="GL1075:GL1081" si="700">ROUND(IF(AND(BH1075=3,BI1075=3,FS1075&lt;&gt;0),P1075,0),2)</f>
        <v>0</v>
      </c>
      <c r="GM1075">
        <f t="shared" ref="GM1075:GM1081" si="701">ROUND(O1075+X1075+Y1075+GK1075,2)+GX1075</f>
        <v>0</v>
      </c>
      <c r="GN1075">
        <f t="shared" ref="GN1075:GN1081" si="702">IF(OR(BI1075=0,BI1075=1),ROUND(O1075+X1075+Y1075+GK1075,2),0)</f>
        <v>0</v>
      </c>
      <c r="GO1075">
        <f t="shared" ref="GO1075:GO1081" si="703">IF(BI1075=2,ROUND(O1075+X1075+Y1075+GK1075,2),0)</f>
        <v>0</v>
      </c>
      <c r="GP1075">
        <f t="shared" ref="GP1075:GP1081" si="704">IF(BI1075=4,ROUND(O1075+X1075+Y1075+GK1075,2)+GX1075,0)</f>
        <v>0</v>
      </c>
      <c r="GR1075">
        <v>0</v>
      </c>
      <c r="GS1075">
        <v>3</v>
      </c>
      <c r="GT1075">
        <v>0</v>
      </c>
      <c r="GU1075" t="s">
        <v>3</v>
      </c>
      <c r="GV1075">
        <f t="shared" ref="GV1075:GV1081" si="705">ROUND((GT1075),6)</f>
        <v>0</v>
      </c>
      <c r="GW1075">
        <v>1</v>
      </c>
      <c r="GX1075">
        <f t="shared" ref="GX1075:GX1081" si="706">ROUND(HC1075*I1075,2)</f>
        <v>0</v>
      </c>
      <c r="HA1075">
        <v>0</v>
      </c>
      <c r="HB1075">
        <v>0</v>
      </c>
      <c r="HC1075">
        <f t="shared" ref="HC1075:HC1081" si="707">GV1075*GW1075</f>
        <v>0</v>
      </c>
      <c r="IK1075">
        <v>0</v>
      </c>
    </row>
    <row r="1076" spans="1:245" x14ac:dyDescent="0.2">
      <c r="A1076">
        <v>17</v>
      </c>
      <c r="B1076">
        <v>1</v>
      </c>
      <c r="C1076">
        <f>ROW(SmtRes!A228)</f>
        <v>228</v>
      </c>
      <c r="D1076">
        <f>ROW(EtalonRes!A316)</f>
        <v>316</v>
      </c>
      <c r="E1076" t="s">
        <v>338</v>
      </c>
      <c r="F1076" t="s">
        <v>216</v>
      </c>
      <c r="G1076" t="s">
        <v>217</v>
      </c>
      <c r="H1076" t="s">
        <v>37</v>
      </c>
      <c r="I1076">
        <v>0</v>
      </c>
      <c r="J1076">
        <v>0</v>
      </c>
      <c r="O1076">
        <f t="shared" si="672"/>
        <v>0</v>
      </c>
      <c r="P1076">
        <f t="shared" si="673"/>
        <v>0</v>
      </c>
      <c r="Q1076">
        <f t="shared" si="674"/>
        <v>0</v>
      </c>
      <c r="R1076">
        <f t="shared" si="675"/>
        <v>0</v>
      </c>
      <c r="S1076">
        <f t="shared" si="676"/>
        <v>0</v>
      </c>
      <c r="T1076">
        <f t="shared" si="677"/>
        <v>0</v>
      </c>
      <c r="U1076">
        <f t="shared" si="678"/>
        <v>0</v>
      </c>
      <c r="V1076">
        <f t="shared" si="679"/>
        <v>0</v>
      </c>
      <c r="W1076">
        <f t="shared" si="680"/>
        <v>0</v>
      </c>
      <c r="X1076">
        <f t="shared" si="681"/>
        <v>0</v>
      </c>
      <c r="Y1076">
        <f t="shared" si="681"/>
        <v>0</v>
      </c>
      <c r="AA1076">
        <v>40597198</v>
      </c>
      <c r="AB1076">
        <f t="shared" si="682"/>
        <v>44215.03</v>
      </c>
      <c r="AC1076">
        <f t="shared" si="683"/>
        <v>23011.33</v>
      </c>
      <c r="AD1076">
        <f t="shared" si="684"/>
        <v>0</v>
      </c>
      <c r="AE1076">
        <f t="shared" si="685"/>
        <v>0</v>
      </c>
      <c r="AF1076">
        <f t="shared" si="685"/>
        <v>21203.7</v>
      </c>
      <c r="AG1076">
        <f t="shared" si="686"/>
        <v>0</v>
      </c>
      <c r="AH1076">
        <f t="shared" si="687"/>
        <v>115</v>
      </c>
      <c r="AI1076">
        <f t="shared" si="687"/>
        <v>0</v>
      </c>
      <c r="AJ1076">
        <f t="shared" si="688"/>
        <v>0</v>
      </c>
      <c r="AK1076">
        <v>44215.03</v>
      </c>
      <c r="AL1076">
        <v>23011.33</v>
      </c>
      <c r="AM1076">
        <v>0</v>
      </c>
      <c r="AN1076">
        <v>0</v>
      </c>
      <c r="AO1076">
        <v>21203.7</v>
      </c>
      <c r="AP1076">
        <v>0</v>
      </c>
      <c r="AQ1076">
        <v>115</v>
      </c>
      <c r="AR1076">
        <v>0</v>
      </c>
      <c r="AS1076">
        <v>0</v>
      </c>
      <c r="AT1076">
        <v>70</v>
      </c>
      <c r="AU1076">
        <v>10</v>
      </c>
      <c r="AV1076">
        <v>1</v>
      </c>
      <c r="AW1076">
        <v>1</v>
      </c>
      <c r="AZ1076">
        <v>1</v>
      </c>
      <c r="BA1076">
        <v>1</v>
      </c>
      <c r="BB1076">
        <v>1</v>
      </c>
      <c r="BC1076">
        <v>1</v>
      </c>
      <c r="BD1076" t="s">
        <v>3</v>
      </c>
      <c r="BE1076" t="s">
        <v>3</v>
      </c>
      <c r="BF1076" t="s">
        <v>3</v>
      </c>
      <c r="BG1076" t="s">
        <v>3</v>
      </c>
      <c r="BH1076">
        <v>0</v>
      </c>
      <c r="BI1076">
        <v>4</v>
      </c>
      <c r="BJ1076" t="s">
        <v>218</v>
      </c>
      <c r="BM1076">
        <v>0</v>
      </c>
      <c r="BN1076">
        <v>0</v>
      </c>
      <c r="BO1076" t="s">
        <v>3</v>
      </c>
      <c r="BP1076">
        <v>0</v>
      </c>
      <c r="BQ1076">
        <v>1</v>
      </c>
      <c r="BR1076">
        <v>0</v>
      </c>
      <c r="BS1076">
        <v>1</v>
      </c>
      <c r="BT1076">
        <v>1</v>
      </c>
      <c r="BU1076">
        <v>1</v>
      </c>
      <c r="BV1076">
        <v>1</v>
      </c>
      <c r="BW1076">
        <v>1</v>
      </c>
      <c r="BX1076">
        <v>1</v>
      </c>
      <c r="BY1076" t="s">
        <v>3</v>
      </c>
      <c r="BZ1076">
        <v>70</v>
      </c>
      <c r="CA1076">
        <v>10</v>
      </c>
      <c r="CE1076">
        <v>0</v>
      </c>
      <c r="CF1076">
        <v>0</v>
      </c>
      <c r="CG1076">
        <v>0</v>
      </c>
      <c r="CM1076">
        <v>0</v>
      </c>
      <c r="CN1076" t="s">
        <v>3</v>
      </c>
      <c r="CO1076">
        <v>0</v>
      </c>
      <c r="CP1076">
        <f t="shared" si="689"/>
        <v>0</v>
      </c>
      <c r="CQ1076">
        <f t="shared" si="690"/>
        <v>23011.33</v>
      </c>
      <c r="CR1076">
        <f t="shared" si="691"/>
        <v>0</v>
      </c>
      <c r="CS1076">
        <f t="shared" si="692"/>
        <v>0</v>
      </c>
      <c r="CT1076">
        <f t="shared" si="693"/>
        <v>21203.7</v>
      </c>
      <c r="CU1076">
        <f t="shared" si="694"/>
        <v>0</v>
      </c>
      <c r="CV1076">
        <f t="shared" si="695"/>
        <v>115</v>
      </c>
      <c r="CW1076">
        <f t="shared" si="696"/>
        <v>0</v>
      </c>
      <c r="CX1076">
        <f t="shared" si="696"/>
        <v>0</v>
      </c>
      <c r="CY1076">
        <f t="shared" si="697"/>
        <v>0</v>
      </c>
      <c r="CZ1076">
        <f t="shared" si="698"/>
        <v>0</v>
      </c>
      <c r="DC1076" t="s">
        <v>3</v>
      </c>
      <c r="DD1076" t="s">
        <v>3</v>
      </c>
      <c r="DE1076" t="s">
        <v>3</v>
      </c>
      <c r="DF1076" t="s">
        <v>3</v>
      </c>
      <c r="DG1076" t="s">
        <v>3</v>
      </c>
      <c r="DH1076" t="s">
        <v>3</v>
      </c>
      <c r="DI1076" t="s">
        <v>3</v>
      </c>
      <c r="DJ1076" t="s">
        <v>3</v>
      </c>
      <c r="DK1076" t="s">
        <v>3</v>
      </c>
      <c r="DL1076" t="s">
        <v>3</v>
      </c>
      <c r="DM1076" t="s">
        <v>3</v>
      </c>
      <c r="DN1076">
        <v>0</v>
      </c>
      <c r="DO1076">
        <v>0</v>
      </c>
      <c r="DP1076">
        <v>1</v>
      </c>
      <c r="DQ1076">
        <v>1</v>
      </c>
      <c r="DU1076">
        <v>1003</v>
      </c>
      <c r="DV1076" t="s">
        <v>37</v>
      </c>
      <c r="DW1076" t="s">
        <v>37</v>
      </c>
      <c r="DX1076">
        <v>100</v>
      </c>
      <c r="EE1076">
        <v>38986828</v>
      </c>
      <c r="EF1076">
        <v>1</v>
      </c>
      <c r="EG1076" t="s">
        <v>23</v>
      </c>
      <c r="EH1076">
        <v>0</v>
      </c>
      <c r="EI1076" t="s">
        <v>3</v>
      </c>
      <c r="EJ1076">
        <v>4</v>
      </c>
      <c r="EK1076">
        <v>0</v>
      </c>
      <c r="EL1076" t="s">
        <v>24</v>
      </c>
      <c r="EM1076" t="s">
        <v>25</v>
      </c>
      <c r="EO1076" t="s">
        <v>3</v>
      </c>
      <c r="EQ1076">
        <v>131072</v>
      </c>
      <c r="ER1076">
        <v>44215.03</v>
      </c>
      <c r="ES1076">
        <v>23011.33</v>
      </c>
      <c r="ET1076">
        <v>0</v>
      </c>
      <c r="EU1076">
        <v>0</v>
      </c>
      <c r="EV1076">
        <v>21203.7</v>
      </c>
      <c r="EW1076">
        <v>115</v>
      </c>
      <c r="EX1076">
        <v>0</v>
      </c>
      <c r="EY1076">
        <v>0</v>
      </c>
      <c r="FQ1076">
        <v>0</v>
      </c>
      <c r="FR1076">
        <f t="shared" si="699"/>
        <v>0</v>
      </c>
      <c r="FS1076">
        <v>0</v>
      </c>
      <c r="FX1076">
        <v>70</v>
      </c>
      <c r="FY1076">
        <v>10</v>
      </c>
      <c r="GA1076" t="s">
        <v>3</v>
      </c>
      <c r="GD1076">
        <v>0</v>
      </c>
      <c r="GF1076">
        <v>-2031714371</v>
      </c>
      <c r="GG1076">
        <v>2</v>
      </c>
      <c r="GH1076">
        <v>1</v>
      </c>
      <c r="GI1076">
        <v>-2</v>
      </c>
      <c r="GJ1076">
        <v>0</v>
      </c>
      <c r="GK1076">
        <f>ROUND(R1076*(R12)/100,2)</f>
        <v>0</v>
      </c>
      <c r="GL1076">
        <f t="shared" si="700"/>
        <v>0</v>
      </c>
      <c r="GM1076">
        <f t="shared" si="701"/>
        <v>0</v>
      </c>
      <c r="GN1076">
        <f t="shared" si="702"/>
        <v>0</v>
      </c>
      <c r="GO1076">
        <f t="shared" si="703"/>
        <v>0</v>
      </c>
      <c r="GP1076">
        <f t="shared" si="704"/>
        <v>0</v>
      </c>
      <c r="GR1076">
        <v>0</v>
      </c>
      <c r="GS1076">
        <v>3</v>
      </c>
      <c r="GT1076">
        <v>0</v>
      </c>
      <c r="GU1076" t="s">
        <v>3</v>
      </c>
      <c r="GV1076">
        <f t="shared" si="705"/>
        <v>0</v>
      </c>
      <c r="GW1076">
        <v>1</v>
      </c>
      <c r="GX1076">
        <f t="shared" si="706"/>
        <v>0</v>
      </c>
      <c r="HA1076">
        <v>0</v>
      </c>
      <c r="HB1076">
        <v>0</v>
      </c>
      <c r="HC1076">
        <f t="shared" si="707"/>
        <v>0</v>
      </c>
      <c r="IK1076">
        <v>0</v>
      </c>
    </row>
    <row r="1077" spans="1:245" x14ac:dyDescent="0.2">
      <c r="A1077">
        <v>17</v>
      </c>
      <c r="B1077">
        <v>1</v>
      </c>
      <c r="C1077">
        <f>ROW(SmtRes!A236)</f>
        <v>236</v>
      </c>
      <c r="D1077">
        <f>ROW(EtalonRes!A324)</f>
        <v>324</v>
      </c>
      <c r="E1077" t="s">
        <v>339</v>
      </c>
      <c r="F1077" t="s">
        <v>121</v>
      </c>
      <c r="G1077" t="s">
        <v>122</v>
      </c>
      <c r="H1077" t="s">
        <v>29</v>
      </c>
      <c r="I1077">
        <v>0</v>
      </c>
      <c r="J1077">
        <v>0</v>
      </c>
      <c r="O1077">
        <f t="shared" si="672"/>
        <v>0</v>
      </c>
      <c r="P1077">
        <f t="shared" si="673"/>
        <v>0</v>
      </c>
      <c r="Q1077">
        <f t="shared" si="674"/>
        <v>0</v>
      </c>
      <c r="R1077">
        <f t="shared" si="675"/>
        <v>0</v>
      </c>
      <c r="S1077">
        <f t="shared" si="676"/>
        <v>0</v>
      </c>
      <c r="T1077">
        <f t="shared" si="677"/>
        <v>0</v>
      </c>
      <c r="U1077">
        <f t="shared" si="678"/>
        <v>0</v>
      </c>
      <c r="V1077">
        <f t="shared" si="679"/>
        <v>0</v>
      </c>
      <c r="W1077">
        <f t="shared" si="680"/>
        <v>0</v>
      </c>
      <c r="X1077">
        <f t="shared" si="681"/>
        <v>0</v>
      </c>
      <c r="Y1077">
        <f t="shared" si="681"/>
        <v>0</v>
      </c>
      <c r="AA1077">
        <v>40597198</v>
      </c>
      <c r="AB1077">
        <f t="shared" si="682"/>
        <v>76371.3</v>
      </c>
      <c r="AC1077">
        <f t="shared" si="683"/>
        <v>65154.45</v>
      </c>
      <c r="AD1077">
        <f t="shared" si="684"/>
        <v>8265.0300000000007</v>
      </c>
      <c r="AE1077">
        <f t="shared" si="685"/>
        <v>3342.74</v>
      </c>
      <c r="AF1077">
        <f t="shared" si="685"/>
        <v>2951.82</v>
      </c>
      <c r="AG1077">
        <f t="shared" si="686"/>
        <v>0</v>
      </c>
      <c r="AH1077">
        <f t="shared" si="687"/>
        <v>16.559999999999999</v>
      </c>
      <c r="AI1077">
        <f t="shared" si="687"/>
        <v>0</v>
      </c>
      <c r="AJ1077">
        <f t="shared" si="688"/>
        <v>0</v>
      </c>
      <c r="AK1077">
        <v>76371.3</v>
      </c>
      <c r="AL1077">
        <v>65154.45</v>
      </c>
      <c r="AM1077">
        <v>8265.0300000000007</v>
      </c>
      <c r="AN1077">
        <v>3342.74</v>
      </c>
      <c r="AO1077">
        <v>2951.82</v>
      </c>
      <c r="AP1077">
        <v>0</v>
      </c>
      <c r="AQ1077">
        <v>16.559999999999999</v>
      </c>
      <c r="AR1077">
        <v>0</v>
      </c>
      <c r="AS1077">
        <v>0</v>
      </c>
      <c r="AT1077">
        <v>70</v>
      </c>
      <c r="AU1077">
        <v>10</v>
      </c>
      <c r="AV1077">
        <v>1</v>
      </c>
      <c r="AW1077">
        <v>1</v>
      </c>
      <c r="AZ1077">
        <v>1</v>
      </c>
      <c r="BA1077">
        <v>1</v>
      </c>
      <c r="BB1077">
        <v>1</v>
      </c>
      <c r="BC1077">
        <v>1</v>
      </c>
      <c r="BD1077" t="s">
        <v>3</v>
      </c>
      <c r="BE1077" t="s">
        <v>3</v>
      </c>
      <c r="BF1077" t="s">
        <v>3</v>
      </c>
      <c r="BG1077" t="s">
        <v>3</v>
      </c>
      <c r="BH1077">
        <v>0</v>
      </c>
      <c r="BI1077">
        <v>4</v>
      </c>
      <c r="BJ1077" t="s">
        <v>123</v>
      </c>
      <c r="BM1077">
        <v>0</v>
      </c>
      <c r="BN1077">
        <v>0</v>
      </c>
      <c r="BO1077" t="s">
        <v>3</v>
      </c>
      <c r="BP1077">
        <v>0</v>
      </c>
      <c r="BQ1077">
        <v>1</v>
      </c>
      <c r="BR1077">
        <v>0</v>
      </c>
      <c r="BS1077">
        <v>1</v>
      </c>
      <c r="BT1077">
        <v>1</v>
      </c>
      <c r="BU1077">
        <v>1</v>
      </c>
      <c r="BV1077">
        <v>1</v>
      </c>
      <c r="BW1077">
        <v>1</v>
      </c>
      <c r="BX1077">
        <v>1</v>
      </c>
      <c r="BY1077" t="s">
        <v>3</v>
      </c>
      <c r="BZ1077">
        <v>70</v>
      </c>
      <c r="CA1077">
        <v>10</v>
      </c>
      <c r="CE1077">
        <v>0</v>
      </c>
      <c r="CF1077">
        <v>0</v>
      </c>
      <c r="CG1077">
        <v>0</v>
      </c>
      <c r="CM1077">
        <v>0</v>
      </c>
      <c r="CN1077" t="s">
        <v>3</v>
      </c>
      <c r="CO1077">
        <v>0</v>
      </c>
      <c r="CP1077">
        <f t="shared" si="689"/>
        <v>0</v>
      </c>
      <c r="CQ1077">
        <f t="shared" si="690"/>
        <v>65154.45</v>
      </c>
      <c r="CR1077">
        <f t="shared" si="691"/>
        <v>8265.0300000000007</v>
      </c>
      <c r="CS1077">
        <f t="shared" si="692"/>
        <v>3342.74</v>
      </c>
      <c r="CT1077">
        <f t="shared" si="693"/>
        <v>2951.82</v>
      </c>
      <c r="CU1077">
        <f t="shared" si="694"/>
        <v>0</v>
      </c>
      <c r="CV1077">
        <f t="shared" si="695"/>
        <v>16.559999999999999</v>
      </c>
      <c r="CW1077">
        <f t="shared" si="696"/>
        <v>0</v>
      </c>
      <c r="CX1077">
        <f t="shared" si="696"/>
        <v>0</v>
      </c>
      <c r="CY1077">
        <f t="shared" si="697"/>
        <v>0</v>
      </c>
      <c r="CZ1077">
        <f t="shared" si="698"/>
        <v>0</v>
      </c>
      <c r="DC1077" t="s">
        <v>3</v>
      </c>
      <c r="DD1077" t="s">
        <v>3</v>
      </c>
      <c r="DE1077" t="s">
        <v>3</v>
      </c>
      <c r="DF1077" t="s">
        <v>3</v>
      </c>
      <c r="DG1077" t="s">
        <v>3</v>
      </c>
      <c r="DH1077" t="s">
        <v>3</v>
      </c>
      <c r="DI1077" t="s">
        <v>3</v>
      </c>
      <c r="DJ1077" t="s">
        <v>3</v>
      </c>
      <c r="DK1077" t="s">
        <v>3</v>
      </c>
      <c r="DL1077" t="s">
        <v>3</v>
      </c>
      <c r="DM1077" t="s">
        <v>3</v>
      </c>
      <c r="DN1077">
        <v>0</v>
      </c>
      <c r="DO1077">
        <v>0</v>
      </c>
      <c r="DP1077">
        <v>1</v>
      </c>
      <c r="DQ1077">
        <v>1</v>
      </c>
      <c r="DU1077">
        <v>1007</v>
      </c>
      <c r="DV1077" t="s">
        <v>29</v>
      </c>
      <c r="DW1077" t="s">
        <v>29</v>
      </c>
      <c r="DX1077">
        <v>100</v>
      </c>
      <c r="EE1077">
        <v>38986828</v>
      </c>
      <c r="EF1077">
        <v>1</v>
      </c>
      <c r="EG1077" t="s">
        <v>23</v>
      </c>
      <c r="EH1077">
        <v>0</v>
      </c>
      <c r="EI1077" t="s">
        <v>3</v>
      </c>
      <c r="EJ1077">
        <v>4</v>
      </c>
      <c r="EK1077">
        <v>0</v>
      </c>
      <c r="EL1077" t="s">
        <v>24</v>
      </c>
      <c r="EM1077" t="s">
        <v>25</v>
      </c>
      <c r="EO1077" t="s">
        <v>3</v>
      </c>
      <c r="EQ1077">
        <v>131072</v>
      </c>
      <c r="ER1077">
        <v>76371.3</v>
      </c>
      <c r="ES1077">
        <v>65154.45</v>
      </c>
      <c r="ET1077">
        <v>8265.0300000000007</v>
      </c>
      <c r="EU1077">
        <v>3342.74</v>
      </c>
      <c r="EV1077">
        <v>2951.82</v>
      </c>
      <c r="EW1077">
        <v>16.559999999999999</v>
      </c>
      <c r="EX1077">
        <v>0</v>
      </c>
      <c r="EY1077">
        <v>0</v>
      </c>
      <c r="FQ1077">
        <v>0</v>
      </c>
      <c r="FR1077">
        <f t="shared" si="699"/>
        <v>0</v>
      </c>
      <c r="FS1077">
        <v>0</v>
      </c>
      <c r="FX1077">
        <v>70</v>
      </c>
      <c r="FY1077">
        <v>10</v>
      </c>
      <c r="GA1077" t="s">
        <v>3</v>
      </c>
      <c r="GD1077">
        <v>0</v>
      </c>
      <c r="GF1077">
        <v>-2044529547</v>
      </c>
      <c r="GG1077">
        <v>2</v>
      </c>
      <c r="GH1077">
        <v>1</v>
      </c>
      <c r="GI1077">
        <v>-2</v>
      </c>
      <c r="GJ1077">
        <v>0</v>
      </c>
      <c r="GK1077">
        <f>ROUND(R1077*(R12)/100,2)</f>
        <v>0</v>
      </c>
      <c r="GL1077">
        <f t="shared" si="700"/>
        <v>0</v>
      </c>
      <c r="GM1077">
        <f t="shared" si="701"/>
        <v>0</v>
      </c>
      <c r="GN1077">
        <f t="shared" si="702"/>
        <v>0</v>
      </c>
      <c r="GO1077">
        <f t="shared" si="703"/>
        <v>0</v>
      </c>
      <c r="GP1077">
        <f t="shared" si="704"/>
        <v>0</v>
      </c>
      <c r="GR1077">
        <v>0</v>
      </c>
      <c r="GS1077">
        <v>3</v>
      </c>
      <c r="GT1077">
        <v>0</v>
      </c>
      <c r="GU1077" t="s">
        <v>3</v>
      </c>
      <c r="GV1077">
        <f t="shared" si="705"/>
        <v>0</v>
      </c>
      <c r="GW1077">
        <v>1</v>
      </c>
      <c r="GX1077">
        <f t="shared" si="706"/>
        <v>0</v>
      </c>
      <c r="HA1077">
        <v>0</v>
      </c>
      <c r="HB1077">
        <v>0</v>
      </c>
      <c r="HC1077">
        <f t="shared" si="707"/>
        <v>0</v>
      </c>
      <c r="IK1077">
        <v>0</v>
      </c>
    </row>
    <row r="1078" spans="1:245" x14ac:dyDescent="0.2">
      <c r="A1078">
        <v>17</v>
      </c>
      <c r="B1078">
        <v>1</v>
      </c>
      <c r="C1078">
        <f>ROW(SmtRes!A245)</f>
        <v>245</v>
      </c>
      <c r="D1078">
        <f>ROW(EtalonRes!A333)</f>
        <v>333</v>
      </c>
      <c r="E1078" t="s">
        <v>340</v>
      </c>
      <c r="F1078" t="s">
        <v>298</v>
      </c>
      <c r="G1078" t="s">
        <v>299</v>
      </c>
      <c r="H1078" t="s">
        <v>29</v>
      </c>
      <c r="I1078">
        <v>0</v>
      </c>
      <c r="J1078">
        <v>0</v>
      </c>
      <c r="O1078">
        <f t="shared" si="672"/>
        <v>0</v>
      </c>
      <c r="P1078">
        <f t="shared" si="673"/>
        <v>0</v>
      </c>
      <c r="Q1078">
        <f t="shared" si="674"/>
        <v>0</v>
      </c>
      <c r="R1078">
        <f t="shared" si="675"/>
        <v>0</v>
      </c>
      <c r="S1078">
        <f t="shared" si="676"/>
        <v>0</v>
      </c>
      <c r="T1078">
        <f t="shared" si="677"/>
        <v>0</v>
      </c>
      <c r="U1078">
        <f t="shared" si="678"/>
        <v>0</v>
      </c>
      <c r="V1078">
        <f t="shared" si="679"/>
        <v>0</v>
      </c>
      <c r="W1078">
        <f t="shared" si="680"/>
        <v>0</v>
      </c>
      <c r="X1078">
        <f t="shared" si="681"/>
        <v>0</v>
      </c>
      <c r="Y1078">
        <f t="shared" si="681"/>
        <v>0</v>
      </c>
      <c r="AA1078">
        <v>40597198</v>
      </c>
      <c r="AB1078">
        <f t="shared" si="682"/>
        <v>283607.26</v>
      </c>
      <c r="AC1078">
        <f t="shared" si="683"/>
        <v>227826.13</v>
      </c>
      <c r="AD1078">
        <f t="shared" si="684"/>
        <v>51353.4</v>
      </c>
      <c r="AE1078">
        <f t="shared" si="685"/>
        <v>20189.400000000001</v>
      </c>
      <c r="AF1078">
        <f t="shared" si="685"/>
        <v>4427.7299999999996</v>
      </c>
      <c r="AG1078">
        <f t="shared" si="686"/>
        <v>0</v>
      </c>
      <c r="AH1078">
        <f t="shared" si="687"/>
        <v>24.84</v>
      </c>
      <c r="AI1078">
        <f t="shared" si="687"/>
        <v>0</v>
      </c>
      <c r="AJ1078">
        <f t="shared" si="688"/>
        <v>0</v>
      </c>
      <c r="AK1078">
        <v>283607.26</v>
      </c>
      <c r="AL1078">
        <v>227826.13</v>
      </c>
      <c r="AM1078">
        <v>51353.4</v>
      </c>
      <c r="AN1078">
        <v>20189.400000000001</v>
      </c>
      <c r="AO1078">
        <v>4427.7299999999996</v>
      </c>
      <c r="AP1078">
        <v>0</v>
      </c>
      <c r="AQ1078">
        <v>24.84</v>
      </c>
      <c r="AR1078">
        <v>0</v>
      </c>
      <c r="AS1078">
        <v>0</v>
      </c>
      <c r="AT1078">
        <v>70</v>
      </c>
      <c r="AU1078">
        <v>10</v>
      </c>
      <c r="AV1078">
        <v>1</v>
      </c>
      <c r="AW1078">
        <v>1</v>
      </c>
      <c r="AZ1078">
        <v>1</v>
      </c>
      <c r="BA1078">
        <v>1</v>
      </c>
      <c r="BB1078">
        <v>1</v>
      </c>
      <c r="BC1078">
        <v>1</v>
      </c>
      <c r="BD1078" t="s">
        <v>3</v>
      </c>
      <c r="BE1078" t="s">
        <v>3</v>
      </c>
      <c r="BF1078" t="s">
        <v>3</v>
      </c>
      <c r="BG1078" t="s">
        <v>3</v>
      </c>
      <c r="BH1078">
        <v>0</v>
      </c>
      <c r="BI1078">
        <v>4</v>
      </c>
      <c r="BJ1078" t="s">
        <v>300</v>
      </c>
      <c r="BM1078">
        <v>0</v>
      </c>
      <c r="BN1078">
        <v>0</v>
      </c>
      <c r="BO1078" t="s">
        <v>3</v>
      </c>
      <c r="BP1078">
        <v>0</v>
      </c>
      <c r="BQ1078">
        <v>1</v>
      </c>
      <c r="BR1078">
        <v>0</v>
      </c>
      <c r="BS1078">
        <v>1</v>
      </c>
      <c r="BT1078">
        <v>1</v>
      </c>
      <c r="BU1078">
        <v>1</v>
      </c>
      <c r="BV1078">
        <v>1</v>
      </c>
      <c r="BW1078">
        <v>1</v>
      </c>
      <c r="BX1078">
        <v>1</v>
      </c>
      <c r="BY1078" t="s">
        <v>3</v>
      </c>
      <c r="BZ1078">
        <v>70</v>
      </c>
      <c r="CA1078">
        <v>10</v>
      </c>
      <c r="CE1078">
        <v>0</v>
      </c>
      <c r="CF1078">
        <v>0</v>
      </c>
      <c r="CG1078">
        <v>0</v>
      </c>
      <c r="CM1078">
        <v>0</v>
      </c>
      <c r="CN1078" t="s">
        <v>3</v>
      </c>
      <c r="CO1078">
        <v>0</v>
      </c>
      <c r="CP1078">
        <f t="shared" si="689"/>
        <v>0</v>
      </c>
      <c r="CQ1078">
        <f t="shared" si="690"/>
        <v>227826.13</v>
      </c>
      <c r="CR1078">
        <f t="shared" si="691"/>
        <v>51353.4</v>
      </c>
      <c r="CS1078">
        <f t="shared" si="692"/>
        <v>20189.400000000001</v>
      </c>
      <c r="CT1078">
        <f t="shared" si="693"/>
        <v>4427.7299999999996</v>
      </c>
      <c r="CU1078">
        <f t="shared" si="694"/>
        <v>0</v>
      </c>
      <c r="CV1078">
        <f t="shared" si="695"/>
        <v>24.84</v>
      </c>
      <c r="CW1078">
        <f t="shared" si="696"/>
        <v>0</v>
      </c>
      <c r="CX1078">
        <f t="shared" si="696"/>
        <v>0</v>
      </c>
      <c r="CY1078">
        <f t="shared" si="697"/>
        <v>0</v>
      </c>
      <c r="CZ1078">
        <f t="shared" si="698"/>
        <v>0</v>
      </c>
      <c r="DC1078" t="s">
        <v>3</v>
      </c>
      <c r="DD1078" t="s">
        <v>3</v>
      </c>
      <c r="DE1078" t="s">
        <v>3</v>
      </c>
      <c r="DF1078" t="s">
        <v>3</v>
      </c>
      <c r="DG1078" t="s">
        <v>3</v>
      </c>
      <c r="DH1078" t="s">
        <v>3</v>
      </c>
      <c r="DI1078" t="s">
        <v>3</v>
      </c>
      <c r="DJ1078" t="s">
        <v>3</v>
      </c>
      <c r="DK1078" t="s">
        <v>3</v>
      </c>
      <c r="DL1078" t="s">
        <v>3</v>
      </c>
      <c r="DM1078" t="s">
        <v>3</v>
      </c>
      <c r="DN1078">
        <v>0</v>
      </c>
      <c r="DO1078">
        <v>0</v>
      </c>
      <c r="DP1078">
        <v>1</v>
      </c>
      <c r="DQ1078">
        <v>1</v>
      </c>
      <c r="DU1078">
        <v>1007</v>
      </c>
      <c r="DV1078" t="s">
        <v>29</v>
      </c>
      <c r="DW1078" t="s">
        <v>29</v>
      </c>
      <c r="DX1078">
        <v>100</v>
      </c>
      <c r="EE1078">
        <v>38986828</v>
      </c>
      <c r="EF1078">
        <v>1</v>
      </c>
      <c r="EG1078" t="s">
        <v>23</v>
      </c>
      <c r="EH1078">
        <v>0</v>
      </c>
      <c r="EI1078" t="s">
        <v>3</v>
      </c>
      <c r="EJ1078">
        <v>4</v>
      </c>
      <c r="EK1078">
        <v>0</v>
      </c>
      <c r="EL1078" t="s">
        <v>24</v>
      </c>
      <c r="EM1078" t="s">
        <v>25</v>
      </c>
      <c r="EO1078" t="s">
        <v>3</v>
      </c>
      <c r="EQ1078">
        <v>131072</v>
      </c>
      <c r="ER1078">
        <v>283607.26</v>
      </c>
      <c r="ES1078">
        <v>227826.13</v>
      </c>
      <c r="ET1078">
        <v>51353.4</v>
      </c>
      <c r="EU1078">
        <v>20189.400000000001</v>
      </c>
      <c r="EV1078">
        <v>4427.7299999999996</v>
      </c>
      <c r="EW1078">
        <v>24.84</v>
      </c>
      <c r="EX1078">
        <v>0</v>
      </c>
      <c r="EY1078">
        <v>0</v>
      </c>
      <c r="FQ1078">
        <v>0</v>
      </c>
      <c r="FR1078">
        <f t="shared" si="699"/>
        <v>0</v>
      </c>
      <c r="FS1078">
        <v>0</v>
      </c>
      <c r="FX1078">
        <v>70</v>
      </c>
      <c r="FY1078">
        <v>10</v>
      </c>
      <c r="GA1078" t="s">
        <v>3</v>
      </c>
      <c r="GD1078">
        <v>0</v>
      </c>
      <c r="GF1078">
        <v>1059402930</v>
      </c>
      <c r="GG1078">
        <v>2</v>
      </c>
      <c r="GH1078">
        <v>1</v>
      </c>
      <c r="GI1078">
        <v>-2</v>
      </c>
      <c r="GJ1078">
        <v>0</v>
      </c>
      <c r="GK1078">
        <f>ROUND(R1078*(R12)/100,2)</f>
        <v>0</v>
      </c>
      <c r="GL1078">
        <f t="shared" si="700"/>
        <v>0</v>
      </c>
      <c r="GM1078">
        <f t="shared" si="701"/>
        <v>0</v>
      </c>
      <c r="GN1078">
        <f t="shared" si="702"/>
        <v>0</v>
      </c>
      <c r="GO1078">
        <f t="shared" si="703"/>
        <v>0</v>
      </c>
      <c r="GP1078">
        <f t="shared" si="704"/>
        <v>0</v>
      </c>
      <c r="GR1078">
        <v>0</v>
      </c>
      <c r="GS1078">
        <v>3</v>
      </c>
      <c r="GT1078">
        <v>0</v>
      </c>
      <c r="GU1078" t="s">
        <v>3</v>
      </c>
      <c r="GV1078">
        <f t="shared" si="705"/>
        <v>0</v>
      </c>
      <c r="GW1078">
        <v>1</v>
      </c>
      <c r="GX1078">
        <f t="shared" si="706"/>
        <v>0</v>
      </c>
      <c r="HA1078">
        <v>0</v>
      </c>
      <c r="HB1078">
        <v>0</v>
      </c>
      <c r="HC1078">
        <f t="shared" si="707"/>
        <v>0</v>
      </c>
      <c r="IK1078">
        <v>0</v>
      </c>
    </row>
    <row r="1079" spans="1:245" x14ac:dyDescent="0.2">
      <c r="A1079">
        <v>17</v>
      </c>
      <c r="B1079">
        <v>1</v>
      </c>
      <c r="C1079">
        <f>ROW(SmtRes!A251)</f>
        <v>251</v>
      </c>
      <c r="D1079">
        <f>ROW(EtalonRes!A339)</f>
        <v>339</v>
      </c>
      <c r="E1079" t="s">
        <v>341</v>
      </c>
      <c r="F1079" t="s">
        <v>302</v>
      </c>
      <c r="G1079" t="s">
        <v>303</v>
      </c>
      <c r="H1079" t="s">
        <v>21</v>
      </c>
      <c r="I1079">
        <v>0</v>
      </c>
      <c r="J1079">
        <v>0</v>
      </c>
      <c r="O1079">
        <f t="shared" si="672"/>
        <v>0</v>
      </c>
      <c r="P1079">
        <f t="shared" si="673"/>
        <v>0</v>
      </c>
      <c r="Q1079">
        <f t="shared" si="674"/>
        <v>0</v>
      </c>
      <c r="R1079">
        <f t="shared" si="675"/>
        <v>0</v>
      </c>
      <c r="S1079">
        <f t="shared" si="676"/>
        <v>0</v>
      </c>
      <c r="T1079">
        <f t="shared" si="677"/>
        <v>0</v>
      </c>
      <c r="U1079">
        <f t="shared" si="678"/>
        <v>0</v>
      </c>
      <c r="V1079">
        <f t="shared" si="679"/>
        <v>0</v>
      </c>
      <c r="W1079">
        <f t="shared" si="680"/>
        <v>0</v>
      </c>
      <c r="X1079">
        <f t="shared" si="681"/>
        <v>0</v>
      </c>
      <c r="Y1079">
        <f t="shared" si="681"/>
        <v>0</v>
      </c>
      <c r="AA1079">
        <v>40597198</v>
      </c>
      <c r="AB1079">
        <f t="shared" si="682"/>
        <v>146014.22</v>
      </c>
      <c r="AC1079">
        <f t="shared" si="683"/>
        <v>35928.43</v>
      </c>
      <c r="AD1079">
        <f t="shared" si="684"/>
        <v>4071.88</v>
      </c>
      <c r="AE1079">
        <f t="shared" si="685"/>
        <v>1182.8900000000001</v>
      </c>
      <c r="AF1079">
        <f t="shared" si="685"/>
        <v>106013.91</v>
      </c>
      <c r="AG1079">
        <f t="shared" si="686"/>
        <v>0</v>
      </c>
      <c r="AH1079">
        <f t="shared" si="687"/>
        <v>451.95</v>
      </c>
      <c r="AI1079">
        <f t="shared" si="687"/>
        <v>0</v>
      </c>
      <c r="AJ1079">
        <f t="shared" si="688"/>
        <v>0</v>
      </c>
      <c r="AK1079">
        <v>146014.22</v>
      </c>
      <c r="AL1079">
        <v>35928.43</v>
      </c>
      <c r="AM1079">
        <v>4071.88</v>
      </c>
      <c r="AN1079">
        <v>1182.8900000000001</v>
      </c>
      <c r="AO1079">
        <v>106013.91</v>
      </c>
      <c r="AP1079">
        <v>0</v>
      </c>
      <c r="AQ1079">
        <v>451.95</v>
      </c>
      <c r="AR1079">
        <v>0</v>
      </c>
      <c r="AS1079">
        <v>0</v>
      </c>
      <c r="AT1079">
        <v>70</v>
      </c>
      <c r="AU1079">
        <v>10</v>
      </c>
      <c r="AV1079">
        <v>1</v>
      </c>
      <c r="AW1079">
        <v>1</v>
      </c>
      <c r="AZ1079">
        <v>1</v>
      </c>
      <c r="BA1079">
        <v>1</v>
      </c>
      <c r="BB1079">
        <v>1</v>
      </c>
      <c r="BC1079">
        <v>1</v>
      </c>
      <c r="BD1079" t="s">
        <v>3</v>
      </c>
      <c r="BE1079" t="s">
        <v>3</v>
      </c>
      <c r="BF1079" t="s">
        <v>3</v>
      </c>
      <c r="BG1079" t="s">
        <v>3</v>
      </c>
      <c r="BH1079">
        <v>0</v>
      </c>
      <c r="BI1079">
        <v>4</v>
      </c>
      <c r="BJ1079" t="s">
        <v>304</v>
      </c>
      <c r="BM1079">
        <v>0</v>
      </c>
      <c r="BN1079">
        <v>0</v>
      </c>
      <c r="BO1079" t="s">
        <v>3</v>
      </c>
      <c r="BP1079">
        <v>0</v>
      </c>
      <c r="BQ1079">
        <v>1</v>
      </c>
      <c r="BR1079">
        <v>0</v>
      </c>
      <c r="BS1079">
        <v>1</v>
      </c>
      <c r="BT1079">
        <v>1</v>
      </c>
      <c r="BU1079">
        <v>1</v>
      </c>
      <c r="BV1079">
        <v>1</v>
      </c>
      <c r="BW1079">
        <v>1</v>
      </c>
      <c r="BX1079">
        <v>1</v>
      </c>
      <c r="BY1079" t="s">
        <v>3</v>
      </c>
      <c r="BZ1079">
        <v>70</v>
      </c>
      <c r="CA1079">
        <v>10</v>
      </c>
      <c r="CE1079">
        <v>0</v>
      </c>
      <c r="CF1079">
        <v>0</v>
      </c>
      <c r="CG1079">
        <v>0</v>
      </c>
      <c r="CM1079">
        <v>0</v>
      </c>
      <c r="CN1079" t="s">
        <v>3</v>
      </c>
      <c r="CO1079">
        <v>0</v>
      </c>
      <c r="CP1079">
        <f t="shared" si="689"/>
        <v>0</v>
      </c>
      <c r="CQ1079">
        <f t="shared" si="690"/>
        <v>35928.43</v>
      </c>
      <c r="CR1079">
        <f t="shared" si="691"/>
        <v>4071.88</v>
      </c>
      <c r="CS1079">
        <f t="shared" si="692"/>
        <v>1182.8900000000001</v>
      </c>
      <c r="CT1079">
        <f t="shared" si="693"/>
        <v>106013.91</v>
      </c>
      <c r="CU1079">
        <f t="shared" si="694"/>
        <v>0</v>
      </c>
      <c r="CV1079">
        <f t="shared" si="695"/>
        <v>451.95</v>
      </c>
      <c r="CW1079">
        <f t="shared" si="696"/>
        <v>0</v>
      </c>
      <c r="CX1079">
        <f t="shared" si="696"/>
        <v>0</v>
      </c>
      <c r="CY1079">
        <f t="shared" si="697"/>
        <v>0</v>
      </c>
      <c r="CZ1079">
        <f t="shared" si="698"/>
        <v>0</v>
      </c>
      <c r="DC1079" t="s">
        <v>3</v>
      </c>
      <c r="DD1079" t="s">
        <v>3</v>
      </c>
      <c r="DE1079" t="s">
        <v>3</v>
      </c>
      <c r="DF1079" t="s">
        <v>3</v>
      </c>
      <c r="DG1079" t="s">
        <v>3</v>
      </c>
      <c r="DH1079" t="s">
        <v>3</v>
      </c>
      <c r="DI1079" t="s">
        <v>3</v>
      </c>
      <c r="DJ1079" t="s">
        <v>3</v>
      </c>
      <c r="DK1079" t="s">
        <v>3</v>
      </c>
      <c r="DL1079" t="s">
        <v>3</v>
      </c>
      <c r="DM1079" t="s">
        <v>3</v>
      </c>
      <c r="DN1079">
        <v>0</v>
      </c>
      <c r="DO1079">
        <v>0</v>
      </c>
      <c r="DP1079">
        <v>1</v>
      </c>
      <c r="DQ1079">
        <v>1</v>
      </c>
      <c r="DU1079">
        <v>1005</v>
      </c>
      <c r="DV1079" t="s">
        <v>21</v>
      </c>
      <c r="DW1079" t="s">
        <v>21</v>
      </c>
      <c r="DX1079">
        <v>100</v>
      </c>
      <c r="EE1079">
        <v>38986828</v>
      </c>
      <c r="EF1079">
        <v>1</v>
      </c>
      <c r="EG1079" t="s">
        <v>23</v>
      </c>
      <c r="EH1079">
        <v>0</v>
      </c>
      <c r="EI1079" t="s">
        <v>3</v>
      </c>
      <c r="EJ1079">
        <v>4</v>
      </c>
      <c r="EK1079">
        <v>0</v>
      </c>
      <c r="EL1079" t="s">
        <v>24</v>
      </c>
      <c r="EM1079" t="s">
        <v>25</v>
      </c>
      <c r="EO1079" t="s">
        <v>3</v>
      </c>
      <c r="EQ1079">
        <v>131072</v>
      </c>
      <c r="ER1079">
        <v>146014.22</v>
      </c>
      <c r="ES1079">
        <v>35928.43</v>
      </c>
      <c r="ET1079">
        <v>4071.88</v>
      </c>
      <c r="EU1079">
        <v>1182.8900000000001</v>
      </c>
      <c r="EV1079">
        <v>106013.91</v>
      </c>
      <c r="EW1079">
        <v>451.95</v>
      </c>
      <c r="EX1079">
        <v>0</v>
      </c>
      <c r="EY1079">
        <v>0</v>
      </c>
      <c r="FQ1079">
        <v>0</v>
      </c>
      <c r="FR1079">
        <f t="shared" si="699"/>
        <v>0</v>
      </c>
      <c r="FS1079">
        <v>0</v>
      </c>
      <c r="FX1079">
        <v>70</v>
      </c>
      <c r="FY1079">
        <v>10</v>
      </c>
      <c r="GA1079" t="s">
        <v>3</v>
      </c>
      <c r="GD1079">
        <v>0</v>
      </c>
      <c r="GF1079">
        <v>-897924511</v>
      </c>
      <c r="GG1079">
        <v>2</v>
      </c>
      <c r="GH1079">
        <v>1</v>
      </c>
      <c r="GI1079">
        <v>-2</v>
      </c>
      <c r="GJ1079">
        <v>0</v>
      </c>
      <c r="GK1079">
        <f>ROUND(R1079*(R12)/100,2)</f>
        <v>0</v>
      </c>
      <c r="GL1079">
        <f t="shared" si="700"/>
        <v>0</v>
      </c>
      <c r="GM1079">
        <f t="shared" si="701"/>
        <v>0</v>
      </c>
      <c r="GN1079">
        <f t="shared" si="702"/>
        <v>0</v>
      </c>
      <c r="GO1079">
        <f t="shared" si="703"/>
        <v>0</v>
      </c>
      <c r="GP1079">
        <f t="shared" si="704"/>
        <v>0</v>
      </c>
      <c r="GR1079">
        <v>0</v>
      </c>
      <c r="GS1079">
        <v>3</v>
      </c>
      <c r="GT1079">
        <v>0</v>
      </c>
      <c r="GU1079" t="s">
        <v>3</v>
      </c>
      <c r="GV1079">
        <f t="shared" si="705"/>
        <v>0</v>
      </c>
      <c r="GW1079">
        <v>1</v>
      </c>
      <c r="GX1079">
        <f t="shared" si="706"/>
        <v>0</v>
      </c>
      <c r="HA1079">
        <v>0</v>
      </c>
      <c r="HB1079">
        <v>0</v>
      </c>
      <c r="HC1079">
        <f t="shared" si="707"/>
        <v>0</v>
      </c>
      <c r="IK1079">
        <v>0</v>
      </c>
    </row>
    <row r="1080" spans="1:245" x14ac:dyDescent="0.2">
      <c r="A1080">
        <v>18</v>
      </c>
      <c r="B1080">
        <v>1</v>
      </c>
      <c r="C1080">
        <v>249</v>
      </c>
      <c r="E1080" t="s">
        <v>342</v>
      </c>
      <c r="F1080" t="s">
        <v>306</v>
      </c>
      <c r="G1080" t="s">
        <v>307</v>
      </c>
      <c r="H1080" t="s">
        <v>148</v>
      </c>
      <c r="I1080">
        <f>I1079*J1080</f>
        <v>0</v>
      </c>
      <c r="J1080">
        <v>103</v>
      </c>
      <c r="O1080">
        <f t="shared" si="672"/>
        <v>0</v>
      </c>
      <c r="P1080">
        <f t="shared" si="673"/>
        <v>0</v>
      </c>
      <c r="Q1080">
        <f t="shared" si="674"/>
        <v>0</v>
      </c>
      <c r="R1080">
        <f t="shared" si="675"/>
        <v>0</v>
      </c>
      <c r="S1080">
        <f t="shared" si="676"/>
        <v>0</v>
      </c>
      <c r="T1080">
        <f t="shared" si="677"/>
        <v>0</v>
      </c>
      <c r="U1080">
        <f t="shared" si="678"/>
        <v>0</v>
      </c>
      <c r="V1080">
        <f t="shared" si="679"/>
        <v>0</v>
      </c>
      <c r="W1080">
        <f t="shared" si="680"/>
        <v>0</v>
      </c>
      <c r="X1080">
        <f t="shared" si="681"/>
        <v>0</v>
      </c>
      <c r="Y1080">
        <f t="shared" si="681"/>
        <v>0</v>
      </c>
      <c r="AA1080">
        <v>40597198</v>
      </c>
      <c r="AB1080">
        <f t="shared" si="682"/>
        <v>2073.98</v>
      </c>
      <c r="AC1080">
        <f t="shared" si="683"/>
        <v>2073.98</v>
      </c>
      <c r="AD1080">
        <f t="shared" si="684"/>
        <v>0</v>
      </c>
      <c r="AE1080">
        <f t="shared" si="685"/>
        <v>0</v>
      </c>
      <c r="AF1080">
        <f t="shared" si="685"/>
        <v>0</v>
      </c>
      <c r="AG1080">
        <f t="shared" si="686"/>
        <v>0</v>
      </c>
      <c r="AH1080">
        <f t="shared" si="687"/>
        <v>0</v>
      </c>
      <c r="AI1080">
        <f t="shared" si="687"/>
        <v>0</v>
      </c>
      <c r="AJ1080">
        <f t="shared" si="688"/>
        <v>0</v>
      </c>
      <c r="AK1080">
        <v>2073.98</v>
      </c>
      <c r="AL1080">
        <v>2073.98</v>
      </c>
      <c r="AM1080">
        <v>0</v>
      </c>
      <c r="AN1080">
        <v>0</v>
      </c>
      <c r="AO1080">
        <v>0</v>
      </c>
      <c r="AP1080">
        <v>0</v>
      </c>
      <c r="AQ1080">
        <v>0</v>
      </c>
      <c r="AR1080">
        <v>0</v>
      </c>
      <c r="AS1080">
        <v>0</v>
      </c>
      <c r="AT1080">
        <v>70</v>
      </c>
      <c r="AU1080">
        <v>10</v>
      </c>
      <c r="AV1080">
        <v>1</v>
      </c>
      <c r="AW1080">
        <v>1</v>
      </c>
      <c r="AZ1080">
        <v>1</v>
      </c>
      <c r="BA1080">
        <v>1</v>
      </c>
      <c r="BB1080">
        <v>1</v>
      </c>
      <c r="BC1080">
        <v>1</v>
      </c>
      <c r="BD1080" t="s">
        <v>3</v>
      </c>
      <c r="BE1080" t="s">
        <v>3</v>
      </c>
      <c r="BF1080" t="s">
        <v>3</v>
      </c>
      <c r="BG1080" t="s">
        <v>3</v>
      </c>
      <c r="BH1080">
        <v>3</v>
      </c>
      <c r="BI1080">
        <v>4</v>
      </c>
      <c r="BJ1080" t="s">
        <v>308</v>
      </c>
      <c r="BM1080">
        <v>0</v>
      </c>
      <c r="BN1080">
        <v>0</v>
      </c>
      <c r="BO1080" t="s">
        <v>3</v>
      </c>
      <c r="BP1080">
        <v>0</v>
      </c>
      <c r="BQ1080">
        <v>1</v>
      </c>
      <c r="BR1080">
        <v>0</v>
      </c>
      <c r="BS1080">
        <v>1</v>
      </c>
      <c r="BT1080">
        <v>1</v>
      </c>
      <c r="BU1080">
        <v>1</v>
      </c>
      <c r="BV1080">
        <v>1</v>
      </c>
      <c r="BW1080">
        <v>1</v>
      </c>
      <c r="BX1080">
        <v>1</v>
      </c>
      <c r="BY1080" t="s">
        <v>3</v>
      </c>
      <c r="BZ1080">
        <v>70</v>
      </c>
      <c r="CA1080">
        <v>10</v>
      </c>
      <c r="CE1080">
        <v>0</v>
      </c>
      <c r="CF1080">
        <v>0</v>
      </c>
      <c r="CG1080">
        <v>0</v>
      </c>
      <c r="CM1080">
        <v>0</v>
      </c>
      <c r="CN1080" t="s">
        <v>3</v>
      </c>
      <c r="CO1080">
        <v>0</v>
      </c>
      <c r="CP1080">
        <f t="shared" si="689"/>
        <v>0</v>
      </c>
      <c r="CQ1080">
        <f t="shared" si="690"/>
        <v>2073.98</v>
      </c>
      <c r="CR1080">
        <f t="shared" si="691"/>
        <v>0</v>
      </c>
      <c r="CS1080">
        <f t="shared" si="692"/>
        <v>0</v>
      </c>
      <c r="CT1080">
        <f t="shared" si="693"/>
        <v>0</v>
      </c>
      <c r="CU1080">
        <f t="shared" si="694"/>
        <v>0</v>
      </c>
      <c r="CV1080">
        <f t="shared" si="695"/>
        <v>0</v>
      </c>
      <c r="CW1080">
        <f t="shared" si="696"/>
        <v>0</v>
      </c>
      <c r="CX1080">
        <f t="shared" si="696"/>
        <v>0</v>
      </c>
      <c r="CY1080">
        <f t="shared" si="697"/>
        <v>0</v>
      </c>
      <c r="CZ1080">
        <f t="shared" si="698"/>
        <v>0</v>
      </c>
      <c r="DC1080" t="s">
        <v>3</v>
      </c>
      <c r="DD1080" t="s">
        <v>3</v>
      </c>
      <c r="DE1080" t="s">
        <v>3</v>
      </c>
      <c r="DF1080" t="s">
        <v>3</v>
      </c>
      <c r="DG1080" t="s">
        <v>3</v>
      </c>
      <c r="DH1080" t="s">
        <v>3</v>
      </c>
      <c r="DI1080" t="s">
        <v>3</v>
      </c>
      <c r="DJ1080" t="s">
        <v>3</v>
      </c>
      <c r="DK1080" t="s">
        <v>3</v>
      </c>
      <c r="DL1080" t="s">
        <v>3</v>
      </c>
      <c r="DM1080" t="s">
        <v>3</v>
      </c>
      <c r="DN1080">
        <v>0</v>
      </c>
      <c r="DO1080">
        <v>0</v>
      </c>
      <c r="DP1080">
        <v>1</v>
      </c>
      <c r="DQ1080">
        <v>1</v>
      </c>
      <c r="DU1080">
        <v>1005</v>
      </c>
      <c r="DV1080" t="s">
        <v>148</v>
      </c>
      <c r="DW1080" t="s">
        <v>148</v>
      </c>
      <c r="DX1080">
        <v>1</v>
      </c>
      <c r="EE1080">
        <v>38986828</v>
      </c>
      <c r="EF1080">
        <v>1</v>
      </c>
      <c r="EG1080" t="s">
        <v>23</v>
      </c>
      <c r="EH1080">
        <v>0</v>
      </c>
      <c r="EI1080" t="s">
        <v>3</v>
      </c>
      <c r="EJ1080">
        <v>4</v>
      </c>
      <c r="EK1080">
        <v>0</v>
      </c>
      <c r="EL1080" t="s">
        <v>24</v>
      </c>
      <c r="EM1080" t="s">
        <v>25</v>
      </c>
      <c r="EO1080" t="s">
        <v>3</v>
      </c>
      <c r="EQ1080">
        <v>0</v>
      </c>
      <c r="ER1080">
        <v>2073.98</v>
      </c>
      <c r="ES1080">
        <v>2073.98</v>
      </c>
      <c r="ET1080">
        <v>0</v>
      </c>
      <c r="EU1080">
        <v>0</v>
      </c>
      <c r="EV1080">
        <v>0</v>
      </c>
      <c r="EW1080">
        <v>0</v>
      </c>
      <c r="EX1080">
        <v>0</v>
      </c>
      <c r="FQ1080">
        <v>0</v>
      </c>
      <c r="FR1080">
        <f t="shared" si="699"/>
        <v>0</v>
      </c>
      <c r="FS1080">
        <v>0</v>
      </c>
      <c r="FX1080">
        <v>70</v>
      </c>
      <c r="FY1080">
        <v>10</v>
      </c>
      <c r="GA1080" t="s">
        <v>3</v>
      </c>
      <c r="GD1080">
        <v>0</v>
      </c>
      <c r="GF1080">
        <v>1577315863</v>
      </c>
      <c r="GG1080">
        <v>2</v>
      </c>
      <c r="GH1080">
        <v>1</v>
      </c>
      <c r="GI1080">
        <v>-2</v>
      </c>
      <c r="GJ1080">
        <v>0</v>
      </c>
      <c r="GK1080">
        <f>ROUND(R1080*(R12)/100,2)</f>
        <v>0</v>
      </c>
      <c r="GL1080">
        <f t="shared" si="700"/>
        <v>0</v>
      </c>
      <c r="GM1080">
        <f t="shared" si="701"/>
        <v>0</v>
      </c>
      <c r="GN1080">
        <f t="shared" si="702"/>
        <v>0</v>
      </c>
      <c r="GO1080">
        <f t="shared" si="703"/>
        <v>0</v>
      </c>
      <c r="GP1080">
        <f t="shared" si="704"/>
        <v>0</v>
      </c>
      <c r="GR1080">
        <v>0</v>
      </c>
      <c r="GS1080">
        <v>3</v>
      </c>
      <c r="GT1080">
        <v>0</v>
      </c>
      <c r="GU1080" t="s">
        <v>3</v>
      </c>
      <c r="GV1080">
        <f t="shared" si="705"/>
        <v>0</v>
      </c>
      <c r="GW1080">
        <v>1</v>
      </c>
      <c r="GX1080">
        <f t="shared" si="706"/>
        <v>0</v>
      </c>
      <c r="HA1080">
        <v>0</v>
      </c>
      <c r="HB1080">
        <v>0</v>
      </c>
      <c r="HC1080">
        <f t="shared" si="707"/>
        <v>0</v>
      </c>
      <c r="IK1080">
        <v>0</v>
      </c>
    </row>
    <row r="1081" spans="1:245" x14ac:dyDescent="0.2">
      <c r="A1081">
        <v>17</v>
      </c>
      <c r="B1081">
        <v>1</v>
      </c>
      <c r="C1081">
        <f>ROW(SmtRes!A255)</f>
        <v>255</v>
      </c>
      <c r="D1081">
        <f>ROW(EtalonRes!A343)</f>
        <v>343</v>
      </c>
      <c r="E1081" t="s">
        <v>343</v>
      </c>
      <c r="F1081" t="s">
        <v>310</v>
      </c>
      <c r="G1081" t="s">
        <v>311</v>
      </c>
      <c r="H1081" t="s">
        <v>37</v>
      </c>
      <c r="I1081">
        <v>0</v>
      </c>
      <c r="J1081">
        <v>0</v>
      </c>
      <c r="O1081">
        <f t="shared" si="672"/>
        <v>0</v>
      </c>
      <c r="P1081">
        <f t="shared" si="673"/>
        <v>0</v>
      </c>
      <c r="Q1081">
        <f t="shared" si="674"/>
        <v>0</v>
      </c>
      <c r="R1081">
        <f t="shared" si="675"/>
        <v>0</v>
      </c>
      <c r="S1081">
        <f t="shared" si="676"/>
        <v>0</v>
      </c>
      <c r="T1081">
        <f t="shared" si="677"/>
        <v>0</v>
      </c>
      <c r="U1081">
        <f t="shared" si="678"/>
        <v>0</v>
      </c>
      <c r="V1081">
        <f t="shared" si="679"/>
        <v>0</v>
      </c>
      <c r="W1081">
        <f t="shared" si="680"/>
        <v>0</v>
      </c>
      <c r="X1081">
        <f t="shared" si="681"/>
        <v>0</v>
      </c>
      <c r="Y1081">
        <f t="shared" si="681"/>
        <v>0</v>
      </c>
      <c r="AA1081">
        <v>40597198</v>
      </c>
      <c r="AB1081">
        <f t="shared" si="682"/>
        <v>24720.15</v>
      </c>
      <c r="AC1081">
        <f t="shared" si="683"/>
        <v>958.49</v>
      </c>
      <c r="AD1081">
        <f t="shared" si="684"/>
        <v>14090.89</v>
      </c>
      <c r="AE1081">
        <f t="shared" si="685"/>
        <v>12019.77</v>
      </c>
      <c r="AF1081">
        <f t="shared" si="685"/>
        <v>9670.77</v>
      </c>
      <c r="AG1081">
        <f t="shared" si="686"/>
        <v>0</v>
      </c>
      <c r="AH1081">
        <f t="shared" si="687"/>
        <v>37.840000000000003</v>
      </c>
      <c r="AI1081">
        <f t="shared" si="687"/>
        <v>0</v>
      </c>
      <c r="AJ1081">
        <f t="shared" si="688"/>
        <v>0</v>
      </c>
      <c r="AK1081">
        <v>24720.15</v>
      </c>
      <c r="AL1081">
        <v>958.49</v>
      </c>
      <c r="AM1081">
        <v>14090.89</v>
      </c>
      <c r="AN1081">
        <v>12019.77</v>
      </c>
      <c r="AO1081">
        <v>9670.77</v>
      </c>
      <c r="AP1081">
        <v>0</v>
      </c>
      <c r="AQ1081">
        <v>37.840000000000003</v>
      </c>
      <c r="AR1081">
        <v>0</v>
      </c>
      <c r="AS1081">
        <v>0</v>
      </c>
      <c r="AT1081">
        <v>70</v>
      </c>
      <c r="AU1081">
        <v>10</v>
      </c>
      <c r="AV1081">
        <v>1</v>
      </c>
      <c r="AW1081">
        <v>1</v>
      </c>
      <c r="AZ1081">
        <v>1</v>
      </c>
      <c r="BA1081">
        <v>1</v>
      </c>
      <c r="BB1081">
        <v>1</v>
      </c>
      <c r="BC1081">
        <v>1</v>
      </c>
      <c r="BD1081" t="s">
        <v>3</v>
      </c>
      <c r="BE1081" t="s">
        <v>3</v>
      </c>
      <c r="BF1081" t="s">
        <v>3</v>
      </c>
      <c r="BG1081" t="s">
        <v>3</v>
      </c>
      <c r="BH1081">
        <v>0</v>
      </c>
      <c r="BI1081">
        <v>4</v>
      </c>
      <c r="BJ1081" t="s">
        <v>312</v>
      </c>
      <c r="BM1081">
        <v>0</v>
      </c>
      <c r="BN1081">
        <v>0</v>
      </c>
      <c r="BO1081" t="s">
        <v>3</v>
      </c>
      <c r="BP1081">
        <v>0</v>
      </c>
      <c r="BQ1081">
        <v>1</v>
      </c>
      <c r="BR1081">
        <v>0</v>
      </c>
      <c r="BS1081">
        <v>1</v>
      </c>
      <c r="BT1081">
        <v>1</v>
      </c>
      <c r="BU1081">
        <v>1</v>
      </c>
      <c r="BV1081">
        <v>1</v>
      </c>
      <c r="BW1081">
        <v>1</v>
      </c>
      <c r="BX1081">
        <v>1</v>
      </c>
      <c r="BY1081" t="s">
        <v>3</v>
      </c>
      <c r="BZ1081">
        <v>70</v>
      </c>
      <c r="CA1081">
        <v>10</v>
      </c>
      <c r="CE1081">
        <v>0</v>
      </c>
      <c r="CF1081">
        <v>0</v>
      </c>
      <c r="CG1081">
        <v>0</v>
      </c>
      <c r="CM1081">
        <v>0</v>
      </c>
      <c r="CN1081" t="s">
        <v>3</v>
      </c>
      <c r="CO1081">
        <v>0</v>
      </c>
      <c r="CP1081">
        <f t="shared" si="689"/>
        <v>0</v>
      </c>
      <c r="CQ1081">
        <f t="shared" si="690"/>
        <v>958.49</v>
      </c>
      <c r="CR1081">
        <f t="shared" si="691"/>
        <v>14090.89</v>
      </c>
      <c r="CS1081">
        <f t="shared" si="692"/>
        <v>12019.77</v>
      </c>
      <c r="CT1081">
        <f t="shared" si="693"/>
        <v>9670.77</v>
      </c>
      <c r="CU1081">
        <f t="shared" si="694"/>
        <v>0</v>
      </c>
      <c r="CV1081">
        <f t="shared" si="695"/>
        <v>37.840000000000003</v>
      </c>
      <c r="CW1081">
        <f t="shared" si="696"/>
        <v>0</v>
      </c>
      <c r="CX1081">
        <f t="shared" si="696"/>
        <v>0</v>
      </c>
      <c r="CY1081">
        <f t="shared" si="697"/>
        <v>0</v>
      </c>
      <c r="CZ1081">
        <f t="shared" si="698"/>
        <v>0</v>
      </c>
      <c r="DC1081" t="s">
        <v>3</v>
      </c>
      <c r="DD1081" t="s">
        <v>3</v>
      </c>
      <c r="DE1081" t="s">
        <v>3</v>
      </c>
      <c r="DF1081" t="s">
        <v>3</v>
      </c>
      <c r="DG1081" t="s">
        <v>3</v>
      </c>
      <c r="DH1081" t="s">
        <v>3</v>
      </c>
      <c r="DI1081" t="s">
        <v>3</v>
      </c>
      <c r="DJ1081" t="s">
        <v>3</v>
      </c>
      <c r="DK1081" t="s">
        <v>3</v>
      </c>
      <c r="DL1081" t="s">
        <v>3</v>
      </c>
      <c r="DM1081" t="s">
        <v>3</v>
      </c>
      <c r="DN1081">
        <v>0</v>
      </c>
      <c r="DO1081">
        <v>0</v>
      </c>
      <c r="DP1081">
        <v>1</v>
      </c>
      <c r="DQ1081">
        <v>1</v>
      </c>
      <c r="DU1081">
        <v>1003</v>
      </c>
      <c r="DV1081" t="s">
        <v>37</v>
      </c>
      <c r="DW1081" t="s">
        <v>37</v>
      </c>
      <c r="DX1081">
        <v>100</v>
      </c>
      <c r="EE1081">
        <v>38986828</v>
      </c>
      <c r="EF1081">
        <v>1</v>
      </c>
      <c r="EG1081" t="s">
        <v>23</v>
      </c>
      <c r="EH1081">
        <v>0</v>
      </c>
      <c r="EI1081" t="s">
        <v>3</v>
      </c>
      <c r="EJ1081">
        <v>4</v>
      </c>
      <c r="EK1081">
        <v>0</v>
      </c>
      <c r="EL1081" t="s">
        <v>24</v>
      </c>
      <c r="EM1081" t="s">
        <v>25</v>
      </c>
      <c r="EO1081" t="s">
        <v>3</v>
      </c>
      <c r="EQ1081">
        <v>131072</v>
      </c>
      <c r="ER1081">
        <v>24720.15</v>
      </c>
      <c r="ES1081">
        <v>958.49</v>
      </c>
      <c r="ET1081">
        <v>14090.89</v>
      </c>
      <c r="EU1081">
        <v>12019.77</v>
      </c>
      <c r="EV1081">
        <v>9670.77</v>
      </c>
      <c r="EW1081">
        <v>37.840000000000003</v>
      </c>
      <c r="EX1081">
        <v>0</v>
      </c>
      <c r="EY1081">
        <v>0</v>
      </c>
      <c r="FQ1081">
        <v>0</v>
      </c>
      <c r="FR1081">
        <f t="shared" si="699"/>
        <v>0</v>
      </c>
      <c r="FS1081">
        <v>0</v>
      </c>
      <c r="FX1081">
        <v>70</v>
      </c>
      <c r="FY1081">
        <v>10</v>
      </c>
      <c r="GA1081" t="s">
        <v>3</v>
      </c>
      <c r="GD1081">
        <v>0</v>
      </c>
      <c r="GF1081">
        <v>-2105244051</v>
      </c>
      <c r="GG1081">
        <v>2</v>
      </c>
      <c r="GH1081">
        <v>1</v>
      </c>
      <c r="GI1081">
        <v>-2</v>
      </c>
      <c r="GJ1081">
        <v>0</v>
      </c>
      <c r="GK1081">
        <f>ROUND(R1081*(R12)/100,2)</f>
        <v>0</v>
      </c>
      <c r="GL1081">
        <f t="shared" si="700"/>
        <v>0</v>
      </c>
      <c r="GM1081">
        <f t="shared" si="701"/>
        <v>0</v>
      </c>
      <c r="GN1081">
        <f t="shared" si="702"/>
        <v>0</v>
      </c>
      <c r="GO1081">
        <f t="shared" si="703"/>
        <v>0</v>
      </c>
      <c r="GP1081">
        <f t="shared" si="704"/>
        <v>0</v>
      </c>
      <c r="GR1081">
        <v>0</v>
      </c>
      <c r="GS1081">
        <v>3</v>
      </c>
      <c r="GT1081">
        <v>0</v>
      </c>
      <c r="GU1081" t="s">
        <v>3</v>
      </c>
      <c r="GV1081">
        <f t="shared" si="705"/>
        <v>0</v>
      </c>
      <c r="GW1081">
        <v>1</v>
      </c>
      <c r="GX1081">
        <f t="shared" si="706"/>
        <v>0</v>
      </c>
      <c r="HA1081">
        <v>0</v>
      </c>
      <c r="HB1081">
        <v>0</v>
      </c>
      <c r="HC1081">
        <f t="shared" si="707"/>
        <v>0</v>
      </c>
      <c r="IK1081">
        <v>0</v>
      </c>
    </row>
    <row r="1083" spans="1:245" x14ac:dyDescent="0.2">
      <c r="A1083" s="2">
        <v>51</v>
      </c>
      <c r="B1083" s="2">
        <f>B1071</f>
        <v>1</v>
      </c>
      <c r="C1083" s="2">
        <f>A1071</f>
        <v>5</v>
      </c>
      <c r="D1083" s="2">
        <f>ROW(A1071)</f>
        <v>1071</v>
      </c>
      <c r="E1083" s="2"/>
      <c r="F1083" s="2" t="str">
        <f>IF(F1071&lt;&gt;"",F1071,"")</f>
        <v>Новый подраздел</v>
      </c>
      <c r="G1083" s="2" t="str">
        <f>IF(G1071&lt;&gt;"",G1071,"")</f>
        <v>Устройство бортового камня</v>
      </c>
      <c r="H1083" s="2">
        <v>0</v>
      </c>
      <c r="I1083" s="2"/>
      <c r="J1083" s="2"/>
      <c r="K1083" s="2"/>
      <c r="L1083" s="2"/>
      <c r="M1083" s="2"/>
      <c r="N1083" s="2"/>
      <c r="O1083" s="2">
        <f t="shared" ref="O1083:T1083" si="708">ROUND(AB1083,2)</f>
        <v>0</v>
      </c>
      <c r="P1083" s="2">
        <f t="shared" si="708"/>
        <v>0</v>
      </c>
      <c r="Q1083" s="2">
        <f t="shared" si="708"/>
        <v>0</v>
      </c>
      <c r="R1083" s="2">
        <f t="shared" si="708"/>
        <v>0</v>
      </c>
      <c r="S1083" s="2">
        <f t="shared" si="708"/>
        <v>0</v>
      </c>
      <c r="T1083" s="2">
        <f t="shared" si="708"/>
        <v>0</v>
      </c>
      <c r="U1083" s="2">
        <f>AH1083</f>
        <v>0</v>
      </c>
      <c r="V1083" s="2">
        <f>AI1083</f>
        <v>0</v>
      </c>
      <c r="W1083" s="2">
        <f>ROUND(AJ1083,2)</f>
        <v>0</v>
      </c>
      <c r="X1083" s="2">
        <f>ROUND(AK1083,2)</f>
        <v>0</v>
      </c>
      <c r="Y1083" s="2">
        <f>ROUND(AL1083,2)</f>
        <v>0</v>
      </c>
      <c r="Z1083" s="2"/>
      <c r="AA1083" s="2"/>
      <c r="AB1083" s="2">
        <f>ROUND(SUMIF(AA1075:AA1081,"=40597198",O1075:O1081),2)</f>
        <v>0</v>
      </c>
      <c r="AC1083" s="2">
        <f>ROUND(SUMIF(AA1075:AA1081,"=40597198",P1075:P1081),2)</f>
        <v>0</v>
      </c>
      <c r="AD1083" s="2">
        <f>ROUND(SUMIF(AA1075:AA1081,"=40597198",Q1075:Q1081),2)</f>
        <v>0</v>
      </c>
      <c r="AE1083" s="2">
        <f>ROUND(SUMIF(AA1075:AA1081,"=40597198",R1075:R1081),2)</f>
        <v>0</v>
      </c>
      <c r="AF1083" s="2">
        <f>ROUND(SUMIF(AA1075:AA1081,"=40597198",S1075:S1081),2)</f>
        <v>0</v>
      </c>
      <c r="AG1083" s="2">
        <f>ROUND(SUMIF(AA1075:AA1081,"=40597198",T1075:T1081),2)</f>
        <v>0</v>
      </c>
      <c r="AH1083" s="2">
        <f>SUMIF(AA1075:AA1081,"=40597198",U1075:U1081)</f>
        <v>0</v>
      </c>
      <c r="AI1083" s="2">
        <f>SUMIF(AA1075:AA1081,"=40597198",V1075:V1081)</f>
        <v>0</v>
      </c>
      <c r="AJ1083" s="2">
        <f>ROUND(SUMIF(AA1075:AA1081,"=40597198",W1075:W1081),2)</f>
        <v>0</v>
      </c>
      <c r="AK1083" s="2">
        <f>ROUND(SUMIF(AA1075:AA1081,"=40597198",X1075:X1081),2)</f>
        <v>0</v>
      </c>
      <c r="AL1083" s="2">
        <f>ROUND(SUMIF(AA1075:AA1081,"=40597198",Y1075:Y1081),2)</f>
        <v>0</v>
      </c>
      <c r="AM1083" s="2"/>
      <c r="AN1083" s="2"/>
      <c r="AO1083" s="2">
        <f t="shared" ref="AO1083:BC1083" si="709">ROUND(BX1083,2)</f>
        <v>0</v>
      </c>
      <c r="AP1083" s="2">
        <f t="shared" si="709"/>
        <v>0</v>
      </c>
      <c r="AQ1083" s="2">
        <f t="shared" si="709"/>
        <v>0</v>
      </c>
      <c r="AR1083" s="2">
        <f t="shared" si="709"/>
        <v>0</v>
      </c>
      <c r="AS1083" s="2">
        <f t="shared" si="709"/>
        <v>0</v>
      </c>
      <c r="AT1083" s="2">
        <f t="shared" si="709"/>
        <v>0</v>
      </c>
      <c r="AU1083" s="2">
        <f t="shared" si="709"/>
        <v>0</v>
      </c>
      <c r="AV1083" s="2">
        <f t="shared" si="709"/>
        <v>0</v>
      </c>
      <c r="AW1083" s="2">
        <f t="shared" si="709"/>
        <v>0</v>
      </c>
      <c r="AX1083" s="2">
        <f t="shared" si="709"/>
        <v>0</v>
      </c>
      <c r="AY1083" s="2">
        <f t="shared" si="709"/>
        <v>0</v>
      </c>
      <c r="AZ1083" s="2">
        <f t="shared" si="709"/>
        <v>0</v>
      </c>
      <c r="BA1083" s="2">
        <f t="shared" si="709"/>
        <v>0</v>
      </c>
      <c r="BB1083" s="2">
        <f t="shared" si="709"/>
        <v>0</v>
      </c>
      <c r="BC1083" s="2">
        <f t="shared" si="709"/>
        <v>0</v>
      </c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>
        <f>ROUND(SUMIF(AA1075:AA1081,"=40597198",FQ1075:FQ1081),2)</f>
        <v>0</v>
      </c>
      <c r="BY1083" s="2">
        <f>ROUND(SUMIF(AA1075:AA1081,"=40597198",FR1075:FR1081),2)</f>
        <v>0</v>
      </c>
      <c r="BZ1083" s="2">
        <f>ROUND(SUMIF(AA1075:AA1081,"=40597198",GL1075:GL1081),2)</f>
        <v>0</v>
      </c>
      <c r="CA1083" s="2">
        <f>ROUND(SUMIF(AA1075:AA1081,"=40597198",GM1075:GM1081),2)</f>
        <v>0</v>
      </c>
      <c r="CB1083" s="2">
        <f>ROUND(SUMIF(AA1075:AA1081,"=40597198",GN1075:GN1081),2)</f>
        <v>0</v>
      </c>
      <c r="CC1083" s="2">
        <f>ROUND(SUMIF(AA1075:AA1081,"=40597198",GO1075:GO1081),2)</f>
        <v>0</v>
      </c>
      <c r="CD1083" s="2">
        <f>ROUND(SUMIF(AA1075:AA1081,"=40597198",GP1075:GP1081),2)</f>
        <v>0</v>
      </c>
      <c r="CE1083" s="2">
        <f>AC1083-BX1083</f>
        <v>0</v>
      </c>
      <c r="CF1083" s="2">
        <f>AC1083-BY1083</f>
        <v>0</v>
      </c>
      <c r="CG1083" s="2">
        <f>BX1083-BZ1083</f>
        <v>0</v>
      </c>
      <c r="CH1083" s="2">
        <f>AC1083-BX1083-BY1083+BZ1083</f>
        <v>0</v>
      </c>
      <c r="CI1083" s="2">
        <f>BY1083-BZ1083</f>
        <v>0</v>
      </c>
      <c r="CJ1083" s="2">
        <f>ROUND(SUMIF(AA1075:AA1081,"=40597198",GX1075:GX1081),2)</f>
        <v>0</v>
      </c>
      <c r="CK1083" s="2">
        <f>ROUND(SUMIF(AA1075:AA1081,"=40597198",GY1075:GY1081),2)</f>
        <v>0</v>
      </c>
      <c r="CL1083" s="2">
        <f>ROUND(SUMIF(AA1075:AA1081,"=40597198",GZ1075:GZ1081),2)</f>
        <v>0</v>
      </c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3"/>
      <c r="DH1083" s="3"/>
      <c r="DI1083" s="3"/>
      <c r="DJ1083" s="3"/>
      <c r="DK1083" s="3"/>
      <c r="DL1083" s="3"/>
      <c r="DM1083" s="3"/>
      <c r="DN1083" s="3"/>
      <c r="DO1083" s="3"/>
      <c r="DP1083" s="3"/>
      <c r="DQ1083" s="3"/>
      <c r="DR1083" s="3"/>
      <c r="DS1083" s="3"/>
      <c r="DT1083" s="3"/>
      <c r="DU1083" s="3"/>
      <c r="DV1083" s="3"/>
      <c r="DW1083" s="3"/>
      <c r="DX1083" s="3"/>
      <c r="DY1083" s="3"/>
      <c r="DZ1083" s="3"/>
      <c r="EA1083" s="3"/>
      <c r="EB1083" s="3"/>
      <c r="EC1083" s="3"/>
      <c r="ED1083" s="3"/>
      <c r="EE1083" s="3"/>
      <c r="EF1083" s="3"/>
      <c r="EG1083" s="3"/>
      <c r="EH1083" s="3"/>
      <c r="EI1083" s="3"/>
      <c r="EJ1083" s="3"/>
      <c r="EK1083" s="3"/>
      <c r="EL1083" s="3"/>
      <c r="EM1083" s="3"/>
      <c r="EN1083" s="3"/>
      <c r="EO1083" s="3"/>
      <c r="EP1083" s="3"/>
      <c r="EQ1083" s="3"/>
      <c r="ER1083" s="3"/>
      <c r="ES1083" s="3"/>
      <c r="ET1083" s="3"/>
      <c r="EU1083" s="3"/>
      <c r="EV1083" s="3"/>
      <c r="EW1083" s="3"/>
      <c r="EX1083" s="3"/>
      <c r="EY1083" s="3"/>
      <c r="EZ1083" s="3"/>
      <c r="FA1083" s="3"/>
      <c r="FB1083" s="3"/>
      <c r="FC1083" s="3"/>
      <c r="FD1083" s="3"/>
      <c r="FE1083" s="3"/>
      <c r="FF1083" s="3"/>
      <c r="FG1083" s="3"/>
      <c r="FH1083" s="3"/>
      <c r="FI1083" s="3"/>
      <c r="FJ1083" s="3"/>
      <c r="FK1083" s="3"/>
      <c r="FL1083" s="3"/>
      <c r="FM1083" s="3"/>
      <c r="FN1083" s="3"/>
      <c r="FO1083" s="3"/>
      <c r="FP1083" s="3"/>
      <c r="FQ1083" s="3"/>
      <c r="FR1083" s="3"/>
      <c r="FS1083" s="3"/>
      <c r="FT1083" s="3"/>
      <c r="FU1083" s="3"/>
      <c r="FV1083" s="3"/>
      <c r="FW1083" s="3"/>
      <c r="FX1083" s="3"/>
      <c r="FY1083" s="3"/>
      <c r="FZ1083" s="3"/>
      <c r="GA1083" s="3"/>
      <c r="GB1083" s="3"/>
      <c r="GC1083" s="3"/>
      <c r="GD1083" s="3"/>
      <c r="GE1083" s="3"/>
      <c r="GF1083" s="3"/>
      <c r="GG1083" s="3"/>
      <c r="GH1083" s="3"/>
      <c r="GI1083" s="3"/>
      <c r="GJ1083" s="3"/>
      <c r="GK1083" s="3"/>
      <c r="GL1083" s="3"/>
      <c r="GM1083" s="3"/>
      <c r="GN1083" s="3"/>
      <c r="GO1083" s="3"/>
      <c r="GP1083" s="3"/>
      <c r="GQ1083" s="3"/>
      <c r="GR1083" s="3"/>
      <c r="GS1083" s="3"/>
      <c r="GT1083" s="3"/>
      <c r="GU1083" s="3"/>
      <c r="GV1083" s="3"/>
      <c r="GW1083" s="3"/>
      <c r="GX1083" s="3">
        <v>0</v>
      </c>
    </row>
    <row r="1085" spans="1:245" x14ac:dyDescent="0.2">
      <c r="A1085" s="4">
        <v>50</v>
      </c>
      <c r="B1085" s="4">
        <v>0</v>
      </c>
      <c r="C1085" s="4">
        <v>0</v>
      </c>
      <c r="D1085" s="4">
        <v>1</v>
      </c>
      <c r="E1085" s="4">
        <v>201</v>
      </c>
      <c r="F1085" s="4">
        <f>ROUND(Source!O1083,O1085)</f>
        <v>0</v>
      </c>
      <c r="G1085" s="4" t="s">
        <v>66</v>
      </c>
      <c r="H1085" s="4" t="s">
        <v>67</v>
      </c>
      <c r="I1085" s="4"/>
      <c r="J1085" s="4"/>
      <c r="K1085" s="4">
        <v>201</v>
      </c>
      <c r="L1085" s="4">
        <v>1</v>
      </c>
      <c r="M1085" s="4">
        <v>3</v>
      </c>
      <c r="N1085" s="4" t="s">
        <v>3</v>
      </c>
      <c r="O1085" s="4">
        <v>2</v>
      </c>
      <c r="P1085" s="4"/>
      <c r="Q1085" s="4"/>
      <c r="R1085" s="4"/>
      <c r="S1085" s="4"/>
      <c r="T1085" s="4"/>
      <c r="U1085" s="4"/>
      <c r="V1085" s="4"/>
      <c r="W1085" s="4"/>
    </row>
    <row r="1086" spans="1:245" x14ac:dyDescent="0.2">
      <c r="A1086" s="4">
        <v>50</v>
      </c>
      <c r="B1086" s="4">
        <v>0</v>
      </c>
      <c r="C1086" s="4">
        <v>0</v>
      </c>
      <c r="D1086" s="4">
        <v>1</v>
      </c>
      <c r="E1086" s="4">
        <v>202</v>
      </c>
      <c r="F1086" s="4">
        <f>ROUND(Source!P1083,O1086)</f>
        <v>0</v>
      </c>
      <c r="G1086" s="4" t="s">
        <v>68</v>
      </c>
      <c r="H1086" s="4" t="s">
        <v>69</v>
      </c>
      <c r="I1086" s="4"/>
      <c r="J1086" s="4"/>
      <c r="K1086" s="4">
        <v>202</v>
      </c>
      <c r="L1086" s="4">
        <v>2</v>
      </c>
      <c r="M1086" s="4">
        <v>3</v>
      </c>
      <c r="N1086" s="4" t="s">
        <v>3</v>
      </c>
      <c r="O1086" s="4">
        <v>2</v>
      </c>
      <c r="P1086" s="4"/>
      <c r="Q1086" s="4"/>
      <c r="R1086" s="4"/>
      <c r="S1086" s="4"/>
      <c r="T1086" s="4"/>
      <c r="U1086" s="4"/>
      <c r="V1086" s="4"/>
      <c r="W1086" s="4"/>
    </row>
    <row r="1087" spans="1:245" x14ac:dyDescent="0.2">
      <c r="A1087" s="4">
        <v>50</v>
      </c>
      <c r="B1087" s="4">
        <v>0</v>
      </c>
      <c r="C1087" s="4">
        <v>0</v>
      </c>
      <c r="D1087" s="4">
        <v>1</v>
      </c>
      <c r="E1087" s="4">
        <v>222</v>
      </c>
      <c r="F1087" s="4">
        <f>ROUND(Source!AO1083,O1087)</f>
        <v>0</v>
      </c>
      <c r="G1087" s="4" t="s">
        <v>70</v>
      </c>
      <c r="H1087" s="4" t="s">
        <v>71</v>
      </c>
      <c r="I1087" s="4"/>
      <c r="J1087" s="4"/>
      <c r="K1087" s="4">
        <v>222</v>
      </c>
      <c r="L1087" s="4">
        <v>3</v>
      </c>
      <c r="M1087" s="4">
        <v>3</v>
      </c>
      <c r="N1087" s="4" t="s">
        <v>3</v>
      </c>
      <c r="O1087" s="4">
        <v>2</v>
      </c>
      <c r="P1087" s="4"/>
      <c r="Q1087" s="4"/>
      <c r="R1087" s="4"/>
      <c r="S1087" s="4"/>
      <c r="T1087" s="4"/>
      <c r="U1087" s="4"/>
      <c r="V1087" s="4"/>
      <c r="W1087" s="4"/>
    </row>
    <row r="1088" spans="1:245" x14ac:dyDescent="0.2">
      <c r="A1088" s="4">
        <v>50</v>
      </c>
      <c r="B1088" s="4">
        <v>0</v>
      </c>
      <c r="C1088" s="4">
        <v>0</v>
      </c>
      <c r="D1088" s="4">
        <v>1</v>
      </c>
      <c r="E1088" s="4">
        <v>225</v>
      </c>
      <c r="F1088" s="4">
        <f>ROUND(Source!AV1083,O1088)</f>
        <v>0</v>
      </c>
      <c r="G1088" s="4" t="s">
        <v>72</v>
      </c>
      <c r="H1088" s="4" t="s">
        <v>73</v>
      </c>
      <c r="I1088" s="4"/>
      <c r="J1088" s="4"/>
      <c r="K1088" s="4">
        <v>225</v>
      </c>
      <c r="L1088" s="4">
        <v>4</v>
      </c>
      <c r="M1088" s="4">
        <v>3</v>
      </c>
      <c r="N1088" s="4" t="s">
        <v>3</v>
      </c>
      <c r="O1088" s="4">
        <v>2</v>
      </c>
      <c r="P1088" s="4"/>
      <c r="Q1088" s="4"/>
      <c r="R1088" s="4"/>
      <c r="S1088" s="4"/>
      <c r="T1088" s="4"/>
      <c r="U1088" s="4"/>
      <c r="V1088" s="4"/>
      <c r="W1088" s="4"/>
    </row>
    <row r="1089" spans="1:23" x14ac:dyDescent="0.2">
      <c r="A1089" s="4">
        <v>50</v>
      </c>
      <c r="B1089" s="4">
        <v>0</v>
      </c>
      <c r="C1089" s="4">
        <v>0</v>
      </c>
      <c r="D1089" s="4">
        <v>1</v>
      </c>
      <c r="E1089" s="4">
        <v>226</v>
      </c>
      <c r="F1089" s="4">
        <f>ROUND(Source!AW1083,O1089)</f>
        <v>0</v>
      </c>
      <c r="G1089" s="4" t="s">
        <v>74</v>
      </c>
      <c r="H1089" s="4" t="s">
        <v>75</v>
      </c>
      <c r="I1089" s="4"/>
      <c r="J1089" s="4"/>
      <c r="K1089" s="4">
        <v>226</v>
      </c>
      <c r="L1089" s="4">
        <v>5</v>
      </c>
      <c r="M1089" s="4">
        <v>3</v>
      </c>
      <c r="N1089" s="4" t="s">
        <v>3</v>
      </c>
      <c r="O1089" s="4">
        <v>2</v>
      </c>
      <c r="P1089" s="4"/>
      <c r="Q1089" s="4"/>
      <c r="R1089" s="4"/>
      <c r="S1089" s="4"/>
      <c r="T1089" s="4"/>
      <c r="U1089" s="4"/>
      <c r="V1089" s="4"/>
      <c r="W1089" s="4"/>
    </row>
    <row r="1090" spans="1:23" x14ac:dyDescent="0.2">
      <c r="A1090" s="4">
        <v>50</v>
      </c>
      <c r="B1090" s="4">
        <v>0</v>
      </c>
      <c r="C1090" s="4">
        <v>0</v>
      </c>
      <c r="D1090" s="4">
        <v>1</v>
      </c>
      <c r="E1090" s="4">
        <v>227</v>
      </c>
      <c r="F1090" s="4">
        <f>ROUND(Source!AX1083,O1090)</f>
        <v>0</v>
      </c>
      <c r="G1090" s="4" t="s">
        <v>76</v>
      </c>
      <c r="H1090" s="4" t="s">
        <v>77</v>
      </c>
      <c r="I1090" s="4"/>
      <c r="J1090" s="4"/>
      <c r="K1090" s="4">
        <v>227</v>
      </c>
      <c r="L1090" s="4">
        <v>6</v>
      </c>
      <c r="M1090" s="4">
        <v>3</v>
      </c>
      <c r="N1090" s="4" t="s">
        <v>3</v>
      </c>
      <c r="O1090" s="4">
        <v>2</v>
      </c>
      <c r="P1090" s="4"/>
      <c r="Q1090" s="4"/>
      <c r="R1090" s="4"/>
      <c r="S1090" s="4"/>
      <c r="T1090" s="4"/>
      <c r="U1090" s="4"/>
      <c r="V1090" s="4"/>
      <c r="W1090" s="4"/>
    </row>
    <row r="1091" spans="1:23" x14ac:dyDescent="0.2">
      <c r="A1091" s="4">
        <v>50</v>
      </c>
      <c r="B1091" s="4">
        <v>0</v>
      </c>
      <c r="C1091" s="4">
        <v>0</v>
      </c>
      <c r="D1091" s="4">
        <v>1</v>
      </c>
      <c r="E1091" s="4">
        <v>228</v>
      </c>
      <c r="F1091" s="4">
        <f>ROUND(Source!AY1083,O1091)</f>
        <v>0</v>
      </c>
      <c r="G1091" s="4" t="s">
        <v>78</v>
      </c>
      <c r="H1091" s="4" t="s">
        <v>79</v>
      </c>
      <c r="I1091" s="4"/>
      <c r="J1091" s="4"/>
      <c r="K1091" s="4">
        <v>228</v>
      </c>
      <c r="L1091" s="4">
        <v>7</v>
      </c>
      <c r="M1091" s="4">
        <v>3</v>
      </c>
      <c r="N1091" s="4" t="s">
        <v>3</v>
      </c>
      <c r="O1091" s="4">
        <v>2</v>
      </c>
      <c r="P1091" s="4"/>
      <c r="Q1091" s="4"/>
      <c r="R1091" s="4"/>
      <c r="S1091" s="4"/>
      <c r="T1091" s="4"/>
      <c r="U1091" s="4"/>
      <c r="V1091" s="4"/>
      <c r="W1091" s="4"/>
    </row>
    <row r="1092" spans="1:23" x14ac:dyDescent="0.2">
      <c r="A1092" s="4">
        <v>50</v>
      </c>
      <c r="B1092" s="4">
        <v>0</v>
      </c>
      <c r="C1092" s="4">
        <v>0</v>
      </c>
      <c r="D1092" s="4">
        <v>1</v>
      </c>
      <c r="E1092" s="4">
        <v>216</v>
      </c>
      <c r="F1092" s="4">
        <f>ROUND(Source!AP1083,O1092)</f>
        <v>0</v>
      </c>
      <c r="G1092" s="4" t="s">
        <v>80</v>
      </c>
      <c r="H1092" s="4" t="s">
        <v>81</v>
      </c>
      <c r="I1092" s="4"/>
      <c r="J1092" s="4"/>
      <c r="K1092" s="4">
        <v>216</v>
      </c>
      <c r="L1092" s="4">
        <v>8</v>
      </c>
      <c r="M1092" s="4">
        <v>3</v>
      </c>
      <c r="N1092" s="4" t="s">
        <v>3</v>
      </c>
      <c r="O1092" s="4">
        <v>2</v>
      </c>
      <c r="P1092" s="4"/>
      <c r="Q1092" s="4"/>
      <c r="R1092" s="4"/>
      <c r="S1092" s="4"/>
      <c r="T1092" s="4"/>
      <c r="U1092" s="4"/>
      <c r="V1092" s="4"/>
      <c r="W1092" s="4"/>
    </row>
    <row r="1093" spans="1:23" x14ac:dyDescent="0.2">
      <c r="A1093" s="4">
        <v>50</v>
      </c>
      <c r="B1093" s="4">
        <v>0</v>
      </c>
      <c r="C1093" s="4">
        <v>0</v>
      </c>
      <c r="D1093" s="4">
        <v>1</v>
      </c>
      <c r="E1093" s="4">
        <v>223</v>
      </c>
      <c r="F1093" s="4">
        <f>ROUND(Source!AQ1083,O1093)</f>
        <v>0</v>
      </c>
      <c r="G1093" s="4" t="s">
        <v>82</v>
      </c>
      <c r="H1093" s="4" t="s">
        <v>83</v>
      </c>
      <c r="I1093" s="4"/>
      <c r="J1093" s="4"/>
      <c r="K1093" s="4">
        <v>223</v>
      </c>
      <c r="L1093" s="4">
        <v>9</v>
      </c>
      <c r="M1093" s="4">
        <v>3</v>
      </c>
      <c r="N1093" s="4" t="s">
        <v>3</v>
      </c>
      <c r="O1093" s="4">
        <v>2</v>
      </c>
      <c r="P1093" s="4"/>
      <c r="Q1093" s="4"/>
      <c r="R1093" s="4"/>
      <c r="S1093" s="4"/>
      <c r="T1093" s="4"/>
      <c r="U1093" s="4"/>
      <c r="V1093" s="4"/>
      <c r="W1093" s="4"/>
    </row>
    <row r="1094" spans="1:23" x14ac:dyDescent="0.2">
      <c r="A1094" s="4">
        <v>50</v>
      </c>
      <c r="B1094" s="4">
        <v>0</v>
      </c>
      <c r="C1094" s="4">
        <v>0</v>
      </c>
      <c r="D1094" s="4">
        <v>1</v>
      </c>
      <c r="E1094" s="4">
        <v>229</v>
      </c>
      <c r="F1094" s="4">
        <f>ROUND(Source!AZ1083,O1094)</f>
        <v>0</v>
      </c>
      <c r="G1094" s="4" t="s">
        <v>84</v>
      </c>
      <c r="H1094" s="4" t="s">
        <v>85</v>
      </c>
      <c r="I1094" s="4"/>
      <c r="J1094" s="4"/>
      <c r="K1094" s="4">
        <v>229</v>
      </c>
      <c r="L1094" s="4">
        <v>10</v>
      </c>
      <c r="M1094" s="4">
        <v>3</v>
      </c>
      <c r="N1094" s="4" t="s">
        <v>3</v>
      </c>
      <c r="O1094" s="4">
        <v>2</v>
      </c>
      <c r="P1094" s="4"/>
      <c r="Q1094" s="4"/>
      <c r="R1094" s="4"/>
      <c r="S1094" s="4"/>
      <c r="T1094" s="4"/>
      <c r="U1094" s="4"/>
      <c r="V1094" s="4"/>
      <c r="W1094" s="4"/>
    </row>
    <row r="1095" spans="1:23" x14ac:dyDescent="0.2">
      <c r="A1095" s="4">
        <v>50</v>
      </c>
      <c r="B1095" s="4">
        <v>0</v>
      </c>
      <c r="C1095" s="4">
        <v>0</v>
      </c>
      <c r="D1095" s="4">
        <v>1</v>
      </c>
      <c r="E1095" s="4">
        <v>203</v>
      </c>
      <c r="F1095" s="4">
        <f>ROUND(Source!Q1083,O1095)</f>
        <v>0</v>
      </c>
      <c r="G1095" s="4" t="s">
        <v>86</v>
      </c>
      <c r="H1095" s="4" t="s">
        <v>87</v>
      </c>
      <c r="I1095" s="4"/>
      <c r="J1095" s="4"/>
      <c r="K1095" s="4">
        <v>203</v>
      </c>
      <c r="L1095" s="4">
        <v>11</v>
      </c>
      <c r="M1095" s="4">
        <v>3</v>
      </c>
      <c r="N1095" s="4" t="s">
        <v>3</v>
      </c>
      <c r="O1095" s="4">
        <v>2</v>
      </c>
      <c r="P1095" s="4"/>
      <c r="Q1095" s="4"/>
      <c r="R1095" s="4"/>
      <c r="S1095" s="4"/>
      <c r="T1095" s="4"/>
      <c r="U1095" s="4"/>
      <c r="V1095" s="4"/>
      <c r="W1095" s="4"/>
    </row>
    <row r="1096" spans="1:23" x14ac:dyDescent="0.2">
      <c r="A1096" s="4">
        <v>50</v>
      </c>
      <c r="B1096" s="4">
        <v>0</v>
      </c>
      <c r="C1096" s="4">
        <v>0</v>
      </c>
      <c r="D1096" s="4">
        <v>1</v>
      </c>
      <c r="E1096" s="4">
        <v>231</v>
      </c>
      <c r="F1096" s="4">
        <f>ROUND(Source!BB1083,O1096)</f>
        <v>0</v>
      </c>
      <c r="G1096" s="4" t="s">
        <v>88</v>
      </c>
      <c r="H1096" s="4" t="s">
        <v>89</v>
      </c>
      <c r="I1096" s="4"/>
      <c r="J1096" s="4"/>
      <c r="K1096" s="4">
        <v>231</v>
      </c>
      <c r="L1096" s="4">
        <v>12</v>
      </c>
      <c r="M1096" s="4">
        <v>3</v>
      </c>
      <c r="N1096" s="4" t="s">
        <v>3</v>
      </c>
      <c r="O1096" s="4">
        <v>2</v>
      </c>
      <c r="P1096" s="4"/>
      <c r="Q1096" s="4"/>
      <c r="R1096" s="4"/>
      <c r="S1096" s="4"/>
      <c r="T1096" s="4"/>
      <c r="U1096" s="4"/>
      <c r="V1096" s="4"/>
      <c r="W1096" s="4"/>
    </row>
    <row r="1097" spans="1:23" x14ac:dyDescent="0.2">
      <c r="A1097" s="4">
        <v>50</v>
      </c>
      <c r="B1097" s="4">
        <v>0</v>
      </c>
      <c r="C1097" s="4">
        <v>0</v>
      </c>
      <c r="D1097" s="4">
        <v>1</v>
      </c>
      <c r="E1097" s="4">
        <v>204</v>
      </c>
      <c r="F1097" s="4">
        <f>ROUND(Source!R1083,O1097)</f>
        <v>0</v>
      </c>
      <c r="G1097" s="4" t="s">
        <v>90</v>
      </c>
      <c r="H1097" s="4" t="s">
        <v>91</v>
      </c>
      <c r="I1097" s="4"/>
      <c r="J1097" s="4"/>
      <c r="K1097" s="4">
        <v>204</v>
      </c>
      <c r="L1097" s="4">
        <v>13</v>
      </c>
      <c r="M1097" s="4">
        <v>3</v>
      </c>
      <c r="N1097" s="4" t="s">
        <v>3</v>
      </c>
      <c r="O1097" s="4">
        <v>2</v>
      </c>
      <c r="P1097" s="4"/>
      <c r="Q1097" s="4"/>
      <c r="R1097" s="4"/>
      <c r="S1097" s="4"/>
      <c r="T1097" s="4"/>
      <c r="U1097" s="4"/>
      <c r="V1097" s="4"/>
      <c r="W1097" s="4"/>
    </row>
    <row r="1098" spans="1:23" x14ac:dyDescent="0.2">
      <c r="A1098" s="4">
        <v>50</v>
      </c>
      <c r="B1098" s="4">
        <v>0</v>
      </c>
      <c r="C1098" s="4">
        <v>0</v>
      </c>
      <c r="D1098" s="4">
        <v>1</v>
      </c>
      <c r="E1098" s="4">
        <v>205</v>
      </c>
      <c r="F1098" s="4">
        <f>ROUND(Source!S1083,O1098)</f>
        <v>0</v>
      </c>
      <c r="G1098" s="4" t="s">
        <v>92</v>
      </c>
      <c r="H1098" s="4" t="s">
        <v>93</v>
      </c>
      <c r="I1098" s="4"/>
      <c r="J1098" s="4"/>
      <c r="K1098" s="4">
        <v>205</v>
      </c>
      <c r="L1098" s="4">
        <v>14</v>
      </c>
      <c r="M1098" s="4">
        <v>3</v>
      </c>
      <c r="N1098" s="4" t="s">
        <v>3</v>
      </c>
      <c r="O1098" s="4">
        <v>2</v>
      </c>
      <c r="P1098" s="4"/>
      <c r="Q1098" s="4"/>
      <c r="R1098" s="4"/>
      <c r="S1098" s="4"/>
      <c r="T1098" s="4"/>
      <c r="U1098" s="4"/>
      <c r="V1098" s="4"/>
      <c r="W1098" s="4"/>
    </row>
    <row r="1099" spans="1:23" x14ac:dyDescent="0.2">
      <c r="A1099" s="4">
        <v>50</v>
      </c>
      <c r="B1099" s="4">
        <v>0</v>
      </c>
      <c r="C1099" s="4">
        <v>0</v>
      </c>
      <c r="D1099" s="4">
        <v>1</v>
      </c>
      <c r="E1099" s="4">
        <v>232</v>
      </c>
      <c r="F1099" s="4">
        <f>ROUND(Source!BC1083,O1099)</f>
        <v>0</v>
      </c>
      <c r="G1099" s="4" t="s">
        <v>94</v>
      </c>
      <c r="H1099" s="4" t="s">
        <v>95</v>
      </c>
      <c r="I1099" s="4"/>
      <c r="J1099" s="4"/>
      <c r="K1099" s="4">
        <v>232</v>
      </c>
      <c r="L1099" s="4">
        <v>15</v>
      </c>
      <c r="M1099" s="4">
        <v>3</v>
      </c>
      <c r="N1099" s="4" t="s">
        <v>3</v>
      </c>
      <c r="O1099" s="4">
        <v>2</v>
      </c>
      <c r="P1099" s="4"/>
      <c r="Q1099" s="4"/>
      <c r="R1099" s="4"/>
      <c r="S1099" s="4"/>
      <c r="T1099" s="4"/>
      <c r="U1099" s="4"/>
      <c r="V1099" s="4"/>
      <c r="W1099" s="4"/>
    </row>
    <row r="1100" spans="1:23" x14ac:dyDescent="0.2">
      <c r="A1100" s="4">
        <v>50</v>
      </c>
      <c r="B1100" s="4">
        <v>0</v>
      </c>
      <c r="C1100" s="4">
        <v>0</v>
      </c>
      <c r="D1100" s="4">
        <v>1</v>
      </c>
      <c r="E1100" s="4">
        <v>214</v>
      </c>
      <c r="F1100" s="4">
        <f>ROUND(Source!AS1083,O1100)</f>
        <v>0</v>
      </c>
      <c r="G1100" s="4" t="s">
        <v>96</v>
      </c>
      <c r="H1100" s="4" t="s">
        <v>97</v>
      </c>
      <c r="I1100" s="4"/>
      <c r="J1100" s="4"/>
      <c r="K1100" s="4">
        <v>214</v>
      </c>
      <c r="L1100" s="4">
        <v>16</v>
      </c>
      <c r="M1100" s="4">
        <v>3</v>
      </c>
      <c r="N1100" s="4" t="s">
        <v>3</v>
      </c>
      <c r="O1100" s="4">
        <v>2</v>
      </c>
      <c r="P1100" s="4"/>
      <c r="Q1100" s="4"/>
      <c r="R1100" s="4"/>
      <c r="S1100" s="4"/>
      <c r="T1100" s="4"/>
      <c r="U1100" s="4"/>
      <c r="V1100" s="4"/>
      <c r="W1100" s="4"/>
    </row>
    <row r="1101" spans="1:23" x14ac:dyDescent="0.2">
      <c r="A1101" s="4">
        <v>50</v>
      </c>
      <c r="B1101" s="4">
        <v>0</v>
      </c>
      <c r="C1101" s="4">
        <v>0</v>
      </c>
      <c r="D1101" s="4">
        <v>1</v>
      </c>
      <c r="E1101" s="4">
        <v>215</v>
      </c>
      <c r="F1101" s="4">
        <f>ROUND(Source!AT1083,O1101)</f>
        <v>0</v>
      </c>
      <c r="G1101" s="4" t="s">
        <v>98</v>
      </c>
      <c r="H1101" s="4" t="s">
        <v>99</v>
      </c>
      <c r="I1101" s="4"/>
      <c r="J1101" s="4"/>
      <c r="K1101" s="4">
        <v>215</v>
      </c>
      <c r="L1101" s="4">
        <v>17</v>
      </c>
      <c r="M1101" s="4">
        <v>3</v>
      </c>
      <c r="N1101" s="4" t="s">
        <v>3</v>
      </c>
      <c r="O1101" s="4">
        <v>2</v>
      </c>
      <c r="P1101" s="4"/>
      <c r="Q1101" s="4"/>
      <c r="R1101" s="4"/>
      <c r="S1101" s="4"/>
      <c r="T1101" s="4"/>
      <c r="U1101" s="4"/>
      <c r="V1101" s="4"/>
      <c r="W1101" s="4"/>
    </row>
    <row r="1102" spans="1:23" x14ac:dyDescent="0.2">
      <c r="A1102" s="4">
        <v>50</v>
      </c>
      <c r="B1102" s="4">
        <v>0</v>
      </c>
      <c r="C1102" s="4">
        <v>0</v>
      </c>
      <c r="D1102" s="4">
        <v>1</v>
      </c>
      <c r="E1102" s="4">
        <v>217</v>
      </c>
      <c r="F1102" s="4">
        <f>ROUND(Source!AU1083,O1102)</f>
        <v>0</v>
      </c>
      <c r="G1102" s="4" t="s">
        <v>100</v>
      </c>
      <c r="H1102" s="4" t="s">
        <v>101</v>
      </c>
      <c r="I1102" s="4"/>
      <c r="J1102" s="4"/>
      <c r="K1102" s="4">
        <v>217</v>
      </c>
      <c r="L1102" s="4">
        <v>18</v>
      </c>
      <c r="M1102" s="4">
        <v>3</v>
      </c>
      <c r="N1102" s="4" t="s">
        <v>3</v>
      </c>
      <c r="O1102" s="4">
        <v>2</v>
      </c>
      <c r="P1102" s="4"/>
      <c r="Q1102" s="4"/>
      <c r="R1102" s="4"/>
      <c r="S1102" s="4"/>
      <c r="T1102" s="4"/>
      <c r="U1102" s="4"/>
      <c r="V1102" s="4"/>
      <c r="W1102" s="4"/>
    </row>
    <row r="1103" spans="1:23" x14ac:dyDescent="0.2">
      <c r="A1103" s="4">
        <v>50</v>
      </c>
      <c r="B1103" s="4">
        <v>0</v>
      </c>
      <c r="C1103" s="4">
        <v>0</v>
      </c>
      <c r="D1103" s="4">
        <v>1</v>
      </c>
      <c r="E1103" s="4">
        <v>230</v>
      </c>
      <c r="F1103" s="4">
        <f>ROUND(Source!BA1083,O1103)</f>
        <v>0</v>
      </c>
      <c r="G1103" s="4" t="s">
        <v>102</v>
      </c>
      <c r="H1103" s="4" t="s">
        <v>103</v>
      </c>
      <c r="I1103" s="4"/>
      <c r="J1103" s="4"/>
      <c r="K1103" s="4">
        <v>230</v>
      </c>
      <c r="L1103" s="4">
        <v>19</v>
      </c>
      <c r="M1103" s="4">
        <v>3</v>
      </c>
      <c r="N1103" s="4" t="s">
        <v>3</v>
      </c>
      <c r="O1103" s="4">
        <v>2</v>
      </c>
      <c r="P1103" s="4"/>
      <c r="Q1103" s="4"/>
      <c r="R1103" s="4"/>
      <c r="S1103" s="4"/>
      <c r="T1103" s="4"/>
      <c r="U1103" s="4"/>
      <c r="V1103" s="4"/>
      <c r="W1103" s="4"/>
    </row>
    <row r="1104" spans="1:23" x14ac:dyDescent="0.2">
      <c r="A1104" s="4">
        <v>50</v>
      </c>
      <c r="B1104" s="4">
        <v>0</v>
      </c>
      <c r="C1104" s="4">
        <v>0</v>
      </c>
      <c r="D1104" s="4">
        <v>1</v>
      </c>
      <c r="E1104" s="4">
        <v>206</v>
      </c>
      <c r="F1104" s="4">
        <f>ROUND(Source!T1083,O1104)</f>
        <v>0</v>
      </c>
      <c r="G1104" s="4" t="s">
        <v>104</v>
      </c>
      <c r="H1104" s="4" t="s">
        <v>105</v>
      </c>
      <c r="I1104" s="4"/>
      <c r="J1104" s="4"/>
      <c r="K1104" s="4">
        <v>206</v>
      </c>
      <c r="L1104" s="4">
        <v>20</v>
      </c>
      <c r="M1104" s="4">
        <v>3</v>
      </c>
      <c r="N1104" s="4" t="s">
        <v>3</v>
      </c>
      <c r="O1104" s="4">
        <v>2</v>
      </c>
      <c r="P1104" s="4"/>
      <c r="Q1104" s="4"/>
      <c r="R1104" s="4"/>
      <c r="S1104" s="4"/>
      <c r="T1104" s="4"/>
      <c r="U1104" s="4"/>
      <c r="V1104" s="4"/>
      <c r="W1104" s="4"/>
    </row>
    <row r="1105" spans="1:245" x14ac:dyDescent="0.2">
      <c r="A1105" s="4">
        <v>50</v>
      </c>
      <c r="B1105" s="4">
        <v>0</v>
      </c>
      <c r="C1105" s="4">
        <v>0</v>
      </c>
      <c r="D1105" s="4">
        <v>1</v>
      </c>
      <c r="E1105" s="4">
        <v>207</v>
      </c>
      <c r="F1105" s="4">
        <f>Source!U1083</f>
        <v>0</v>
      </c>
      <c r="G1105" s="4" t="s">
        <v>106</v>
      </c>
      <c r="H1105" s="4" t="s">
        <v>107</v>
      </c>
      <c r="I1105" s="4"/>
      <c r="J1105" s="4"/>
      <c r="K1105" s="4">
        <v>207</v>
      </c>
      <c r="L1105" s="4">
        <v>21</v>
      </c>
      <c r="M1105" s="4">
        <v>3</v>
      </c>
      <c r="N1105" s="4" t="s">
        <v>3</v>
      </c>
      <c r="O1105" s="4">
        <v>-1</v>
      </c>
      <c r="P1105" s="4"/>
      <c r="Q1105" s="4"/>
      <c r="R1105" s="4"/>
      <c r="S1105" s="4"/>
      <c r="T1105" s="4"/>
      <c r="U1105" s="4"/>
      <c r="V1105" s="4"/>
      <c r="W1105" s="4"/>
    </row>
    <row r="1106" spans="1:245" x14ac:dyDescent="0.2">
      <c r="A1106" s="4">
        <v>50</v>
      </c>
      <c r="B1106" s="4">
        <v>0</v>
      </c>
      <c r="C1106" s="4">
        <v>0</v>
      </c>
      <c r="D1106" s="4">
        <v>1</v>
      </c>
      <c r="E1106" s="4">
        <v>208</v>
      </c>
      <c r="F1106" s="4">
        <f>Source!V1083</f>
        <v>0</v>
      </c>
      <c r="G1106" s="4" t="s">
        <v>108</v>
      </c>
      <c r="H1106" s="4" t="s">
        <v>109</v>
      </c>
      <c r="I1106" s="4"/>
      <c r="J1106" s="4"/>
      <c r="K1106" s="4">
        <v>208</v>
      </c>
      <c r="L1106" s="4">
        <v>22</v>
      </c>
      <c r="M1106" s="4">
        <v>3</v>
      </c>
      <c r="N1106" s="4" t="s">
        <v>3</v>
      </c>
      <c r="O1106" s="4">
        <v>-1</v>
      </c>
      <c r="P1106" s="4"/>
      <c r="Q1106" s="4"/>
      <c r="R1106" s="4"/>
      <c r="S1106" s="4"/>
      <c r="T1106" s="4"/>
      <c r="U1106" s="4"/>
      <c r="V1106" s="4"/>
      <c r="W1106" s="4"/>
    </row>
    <row r="1107" spans="1:245" x14ac:dyDescent="0.2">
      <c r="A1107" s="4">
        <v>50</v>
      </c>
      <c r="B1107" s="4">
        <v>0</v>
      </c>
      <c r="C1107" s="4">
        <v>0</v>
      </c>
      <c r="D1107" s="4">
        <v>1</v>
      </c>
      <c r="E1107" s="4">
        <v>209</v>
      </c>
      <c r="F1107" s="4">
        <f>ROUND(Source!W1083,O1107)</f>
        <v>0</v>
      </c>
      <c r="G1107" s="4" t="s">
        <v>110</v>
      </c>
      <c r="H1107" s="4" t="s">
        <v>111</v>
      </c>
      <c r="I1107" s="4"/>
      <c r="J1107" s="4"/>
      <c r="K1107" s="4">
        <v>209</v>
      </c>
      <c r="L1107" s="4">
        <v>23</v>
      </c>
      <c r="M1107" s="4">
        <v>3</v>
      </c>
      <c r="N1107" s="4" t="s">
        <v>3</v>
      </c>
      <c r="O1107" s="4">
        <v>2</v>
      </c>
      <c r="P1107" s="4"/>
      <c r="Q1107" s="4"/>
      <c r="R1107" s="4"/>
      <c r="S1107" s="4"/>
      <c r="T1107" s="4"/>
      <c r="U1107" s="4"/>
      <c r="V1107" s="4"/>
      <c r="W1107" s="4"/>
    </row>
    <row r="1108" spans="1:245" x14ac:dyDescent="0.2">
      <c r="A1108" s="4">
        <v>50</v>
      </c>
      <c r="B1108" s="4">
        <v>0</v>
      </c>
      <c r="C1108" s="4">
        <v>0</v>
      </c>
      <c r="D1108" s="4">
        <v>1</v>
      </c>
      <c r="E1108" s="4">
        <v>210</v>
      </c>
      <c r="F1108" s="4">
        <f>ROUND(Source!X1083,O1108)</f>
        <v>0</v>
      </c>
      <c r="G1108" s="4" t="s">
        <v>112</v>
      </c>
      <c r="H1108" s="4" t="s">
        <v>113</v>
      </c>
      <c r="I1108" s="4"/>
      <c r="J1108" s="4"/>
      <c r="K1108" s="4">
        <v>210</v>
      </c>
      <c r="L1108" s="4">
        <v>24</v>
      </c>
      <c r="M1108" s="4">
        <v>3</v>
      </c>
      <c r="N1108" s="4" t="s">
        <v>3</v>
      </c>
      <c r="O1108" s="4">
        <v>2</v>
      </c>
      <c r="P1108" s="4"/>
      <c r="Q1108" s="4"/>
      <c r="R1108" s="4"/>
      <c r="S1108" s="4"/>
      <c r="T1108" s="4"/>
      <c r="U1108" s="4"/>
      <c r="V1108" s="4"/>
      <c r="W1108" s="4"/>
    </row>
    <row r="1109" spans="1:245" x14ac:dyDescent="0.2">
      <c r="A1109" s="4">
        <v>50</v>
      </c>
      <c r="B1109" s="4">
        <v>0</v>
      </c>
      <c r="C1109" s="4">
        <v>0</v>
      </c>
      <c r="D1109" s="4">
        <v>1</v>
      </c>
      <c r="E1109" s="4">
        <v>211</v>
      </c>
      <c r="F1109" s="4">
        <f>ROUND(Source!Y1083,O1109)</f>
        <v>0</v>
      </c>
      <c r="G1109" s="4" t="s">
        <v>114</v>
      </c>
      <c r="H1109" s="4" t="s">
        <v>115</v>
      </c>
      <c r="I1109" s="4"/>
      <c r="J1109" s="4"/>
      <c r="K1109" s="4">
        <v>211</v>
      </c>
      <c r="L1109" s="4">
        <v>25</v>
      </c>
      <c r="M1109" s="4">
        <v>3</v>
      </c>
      <c r="N1109" s="4" t="s">
        <v>3</v>
      </c>
      <c r="O1109" s="4">
        <v>2</v>
      </c>
      <c r="P1109" s="4"/>
      <c r="Q1109" s="4"/>
      <c r="R1109" s="4"/>
      <c r="S1109" s="4"/>
      <c r="T1109" s="4"/>
      <c r="U1109" s="4"/>
      <c r="V1109" s="4"/>
      <c r="W1109" s="4"/>
    </row>
    <row r="1110" spans="1:245" x14ac:dyDescent="0.2">
      <c r="A1110" s="4">
        <v>50</v>
      </c>
      <c r="B1110" s="4">
        <v>0</v>
      </c>
      <c r="C1110" s="4">
        <v>0</v>
      </c>
      <c r="D1110" s="4">
        <v>1</v>
      </c>
      <c r="E1110" s="4">
        <v>224</v>
      </c>
      <c r="F1110" s="4">
        <f>ROUND(Source!AR1083,O1110)</f>
        <v>0</v>
      </c>
      <c r="G1110" s="4" t="s">
        <v>116</v>
      </c>
      <c r="H1110" s="4" t="s">
        <v>117</v>
      </c>
      <c r="I1110" s="4"/>
      <c r="J1110" s="4"/>
      <c r="K1110" s="4">
        <v>224</v>
      </c>
      <c r="L1110" s="4">
        <v>26</v>
      </c>
      <c r="M1110" s="4">
        <v>3</v>
      </c>
      <c r="N1110" s="4" t="s">
        <v>3</v>
      </c>
      <c r="O1110" s="4">
        <v>2</v>
      </c>
      <c r="P1110" s="4"/>
      <c r="Q1110" s="4"/>
      <c r="R1110" s="4"/>
      <c r="S1110" s="4"/>
      <c r="T1110" s="4"/>
      <c r="U1110" s="4"/>
      <c r="V1110" s="4"/>
      <c r="W1110" s="4"/>
    </row>
    <row r="1112" spans="1:245" x14ac:dyDescent="0.2">
      <c r="A1112" s="1">
        <v>5</v>
      </c>
      <c r="B1112" s="1">
        <v>1</v>
      </c>
      <c r="C1112" s="1"/>
      <c r="D1112" s="1">
        <f>ROW(A1122)</f>
        <v>1122</v>
      </c>
      <c r="E1112" s="1"/>
      <c r="F1112" s="1" t="s">
        <v>118</v>
      </c>
      <c r="G1112" s="1" t="s">
        <v>200</v>
      </c>
      <c r="H1112" s="1" t="s">
        <v>3</v>
      </c>
      <c r="I1112" s="1">
        <v>0</v>
      </c>
      <c r="J1112" s="1"/>
      <c r="K1112" s="1">
        <v>0</v>
      </c>
      <c r="L1112" s="1"/>
      <c r="M1112" s="1"/>
      <c r="N1112" s="1"/>
      <c r="O1112" s="1"/>
      <c r="P1112" s="1"/>
      <c r="Q1112" s="1"/>
      <c r="R1112" s="1"/>
      <c r="S1112" s="1"/>
      <c r="T1112" s="1"/>
      <c r="U1112" s="1" t="s">
        <v>3</v>
      </c>
      <c r="V1112" s="1">
        <v>0</v>
      </c>
      <c r="W1112" s="1"/>
      <c r="X1112" s="1"/>
      <c r="Y1112" s="1"/>
      <c r="Z1112" s="1"/>
      <c r="AA1112" s="1"/>
      <c r="AB1112" s="1" t="s">
        <v>3</v>
      </c>
      <c r="AC1112" s="1" t="s">
        <v>3</v>
      </c>
      <c r="AD1112" s="1" t="s">
        <v>3</v>
      </c>
      <c r="AE1112" s="1" t="s">
        <v>3</v>
      </c>
      <c r="AF1112" s="1" t="s">
        <v>3</v>
      </c>
      <c r="AG1112" s="1" t="s">
        <v>3</v>
      </c>
      <c r="AH1112" s="1"/>
      <c r="AI1112" s="1"/>
      <c r="AJ1112" s="1"/>
      <c r="AK1112" s="1"/>
      <c r="AL1112" s="1"/>
      <c r="AM1112" s="1"/>
      <c r="AN1112" s="1"/>
      <c r="AO1112" s="1"/>
      <c r="AP1112" s="1" t="s">
        <v>3</v>
      </c>
      <c r="AQ1112" s="1" t="s">
        <v>3</v>
      </c>
      <c r="AR1112" s="1" t="s">
        <v>3</v>
      </c>
      <c r="AS1112" s="1"/>
      <c r="AT1112" s="1"/>
      <c r="AU1112" s="1"/>
      <c r="AV1112" s="1"/>
      <c r="AW1112" s="1"/>
      <c r="AX1112" s="1"/>
      <c r="AY1112" s="1"/>
      <c r="AZ1112" s="1" t="s">
        <v>3</v>
      </c>
      <c r="BA1112" s="1"/>
      <c r="BB1112" s="1" t="s">
        <v>3</v>
      </c>
      <c r="BC1112" s="1" t="s">
        <v>3</v>
      </c>
      <c r="BD1112" s="1" t="s">
        <v>3</v>
      </c>
      <c r="BE1112" s="1" t="s">
        <v>3</v>
      </c>
      <c r="BF1112" s="1" t="s">
        <v>3</v>
      </c>
      <c r="BG1112" s="1" t="s">
        <v>3</v>
      </c>
      <c r="BH1112" s="1" t="s">
        <v>3</v>
      </c>
      <c r="BI1112" s="1" t="s">
        <v>3</v>
      </c>
      <c r="BJ1112" s="1" t="s">
        <v>3</v>
      </c>
      <c r="BK1112" s="1" t="s">
        <v>3</v>
      </c>
      <c r="BL1112" s="1" t="s">
        <v>3</v>
      </c>
      <c r="BM1112" s="1" t="s">
        <v>3</v>
      </c>
      <c r="BN1112" s="1" t="s">
        <v>3</v>
      </c>
      <c r="BO1112" s="1" t="s">
        <v>3</v>
      </c>
      <c r="BP1112" s="1" t="s">
        <v>3</v>
      </c>
      <c r="BQ1112" s="1"/>
      <c r="BR1112" s="1"/>
      <c r="BS1112" s="1"/>
      <c r="BT1112" s="1"/>
      <c r="BU1112" s="1"/>
      <c r="BV1112" s="1"/>
      <c r="BW1112" s="1"/>
      <c r="BX1112" s="1">
        <v>0</v>
      </c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>
        <v>0</v>
      </c>
    </row>
    <row r="1114" spans="1:245" x14ac:dyDescent="0.2">
      <c r="A1114" s="2">
        <v>52</v>
      </c>
      <c r="B1114" s="2">
        <f t="shared" ref="B1114:G1114" si="710">B1122</f>
        <v>1</v>
      </c>
      <c r="C1114" s="2">
        <f t="shared" si="710"/>
        <v>5</v>
      </c>
      <c r="D1114" s="2">
        <f t="shared" si="710"/>
        <v>1112</v>
      </c>
      <c r="E1114" s="2">
        <f t="shared" si="710"/>
        <v>0</v>
      </c>
      <c r="F1114" s="2" t="str">
        <f t="shared" si="710"/>
        <v>Новый подраздел</v>
      </c>
      <c r="G1114" s="2" t="str">
        <f t="shared" si="710"/>
        <v>Устройство тротуара</v>
      </c>
      <c r="H1114" s="2"/>
      <c r="I1114" s="2"/>
      <c r="J1114" s="2"/>
      <c r="K1114" s="2"/>
      <c r="L1114" s="2"/>
      <c r="M1114" s="2"/>
      <c r="N1114" s="2"/>
      <c r="O1114" s="2">
        <f t="shared" ref="O1114:AT1114" si="711">O1122</f>
        <v>0</v>
      </c>
      <c r="P1114" s="2">
        <f t="shared" si="711"/>
        <v>0</v>
      </c>
      <c r="Q1114" s="2">
        <f t="shared" si="711"/>
        <v>0</v>
      </c>
      <c r="R1114" s="2">
        <f t="shared" si="711"/>
        <v>0</v>
      </c>
      <c r="S1114" s="2">
        <f t="shared" si="711"/>
        <v>0</v>
      </c>
      <c r="T1114" s="2">
        <f t="shared" si="711"/>
        <v>0</v>
      </c>
      <c r="U1114" s="2">
        <f t="shared" si="711"/>
        <v>0</v>
      </c>
      <c r="V1114" s="2">
        <f t="shared" si="711"/>
        <v>0</v>
      </c>
      <c r="W1114" s="2">
        <f t="shared" si="711"/>
        <v>0</v>
      </c>
      <c r="X1114" s="2">
        <f t="shared" si="711"/>
        <v>0</v>
      </c>
      <c r="Y1114" s="2">
        <f t="shared" si="711"/>
        <v>0</v>
      </c>
      <c r="Z1114" s="2">
        <f t="shared" si="711"/>
        <v>0</v>
      </c>
      <c r="AA1114" s="2">
        <f t="shared" si="711"/>
        <v>0</v>
      </c>
      <c r="AB1114" s="2">
        <f t="shared" si="711"/>
        <v>0</v>
      </c>
      <c r="AC1114" s="2">
        <f t="shared" si="711"/>
        <v>0</v>
      </c>
      <c r="AD1114" s="2">
        <f t="shared" si="711"/>
        <v>0</v>
      </c>
      <c r="AE1114" s="2">
        <f t="shared" si="711"/>
        <v>0</v>
      </c>
      <c r="AF1114" s="2">
        <f t="shared" si="711"/>
        <v>0</v>
      </c>
      <c r="AG1114" s="2">
        <f t="shared" si="711"/>
        <v>0</v>
      </c>
      <c r="AH1114" s="2">
        <f t="shared" si="711"/>
        <v>0</v>
      </c>
      <c r="AI1114" s="2">
        <f t="shared" si="711"/>
        <v>0</v>
      </c>
      <c r="AJ1114" s="2">
        <f t="shared" si="711"/>
        <v>0</v>
      </c>
      <c r="AK1114" s="2">
        <f t="shared" si="711"/>
        <v>0</v>
      </c>
      <c r="AL1114" s="2">
        <f t="shared" si="711"/>
        <v>0</v>
      </c>
      <c r="AM1114" s="2">
        <f t="shared" si="711"/>
        <v>0</v>
      </c>
      <c r="AN1114" s="2">
        <f t="shared" si="711"/>
        <v>0</v>
      </c>
      <c r="AO1114" s="2">
        <f t="shared" si="711"/>
        <v>0</v>
      </c>
      <c r="AP1114" s="2">
        <f t="shared" si="711"/>
        <v>0</v>
      </c>
      <c r="AQ1114" s="2">
        <f t="shared" si="711"/>
        <v>0</v>
      </c>
      <c r="AR1114" s="2">
        <f t="shared" si="711"/>
        <v>0</v>
      </c>
      <c r="AS1114" s="2">
        <f t="shared" si="711"/>
        <v>0</v>
      </c>
      <c r="AT1114" s="2">
        <f t="shared" si="711"/>
        <v>0</v>
      </c>
      <c r="AU1114" s="2">
        <f t="shared" ref="AU1114:BZ1114" si="712">AU1122</f>
        <v>0</v>
      </c>
      <c r="AV1114" s="2">
        <f t="shared" si="712"/>
        <v>0</v>
      </c>
      <c r="AW1114" s="2">
        <f t="shared" si="712"/>
        <v>0</v>
      </c>
      <c r="AX1114" s="2">
        <f t="shared" si="712"/>
        <v>0</v>
      </c>
      <c r="AY1114" s="2">
        <f t="shared" si="712"/>
        <v>0</v>
      </c>
      <c r="AZ1114" s="2">
        <f t="shared" si="712"/>
        <v>0</v>
      </c>
      <c r="BA1114" s="2">
        <f t="shared" si="712"/>
        <v>0</v>
      </c>
      <c r="BB1114" s="2">
        <f t="shared" si="712"/>
        <v>0</v>
      </c>
      <c r="BC1114" s="2">
        <f t="shared" si="712"/>
        <v>0</v>
      </c>
      <c r="BD1114" s="2">
        <f t="shared" si="712"/>
        <v>0</v>
      </c>
      <c r="BE1114" s="2">
        <f t="shared" si="712"/>
        <v>0</v>
      </c>
      <c r="BF1114" s="2">
        <f t="shared" si="712"/>
        <v>0</v>
      </c>
      <c r="BG1114" s="2">
        <f t="shared" si="712"/>
        <v>0</v>
      </c>
      <c r="BH1114" s="2">
        <f t="shared" si="712"/>
        <v>0</v>
      </c>
      <c r="BI1114" s="2">
        <f t="shared" si="712"/>
        <v>0</v>
      </c>
      <c r="BJ1114" s="2">
        <f t="shared" si="712"/>
        <v>0</v>
      </c>
      <c r="BK1114" s="2">
        <f t="shared" si="712"/>
        <v>0</v>
      </c>
      <c r="BL1114" s="2">
        <f t="shared" si="712"/>
        <v>0</v>
      </c>
      <c r="BM1114" s="2">
        <f t="shared" si="712"/>
        <v>0</v>
      </c>
      <c r="BN1114" s="2">
        <f t="shared" si="712"/>
        <v>0</v>
      </c>
      <c r="BO1114" s="2">
        <f t="shared" si="712"/>
        <v>0</v>
      </c>
      <c r="BP1114" s="2">
        <f t="shared" si="712"/>
        <v>0</v>
      </c>
      <c r="BQ1114" s="2">
        <f t="shared" si="712"/>
        <v>0</v>
      </c>
      <c r="BR1114" s="2">
        <f t="shared" si="712"/>
        <v>0</v>
      </c>
      <c r="BS1114" s="2">
        <f t="shared" si="712"/>
        <v>0</v>
      </c>
      <c r="BT1114" s="2">
        <f t="shared" si="712"/>
        <v>0</v>
      </c>
      <c r="BU1114" s="2">
        <f t="shared" si="712"/>
        <v>0</v>
      </c>
      <c r="BV1114" s="2">
        <f t="shared" si="712"/>
        <v>0</v>
      </c>
      <c r="BW1114" s="2">
        <f t="shared" si="712"/>
        <v>0</v>
      </c>
      <c r="BX1114" s="2">
        <f t="shared" si="712"/>
        <v>0</v>
      </c>
      <c r="BY1114" s="2">
        <f t="shared" si="712"/>
        <v>0</v>
      </c>
      <c r="BZ1114" s="2">
        <f t="shared" si="712"/>
        <v>0</v>
      </c>
      <c r="CA1114" s="2">
        <f t="shared" ref="CA1114:DF1114" si="713">CA1122</f>
        <v>0</v>
      </c>
      <c r="CB1114" s="2">
        <f t="shared" si="713"/>
        <v>0</v>
      </c>
      <c r="CC1114" s="2">
        <f t="shared" si="713"/>
        <v>0</v>
      </c>
      <c r="CD1114" s="2">
        <f t="shared" si="713"/>
        <v>0</v>
      </c>
      <c r="CE1114" s="2">
        <f t="shared" si="713"/>
        <v>0</v>
      </c>
      <c r="CF1114" s="2">
        <f t="shared" si="713"/>
        <v>0</v>
      </c>
      <c r="CG1114" s="2">
        <f t="shared" si="713"/>
        <v>0</v>
      </c>
      <c r="CH1114" s="2">
        <f t="shared" si="713"/>
        <v>0</v>
      </c>
      <c r="CI1114" s="2">
        <f t="shared" si="713"/>
        <v>0</v>
      </c>
      <c r="CJ1114" s="2">
        <f t="shared" si="713"/>
        <v>0</v>
      </c>
      <c r="CK1114" s="2">
        <f t="shared" si="713"/>
        <v>0</v>
      </c>
      <c r="CL1114" s="2">
        <f t="shared" si="713"/>
        <v>0</v>
      </c>
      <c r="CM1114" s="2">
        <f t="shared" si="713"/>
        <v>0</v>
      </c>
      <c r="CN1114" s="2">
        <f t="shared" si="713"/>
        <v>0</v>
      </c>
      <c r="CO1114" s="2">
        <f t="shared" si="713"/>
        <v>0</v>
      </c>
      <c r="CP1114" s="2">
        <f t="shared" si="713"/>
        <v>0</v>
      </c>
      <c r="CQ1114" s="2">
        <f t="shared" si="713"/>
        <v>0</v>
      </c>
      <c r="CR1114" s="2">
        <f t="shared" si="713"/>
        <v>0</v>
      </c>
      <c r="CS1114" s="2">
        <f t="shared" si="713"/>
        <v>0</v>
      </c>
      <c r="CT1114" s="2">
        <f t="shared" si="713"/>
        <v>0</v>
      </c>
      <c r="CU1114" s="2">
        <f t="shared" si="713"/>
        <v>0</v>
      </c>
      <c r="CV1114" s="2">
        <f t="shared" si="713"/>
        <v>0</v>
      </c>
      <c r="CW1114" s="2">
        <f t="shared" si="713"/>
        <v>0</v>
      </c>
      <c r="CX1114" s="2">
        <f t="shared" si="713"/>
        <v>0</v>
      </c>
      <c r="CY1114" s="2">
        <f t="shared" si="713"/>
        <v>0</v>
      </c>
      <c r="CZ1114" s="2">
        <f t="shared" si="713"/>
        <v>0</v>
      </c>
      <c r="DA1114" s="2">
        <f t="shared" si="713"/>
        <v>0</v>
      </c>
      <c r="DB1114" s="2">
        <f t="shared" si="713"/>
        <v>0</v>
      </c>
      <c r="DC1114" s="2">
        <f t="shared" si="713"/>
        <v>0</v>
      </c>
      <c r="DD1114" s="2">
        <f t="shared" si="713"/>
        <v>0</v>
      </c>
      <c r="DE1114" s="2">
        <f t="shared" si="713"/>
        <v>0</v>
      </c>
      <c r="DF1114" s="2">
        <f t="shared" si="713"/>
        <v>0</v>
      </c>
      <c r="DG1114" s="3">
        <f t="shared" ref="DG1114:EL1114" si="714">DG1122</f>
        <v>0</v>
      </c>
      <c r="DH1114" s="3">
        <f t="shared" si="714"/>
        <v>0</v>
      </c>
      <c r="DI1114" s="3">
        <f t="shared" si="714"/>
        <v>0</v>
      </c>
      <c r="DJ1114" s="3">
        <f t="shared" si="714"/>
        <v>0</v>
      </c>
      <c r="DK1114" s="3">
        <f t="shared" si="714"/>
        <v>0</v>
      </c>
      <c r="DL1114" s="3">
        <f t="shared" si="714"/>
        <v>0</v>
      </c>
      <c r="DM1114" s="3">
        <f t="shared" si="714"/>
        <v>0</v>
      </c>
      <c r="DN1114" s="3">
        <f t="shared" si="714"/>
        <v>0</v>
      </c>
      <c r="DO1114" s="3">
        <f t="shared" si="714"/>
        <v>0</v>
      </c>
      <c r="DP1114" s="3">
        <f t="shared" si="714"/>
        <v>0</v>
      </c>
      <c r="DQ1114" s="3">
        <f t="shared" si="714"/>
        <v>0</v>
      </c>
      <c r="DR1114" s="3">
        <f t="shared" si="714"/>
        <v>0</v>
      </c>
      <c r="DS1114" s="3">
        <f t="shared" si="714"/>
        <v>0</v>
      </c>
      <c r="DT1114" s="3">
        <f t="shared" si="714"/>
        <v>0</v>
      </c>
      <c r="DU1114" s="3">
        <f t="shared" si="714"/>
        <v>0</v>
      </c>
      <c r="DV1114" s="3">
        <f t="shared" si="714"/>
        <v>0</v>
      </c>
      <c r="DW1114" s="3">
        <f t="shared" si="714"/>
        <v>0</v>
      </c>
      <c r="DX1114" s="3">
        <f t="shared" si="714"/>
        <v>0</v>
      </c>
      <c r="DY1114" s="3">
        <f t="shared" si="714"/>
        <v>0</v>
      </c>
      <c r="DZ1114" s="3">
        <f t="shared" si="714"/>
        <v>0</v>
      </c>
      <c r="EA1114" s="3">
        <f t="shared" si="714"/>
        <v>0</v>
      </c>
      <c r="EB1114" s="3">
        <f t="shared" si="714"/>
        <v>0</v>
      </c>
      <c r="EC1114" s="3">
        <f t="shared" si="714"/>
        <v>0</v>
      </c>
      <c r="ED1114" s="3">
        <f t="shared" si="714"/>
        <v>0</v>
      </c>
      <c r="EE1114" s="3">
        <f t="shared" si="714"/>
        <v>0</v>
      </c>
      <c r="EF1114" s="3">
        <f t="shared" si="714"/>
        <v>0</v>
      </c>
      <c r="EG1114" s="3">
        <f t="shared" si="714"/>
        <v>0</v>
      </c>
      <c r="EH1114" s="3">
        <f t="shared" si="714"/>
        <v>0</v>
      </c>
      <c r="EI1114" s="3">
        <f t="shared" si="714"/>
        <v>0</v>
      </c>
      <c r="EJ1114" s="3">
        <f t="shared" si="714"/>
        <v>0</v>
      </c>
      <c r="EK1114" s="3">
        <f t="shared" si="714"/>
        <v>0</v>
      </c>
      <c r="EL1114" s="3">
        <f t="shared" si="714"/>
        <v>0</v>
      </c>
      <c r="EM1114" s="3">
        <f t="shared" ref="EM1114:FR1114" si="715">EM1122</f>
        <v>0</v>
      </c>
      <c r="EN1114" s="3">
        <f t="shared" si="715"/>
        <v>0</v>
      </c>
      <c r="EO1114" s="3">
        <f t="shared" si="715"/>
        <v>0</v>
      </c>
      <c r="EP1114" s="3">
        <f t="shared" si="715"/>
        <v>0</v>
      </c>
      <c r="EQ1114" s="3">
        <f t="shared" si="715"/>
        <v>0</v>
      </c>
      <c r="ER1114" s="3">
        <f t="shared" si="715"/>
        <v>0</v>
      </c>
      <c r="ES1114" s="3">
        <f t="shared" si="715"/>
        <v>0</v>
      </c>
      <c r="ET1114" s="3">
        <f t="shared" si="715"/>
        <v>0</v>
      </c>
      <c r="EU1114" s="3">
        <f t="shared" si="715"/>
        <v>0</v>
      </c>
      <c r="EV1114" s="3">
        <f t="shared" si="715"/>
        <v>0</v>
      </c>
      <c r="EW1114" s="3">
        <f t="shared" si="715"/>
        <v>0</v>
      </c>
      <c r="EX1114" s="3">
        <f t="shared" si="715"/>
        <v>0</v>
      </c>
      <c r="EY1114" s="3">
        <f t="shared" si="715"/>
        <v>0</v>
      </c>
      <c r="EZ1114" s="3">
        <f t="shared" si="715"/>
        <v>0</v>
      </c>
      <c r="FA1114" s="3">
        <f t="shared" si="715"/>
        <v>0</v>
      </c>
      <c r="FB1114" s="3">
        <f t="shared" si="715"/>
        <v>0</v>
      </c>
      <c r="FC1114" s="3">
        <f t="shared" si="715"/>
        <v>0</v>
      </c>
      <c r="FD1114" s="3">
        <f t="shared" si="715"/>
        <v>0</v>
      </c>
      <c r="FE1114" s="3">
        <f t="shared" si="715"/>
        <v>0</v>
      </c>
      <c r="FF1114" s="3">
        <f t="shared" si="715"/>
        <v>0</v>
      </c>
      <c r="FG1114" s="3">
        <f t="shared" si="715"/>
        <v>0</v>
      </c>
      <c r="FH1114" s="3">
        <f t="shared" si="715"/>
        <v>0</v>
      </c>
      <c r="FI1114" s="3">
        <f t="shared" si="715"/>
        <v>0</v>
      </c>
      <c r="FJ1114" s="3">
        <f t="shared" si="715"/>
        <v>0</v>
      </c>
      <c r="FK1114" s="3">
        <f t="shared" si="715"/>
        <v>0</v>
      </c>
      <c r="FL1114" s="3">
        <f t="shared" si="715"/>
        <v>0</v>
      </c>
      <c r="FM1114" s="3">
        <f t="shared" si="715"/>
        <v>0</v>
      </c>
      <c r="FN1114" s="3">
        <f t="shared" si="715"/>
        <v>0</v>
      </c>
      <c r="FO1114" s="3">
        <f t="shared" si="715"/>
        <v>0</v>
      </c>
      <c r="FP1114" s="3">
        <f t="shared" si="715"/>
        <v>0</v>
      </c>
      <c r="FQ1114" s="3">
        <f t="shared" si="715"/>
        <v>0</v>
      </c>
      <c r="FR1114" s="3">
        <f t="shared" si="715"/>
        <v>0</v>
      </c>
      <c r="FS1114" s="3">
        <f t="shared" ref="FS1114:GX1114" si="716">FS1122</f>
        <v>0</v>
      </c>
      <c r="FT1114" s="3">
        <f t="shared" si="716"/>
        <v>0</v>
      </c>
      <c r="FU1114" s="3">
        <f t="shared" si="716"/>
        <v>0</v>
      </c>
      <c r="FV1114" s="3">
        <f t="shared" si="716"/>
        <v>0</v>
      </c>
      <c r="FW1114" s="3">
        <f t="shared" si="716"/>
        <v>0</v>
      </c>
      <c r="FX1114" s="3">
        <f t="shared" si="716"/>
        <v>0</v>
      </c>
      <c r="FY1114" s="3">
        <f t="shared" si="716"/>
        <v>0</v>
      </c>
      <c r="FZ1114" s="3">
        <f t="shared" si="716"/>
        <v>0</v>
      </c>
      <c r="GA1114" s="3">
        <f t="shared" si="716"/>
        <v>0</v>
      </c>
      <c r="GB1114" s="3">
        <f t="shared" si="716"/>
        <v>0</v>
      </c>
      <c r="GC1114" s="3">
        <f t="shared" si="716"/>
        <v>0</v>
      </c>
      <c r="GD1114" s="3">
        <f t="shared" si="716"/>
        <v>0</v>
      </c>
      <c r="GE1114" s="3">
        <f t="shared" si="716"/>
        <v>0</v>
      </c>
      <c r="GF1114" s="3">
        <f t="shared" si="716"/>
        <v>0</v>
      </c>
      <c r="GG1114" s="3">
        <f t="shared" si="716"/>
        <v>0</v>
      </c>
      <c r="GH1114" s="3">
        <f t="shared" si="716"/>
        <v>0</v>
      </c>
      <c r="GI1114" s="3">
        <f t="shared" si="716"/>
        <v>0</v>
      </c>
      <c r="GJ1114" s="3">
        <f t="shared" si="716"/>
        <v>0</v>
      </c>
      <c r="GK1114" s="3">
        <f t="shared" si="716"/>
        <v>0</v>
      </c>
      <c r="GL1114" s="3">
        <f t="shared" si="716"/>
        <v>0</v>
      </c>
      <c r="GM1114" s="3">
        <f t="shared" si="716"/>
        <v>0</v>
      </c>
      <c r="GN1114" s="3">
        <f t="shared" si="716"/>
        <v>0</v>
      </c>
      <c r="GO1114" s="3">
        <f t="shared" si="716"/>
        <v>0</v>
      </c>
      <c r="GP1114" s="3">
        <f t="shared" si="716"/>
        <v>0</v>
      </c>
      <c r="GQ1114" s="3">
        <f t="shared" si="716"/>
        <v>0</v>
      </c>
      <c r="GR1114" s="3">
        <f t="shared" si="716"/>
        <v>0</v>
      </c>
      <c r="GS1114" s="3">
        <f t="shared" si="716"/>
        <v>0</v>
      </c>
      <c r="GT1114" s="3">
        <f t="shared" si="716"/>
        <v>0</v>
      </c>
      <c r="GU1114" s="3">
        <f t="shared" si="716"/>
        <v>0</v>
      </c>
      <c r="GV1114" s="3">
        <f t="shared" si="716"/>
        <v>0</v>
      </c>
      <c r="GW1114" s="3">
        <f t="shared" si="716"/>
        <v>0</v>
      </c>
      <c r="GX1114" s="3">
        <f t="shared" si="716"/>
        <v>0</v>
      </c>
    </row>
    <row r="1116" spans="1:245" x14ac:dyDescent="0.2">
      <c r="A1116">
        <v>17</v>
      </c>
      <c r="B1116">
        <v>1</v>
      </c>
      <c r="C1116">
        <f>ROW(SmtRes!A263)</f>
        <v>263</v>
      </c>
      <c r="D1116">
        <f>ROW(EtalonRes!A351)</f>
        <v>351</v>
      </c>
      <c r="E1116" t="s">
        <v>344</v>
      </c>
      <c r="F1116" t="s">
        <v>121</v>
      </c>
      <c r="G1116" t="s">
        <v>122</v>
      </c>
      <c r="H1116" t="s">
        <v>29</v>
      </c>
      <c r="I1116">
        <v>0</v>
      </c>
      <c r="J1116">
        <v>0</v>
      </c>
      <c r="O1116">
        <f>ROUND(CP1116,2)</f>
        <v>0</v>
      </c>
      <c r="P1116">
        <f>ROUND(CQ1116*I1116,2)</f>
        <v>0</v>
      </c>
      <c r="Q1116">
        <f>ROUND(CR1116*I1116,2)</f>
        <v>0</v>
      </c>
      <c r="R1116">
        <f>ROUND(CS1116*I1116,2)</f>
        <v>0</v>
      </c>
      <c r="S1116">
        <f>ROUND(CT1116*I1116,2)</f>
        <v>0</v>
      </c>
      <c r="T1116">
        <f>ROUND(CU1116*I1116,2)</f>
        <v>0</v>
      </c>
      <c r="U1116">
        <f>CV1116*I1116</f>
        <v>0</v>
      </c>
      <c r="V1116">
        <f>CW1116*I1116</f>
        <v>0</v>
      </c>
      <c r="W1116">
        <f>ROUND(CX1116*I1116,2)</f>
        <v>0</v>
      </c>
      <c r="X1116">
        <f t="shared" ref="X1116:Y1120" si="717">ROUND(CY1116,2)</f>
        <v>0</v>
      </c>
      <c r="Y1116">
        <f t="shared" si="717"/>
        <v>0</v>
      </c>
      <c r="AA1116">
        <v>40597198</v>
      </c>
      <c r="AB1116">
        <f>ROUND((AC1116+AD1116+AF1116),6)</f>
        <v>76371.3</v>
      </c>
      <c r="AC1116">
        <f>ROUND((ES1116),6)</f>
        <v>65154.45</v>
      </c>
      <c r="AD1116">
        <f>ROUND((((ET1116)-(EU1116))+AE1116),6)</f>
        <v>8265.0300000000007</v>
      </c>
      <c r="AE1116">
        <f t="shared" ref="AE1116:AF1120" si="718">ROUND((EU1116),6)</f>
        <v>3342.74</v>
      </c>
      <c r="AF1116">
        <f t="shared" si="718"/>
        <v>2951.82</v>
      </c>
      <c r="AG1116">
        <f>ROUND((AP1116),6)</f>
        <v>0</v>
      </c>
      <c r="AH1116">
        <f t="shared" ref="AH1116:AI1120" si="719">(EW1116)</f>
        <v>16.559999999999999</v>
      </c>
      <c r="AI1116">
        <f t="shared" si="719"/>
        <v>0</v>
      </c>
      <c r="AJ1116">
        <f>(AS1116)</f>
        <v>0</v>
      </c>
      <c r="AK1116">
        <v>76371.3</v>
      </c>
      <c r="AL1116">
        <v>65154.45</v>
      </c>
      <c r="AM1116">
        <v>8265.0300000000007</v>
      </c>
      <c r="AN1116">
        <v>3342.74</v>
      </c>
      <c r="AO1116">
        <v>2951.82</v>
      </c>
      <c r="AP1116">
        <v>0</v>
      </c>
      <c r="AQ1116">
        <v>16.559999999999999</v>
      </c>
      <c r="AR1116">
        <v>0</v>
      </c>
      <c r="AS1116">
        <v>0</v>
      </c>
      <c r="AT1116">
        <v>70</v>
      </c>
      <c r="AU1116">
        <v>10</v>
      </c>
      <c r="AV1116">
        <v>1</v>
      </c>
      <c r="AW1116">
        <v>1</v>
      </c>
      <c r="AZ1116">
        <v>1</v>
      </c>
      <c r="BA1116">
        <v>1</v>
      </c>
      <c r="BB1116">
        <v>1</v>
      </c>
      <c r="BC1116">
        <v>1</v>
      </c>
      <c r="BD1116" t="s">
        <v>3</v>
      </c>
      <c r="BE1116" t="s">
        <v>3</v>
      </c>
      <c r="BF1116" t="s">
        <v>3</v>
      </c>
      <c r="BG1116" t="s">
        <v>3</v>
      </c>
      <c r="BH1116">
        <v>0</v>
      </c>
      <c r="BI1116">
        <v>4</v>
      </c>
      <c r="BJ1116" t="s">
        <v>123</v>
      </c>
      <c r="BM1116">
        <v>0</v>
      </c>
      <c r="BN1116">
        <v>0</v>
      </c>
      <c r="BO1116" t="s">
        <v>3</v>
      </c>
      <c r="BP1116">
        <v>0</v>
      </c>
      <c r="BQ1116">
        <v>1</v>
      </c>
      <c r="BR1116">
        <v>0</v>
      </c>
      <c r="BS1116">
        <v>1</v>
      </c>
      <c r="BT1116">
        <v>1</v>
      </c>
      <c r="BU1116">
        <v>1</v>
      </c>
      <c r="BV1116">
        <v>1</v>
      </c>
      <c r="BW1116">
        <v>1</v>
      </c>
      <c r="BX1116">
        <v>1</v>
      </c>
      <c r="BY1116" t="s">
        <v>3</v>
      </c>
      <c r="BZ1116">
        <v>70</v>
      </c>
      <c r="CA1116">
        <v>10</v>
      </c>
      <c r="CE1116">
        <v>0</v>
      </c>
      <c r="CF1116">
        <v>0</v>
      </c>
      <c r="CG1116">
        <v>0</v>
      </c>
      <c r="CM1116">
        <v>0</v>
      </c>
      <c r="CN1116" t="s">
        <v>3</v>
      </c>
      <c r="CO1116">
        <v>0</v>
      </c>
      <c r="CP1116">
        <f>(P1116+Q1116+S1116)</f>
        <v>0</v>
      </c>
      <c r="CQ1116">
        <f>(AC1116*BC1116*AW1116)</f>
        <v>65154.45</v>
      </c>
      <c r="CR1116">
        <f>((((ET1116)*BB1116-(EU1116)*BS1116)+AE1116*BS1116)*AV1116)</f>
        <v>8265.0300000000007</v>
      </c>
      <c r="CS1116">
        <f>(AE1116*BS1116*AV1116)</f>
        <v>3342.74</v>
      </c>
      <c r="CT1116">
        <f>(AF1116*BA1116*AV1116)</f>
        <v>2951.82</v>
      </c>
      <c r="CU1116">
        <f>AG1116</f>
        <v>0</v>
      </c>
      <c r="CV1116">
        <f>(AH1116*AV1116)</f>
        <v>16.559999999999999</v>
      </c>
      <c r="CW1116">
        <f t="shared" ref="CW1116:CX1120" si="720">AI1116</f>
        <v>0</v>
      </c>
      <c r="CX1116">
        <f t="shared" si="720"/>
        <v>0</v>
      </c>
      <c r="CY1116">
        <f>((S1116*BZ1116)/100)</f>
        <v>0</v>
      </c>
      <c r="CZ1116">
        <f>((S1116*CA1116)/100)</f>
        <v>0</v>
      </c>
      <c r="DC1116" t="s">
        <v>3</v>
      </c>
      <c r="DD1116" t="s">
        <v>3</v>
      </c>
      <c r="DE1116" t="s">
        <v>3</v>
      </c>
      <c r="DF1116" t="s">
        <v>3</v>
      </c>
      <c r="DG1116" t="s">
        <v>3</v>
      </c>
      <c r="DH1116" t="s">
        <v>3</v>
      </c>
      <c r="DI1116" t="s">
        <v>3</v>
      </c>
      <c r="DJ1116" t="s">
        <v>3</v>
      </c>
      <c r="DK1116" t="s">
        <v>3</v>
      </c>
      <c r="DL1116" t="s">
        <v>3</v>
      </c>
      <c r="DM1116" t="s">
        <v>3</v>
      </c>
      <c r="DN1116">
        <v>0</v>
      </c>
      <c r="DO1116">
        <v>0</v>
      </c>
      <c r="DP1116">
        <v>1</v>
      </c>
      <c r="DQ1116">
        <v>1</v>
      </c>
      <c r="DU1116">
        <v>1007</v>
      </c>
      <c r="DV1116" t="s">
        <v>29</v>
      </c>
      <c r="DW1116" t="s">
        <v>29</v>
      </c>
      <c r="DX1116">
        <v>100</v>
      </c>
      <c r="EE1116">
        <v>38986828</v>
      </c>
      <c r="EF1116">
        <v>1</v>
      </c>
      <c r="EG1116" t="s">
        <v>23</v>
      </c>
      <c r="EH1116">
        <v>0</v>
      </c>
      <c r="EI1116" t="s">
        <v>3</v>
      </c>
      <c r="EJ1116">
        <v>4</v>
      </c>
      <c r="EK1116">
        <v>0</v>
      </c>
      <c r="EL1116" t="s">
        <v>24</v>
      </c>
      <c r="EM1116" t="s">
        <v>25</v>
      </c>
      <c r="EO1116" t="s">
        <v>3</v>
      </c>
      <c r="EQ1116">
        <v>131072</v>
      </c>
      <c r="ER1116">
        <v>76371.3</v>
      </c>
      <c r="ES1116">
        <v>65154.45</v>
      </c>
      <c r="ET1116">
        <v>8265.0300000000007</v>
      </c>
      <c r="EU1116">
        <v>3342.74</v>
      </c>
      <c r="EV1116">
        <v>2951.82</v>
      </c>
      <c r="EW1116">
        <v>16.559999999999999</v>
      </c>
      <c r="EX1116">
        <v>0</v>
      </c>
      <c r="EY1116">
        <v>0</v>
      </c>
      <c r="FQ1116">
        <v>0</v>
      </c>
      <c r="FR1116">
        <f>ROUND(IF(AND(BH1116=3,BI1116=3),P1116,0),2)</f>
        <v>0</v>
      </c>
      <c r="FS1116">
        <v>0</v>
      </c>
      <c r="FX1116">
        <v>70</v>
      </c>
      <c r="FY1116">
        <v>10</v>
      </c>
      <c r="GA1116" t="s">
        <v>3</v>
      </c>
      <c r="GD1116">
        <v>0</v>
      </c>
      <c r="GF1116">
        <v>-2044529547</v>
      </c>
      <c r="GG1116">
        <v>2</v>
      </c>
      <c r="GH1116">
        <v>1</v>
      </c>
      <c r="GI1116">
        <v>-2</v>
      </c>
      <c r="GJ1116">
        <v>0</v>
      </c>
      <c r="GK1116">
        <f>ROUND(R1116*(R12)/100,2)</f>
        <v>0</v>
      </c>
      <c r="GL1116">
        <f>ROUND(IF(AND(BH1116=3,BI1116=3,FS1116&lt;&gt;0),P1116,0),2)</f>
        <v>0</v>
      </c>
      <c r="GM1116">
        <f>ROUND(O1116+X1116+Y1116+GK1116,2)+GX1116</f>
        <v>0</v>
      </c>
      <c r="GN1116">
        <f>IF(OR(BI1116=0,BI1116=1),ROUND(O1116+X1116+Y1116+GK1116,2),0)</f>
        <v>0</v>
      </c>
      <c r="GO1116">
        <f>IF(BI1116=2,ROUND(O1116+X1116+Y1116+GK1116,2),0)</f>
        <v>0</v>
      </c>
      <c r="GP1116">
        <f>IF(BI1116=4,ROUND(O1116+X1116+Y1116+GK1116,2)+GX1116,0)</f>
        <v>0</v>
      </c>
      <c r="GR1116">
        <v>0</v>
      </c>
      <c r="GS1116">
        <v>3</v>
      </c>
      <c r="GT1116">
        <v>0</v>
      </c>
      <c r="GU1116" t="s">
        <v>3</v>
      </c>
      <c r="GV1116">
        <f>ROUND((GT1116),6)</f>
        <v>0</v>
      </c>
      <c r="GW1116">
        <v>1</v>
      </c>
      <c r="GX1116">
        <f>ROUND(HC1116*I1116,2)</f>
        <v>0</v>
      </c>
      <c r="HA1116">
        <v>0</v>
      </c>
      <c r="HB1116">
        <v>0</v>
      </c>
      <c r="HC1116">
        <f>GV1116*GW1116</f>
        <v>0</v>
      </c>
      <c r="IK1116">
        <v>0</v>
      </c>
    </row>
    <row r="1117" spans="1:245" x14ac:dyDescent="0.2">
      <c r="A1117">
        <v>17</v>
      </c>
      <c r="B1117">
        <v>1</v>
      </c>
      <c r="C1117">
        <f>ROW(SmtRes!A272)</f>
        <v>272</v>
      </c>
      <c r="D1117">
        <f>ROW(EtalonRes!A360)</f>
        <v>360</v>
      </c>
      <c r="E1117" t="s">
        <v>345</v>
      </c>
      <c r="F1117" t="s">
        <v>298</v>
      </c>
      <c r="G1117" t="s">
        <v>299</v>
      </c>
      <c r="H1117" t="s">
        <v>29</v>
      </c>
      <c r="I1117">
        <v>0</v>
      </c>
      <c r="J1117">
        <v>0</v>
      </c>
      <c r="O1117">
        <f>ROUND(CP1117,2)</f>
        <v>0</v>
      </c>
      <c r="P1117">
        <f>ROUND(CQ1117*I1117,2)</f>
        <v>0</v>
      </c>
      <c r="Q1117">
        <f>ROUND(CR1117*I1117,2)</f>
        <v>0</v>
      </c>
      <c r="R1117">
        <f>ROUND(CS1117*I1117,2)</f>
        <v>0</v>
      </c>
      <c r="S1117">
        <f>ROUND(CT1117*I1117,2)</f>
        <v>0</v>
      </c>
      <c r="T1117">
        <f>ROUND(CU1117*I1117,2)</f>
        <v>0</v>
      </c>
      <c r="U1117">
        <f>CV1117*I1117</f>
        <v>0</v>
      </c>
      <c r="V1117">
        <f>CW1117*I1117</f>
        <v>0</v>
      </c>
      <c r="W1117">
        <f>ROUND(CX1117*I1117,2)</f>
        <v>0</v>
      </c>
      <c r="X1117">
        <f t="shared" si="717"/>
        <v>0</v>
      </c>
      <c r="Y1117">
        <f t="shared" si="717"/>
        <v>0</v>
      </c>
      <c r="AA1117">
        <v>40597198</v>
      </c>
      <c r="AB1117">
        <f>ROUND((AC1117+AD1117+AF1117),6)</f>
        <v>283607.26</v>
      </c>
      <c r="AC1117">
        <f>ROUND((ES1117),6)</f>
        <v>227826.13</v>
      </c>
      <c r="AD1117">
        <f>ROUND((((ET1117)-(EU1117))+AE1117),6)</f>
        <v>51353.4</v>
      </c>
      <c r="AE1117">
        <f t="shared" si="718"/>
        <v>20189.400000000001</v>
      </c>
      <c r="AF1117">
        <f t="shared" si="718"/>
        <v>4427.7299999999996</v>
      </c>
      <c r="AG1117">
        <f>ROUND((AP1117),6)</f>
        <v>0</v>
      </c>
      <c r="AH1117">
        <f t="shared" si="719"/>
        <v>24.84</v>
      </c>
      <c r="AI1117">
        <f t="shared" si="719"/>
        <v>0</v>
      </c>
      <c r="AJ1117">
        <f>(AS1117)</f>
        <v>0</v>
      </c>
      <c r="AK1117">
        <v>283607.26</v>
      </c>
      <c r="AL1117">
        <v>227826.13</v>
      </c>
      <c r="AM1117">
        <v>51353.4</v>
      </c>
      <c r="AN1117">
        <v>20189.400000000001</v>
      </c>
      <c r="AO1117">
        <v>4427.7299999999996</v>
      </c>
      <c r="AP1117">
        <v>0</v>
      </c>
      <c r="AQ1117">
        <v>24.84</v>
      </c>
      <c r="AR1117">
        <v>0</v>
      </c>
      <c r="AS1117">
        <v>0</v>
      </c>
      <c r="AT1117">
        <v>70</v>
      </c>
      <c r="AU1117">
        <v>10</v>
      </c>
      <c r="AV1117">
        <v>1</v>
      </c>
      <c r="AW1117">
        <v>1</v>
      </c>
      <c r="AZ1117">
        <v>1</v>
      </c>
      <c r="BA1117">
        <v>1</v>
      </c>
      <c r="BB1117">
        <v>1</v>
      </c>
      <c r="BC1117">
        <v>1</v>
      </c>
      <c r="BD1117" t="s">
        <v>3</v>
      </c>
      <c r="BE1117" t="s">
        <v>3</v>
      </c>
      <c r="BF1117" t="s">
        <v>3</v>
      </c>
      <c r="BG1117" t="s">
        <v>3</v>
      </c>
      <c r="BH1117">
        <v>0</v>
      </c>
      <c r="BI1117">
        <v>4</v>
      </c>
      <c r="BJ1117" t="s">
        <v>300</v>
      </c>
      <c r="BM1117">
        <v>0</v>
      </c>
      <c r="BN1117">
        <v>0</v>
      </c>
      <c r="BO1117" t="s">
        <v>3</v>
      </c>
      <c r="BP1117">
        <v>0</v>
      </c>
      <c r="BQ1117">
        <v>1</v>
      </c>
      <c r="BR1117">
        <v>0</v>
      </c>
      <c r="BS1117">
        <v>1</v>
      </c>
      <c r="BT1117">
        <v>1</v>
      </c>
      <c r="BU1117">
        <v>1</v>
      </c>
      <c r="BV1117">
        <v>1</v>
      </c>
      <c r="BW1117">
        <v>1</v>
      </c>
      <c r="BX1117">
        <v>1</v>
      </c>
      <c r="BY1117" t="s">
        <v>3</v>
      </c>
      <c r="BZ1117">
        <v>70</v>
      </c>
      <c r="CA1117">
        <v>10</v>
      </c>
      <c r="CE1117">
        <v>0</v>
      </c>
      <c r="CF1117">
        <v>0</v>
      </c>
      <c r="CG1117">
        <v>0</v>
      </c>
      <c r="CM1117">
        <v>0</v>
      </c>
      <c r="CN1117" t="s">
        <v>3</v>
      </c>
      <c r="CO1117">
        <v>0</v>
      </c>
      <c r="CP1117">
        <f>(P1117+Q1117+S1117)</f>
        <v>0</v>
      </c>
      <c r="CQ1117">
        <f>(AC1117*BC1117*AW1117)</f>
        <v>227826.13</v>
      </c>
      <c r="CR1117">
        <f>((((ET1117)*BB1117-(EU1117)*BS1117)+AE1117*BS1117)*AV1117)</f>
        <v>51353.4</v>
      </c>
      <c r="CS1117">
        <f>(AE1117*BS1117*AV1117)</f>
        <v>20189.400000000001</v>
      </c>
      <c r="CT1117">
        <f>(AF1117*BA1117*AV1117)</f>
        <v>4427.7299999999996</v>
      </c>
      <c r="CU1117">
        <f>AG1117</f>
        <v>0</v>
      </c>
      <c r="CV1117">
        <f>(AH1117*AV1117)</f>
        <v>24.84</v>
      </c>
      <c r="CW1117">
        <f t="shared" si="720"/>
        <v>0</v>
      </c>
      <c r="CX1117">
        <f t="shared" si="720"/>
        <v>0</v>
      </c>
      <c r="CY1117">
        <f>((S1117*BZ1117)/100)</f>
        <v>0</v>
      </c>
      <c r="CZ1117">
        <f>((S1117*CA1117)/100)</f>
        <v>0</v>
      </c>
      <c r="DC1117" t="s">
        <v>3</v>
      </c>
      <c r="DD1117" t="s">
        <v>3</v>
      </c>
      <c r="DE1117" t="s">
        <v>3</v>
      </c>
      <c r="DF1117" t="s">
        <v>3</v>
      </c>
      <c r="DG1117" t="s">
        <v>3</v>
      </c>
      <c r="DH1117" t="s">
        <v>3</v>
      </c>
      <c r="DI1117" t="s">
        <v>3</v>
      </c>
      <c r="DJ1117" t="s">
        <v>3</v>
      </c>
      <c r="DK1117" t="s">
        <v>3</v>
      </c>
      <c r="DL1117" t="s">
        <v>3</v>
      </c>
      <c r="DM1117" t="s">
        <v>3</v>
      </c>
      <c r="DN1117">
        <v>0</v>
      </c>
      <c r="DO1117">
        <v>0</v>
      </c>
      <c r="DP1117">
        <v>1</v>
      </c>
      <c r="DQ1117">
        <v>1</v>
      </c>
      <c r="DU1117">
        <v>1007</v>
      </c>
      <c r="DV1117" t="s">
        <v>29</v>
      </c>
      <c r="DW1117" t="s">
        <v>29</v>
      </c>
      <c r="DX1117">
        <v>100</v>
      </c>
      <c r="EE1117">
        <v>38986828</v>
      </c>
      <c r="EF1117">
        <v>1</v>
      </c>
      <c r="EG1117" t="s">
        <v>23</v>
      </c>
      <c r="EH1117">
        <v>0</v>
      </c>
      <c r="EI1117" t="s">
        <v>3</v>
      </c>
      <c r="EJ1117">
        <v>4</v>
      </c>
      <c r="EK1117">
        <v>0</v>
      </c>
      <c r="EL1117" t="s">
        <v>24</v>
      </c>
      <c r="EM1117" t="s">
        <v>25</v>
      </c>
      <c r="EO1117" t="s">
        <v>3</v>
      </c>
      <c r="EQ1117">
        <v>131072</v>
      </c>
      <c r="ER1117">
        <v>283607.26</v>
      </c>
      <c r="ES1117">
        <v>227826.13</v>
      </c>
      <c r="ET1117">
        <v>51353.4</v>
      </c>
      <c r="EU1117">
        <v>20189.400000000001</v>
      </c>
      <c r="EV1117">
        <v>4427.7299999999996</v>
      </c>
      <c r="EW1117">
        <v>24.84</v>
      </c>
      <c r="EX1117">
        <v>0</v>
      </c>
      <c r="EY1117">
        <v>0</v>
      </c>
      <c r="FQ1117">
        <v>0</v>
      </c>
      <c r="FR1117">
        <f>ROUND(IF(AND(BH1117=3,BI1117=3),P1117,0),2)</f>
        <v>0</v>
      </c>
      <c r="FS1117">
        <v>0</v>
      </c>
      <c r="FX1117">
        <v>70</v>
      </c>
      <c r="FY1117">
        <v>10</v>
      </c>
      <c r="GA1117" t="s">
        <v>3</v>
      </c>
      <c r="GD1117">
        <v>0</v>
      </c>
      <c r="GF1117">
        <v>1059402930</v>
      </c>
      <c r="GG1117">
        <v>2</v>
      </c>
      <c r="GH1117">
        <v>1</v>
      </c>
      <c r="GI1117">
        <v>-2</v>
      </c>
      <c r="GJ1117">
        <v>0</v>
      </c>
      <c r="GK1117">
        <f>ROUND(R1117*(R12)/100,2)</f>
        <v>0</v>
      </c>
      <c r="GL1117">
        <f>ROUND(IF(AND(BH1117=3,BI1117=3,FS1117&lt;&gt;0),P1117,0),2)</f>
        <v>0</v>
      </c>
      <c r="GM1117">
        <f>ROUND(O1117+X1117+Y1117+GK1117,2)+GX1117</f>
        <v>0</v>
      </c>
      <c r="GN1117">
        <f>IF(OR(BI1117=0,BI1117=1),ROUND(O1117+X1117+Y1117+GK1117,2),0)</f>
        <v>0</v>
      </c>
      <c r="GO1117">
        <f>IF(BI1117=2,ROUND(O1117+X1117+Y1117+GK1117,2),0)</f>
        <v>0</v>
      </c>
      <c r="GP1117">
        <f>IF(BI1117=4,ROUND(O1117+X1117+Y1117+GK1117,2)+GX1117,0)</f>
        <v>0</v>
      </c>
      <c r="GR1117">
        <v>0</v>
      </c>
      <c r="GS1117">
        <v>3</v>
      </c>
      <c r="GT1117">
        <v>0</v>
      </c>
      <c r="GU1117" t="s">
        <v>3</v>
      </c>
      <c r="GV1117">
        <f>ROUND((GT1117),6)</f>
        <v>0</v>
      </c>
      <c r="GW1117">
        <v>1</v>
      </c>
      <c r="GX1117">
        <f>ROUND(HC1117*I1117,2)</f>
        <v>0</v>
      </c>
      <c r="HA1117">
        <v>0</v>
      </c>
      <c r="HB1117">
        <v>0</v>
      </c>
      <c r="HC1117">
        <f>GV1117*GW1117</f>
        <v>0</v>
      </c>
      <c r="IK1117">
        <v>0</v>
      </c>
    </row>
    <row r="1118" spans="1:245" x14ac:dyDescent="0.2">
      <c r="A1118">
        <v>17</v>
      </c>
      <c r="B1118">
        <v>1</v>
      </c>
      <c r="C1118">
        <f>ROW(SmtRes!A278)</f>
        <v>278</v>
      </c>
      <c r="D1118">
        <f>ROW(EtalonRes!A366)</f>
        <v>366</v>
      </c>
      <c r="E1118" t="s">
        <v>346</v>
      </c>
      <c r="F1118" t="s">
        <v>302</v>
      </c>
      <c r="G1118" t="s">
        <v>303</v>
      </c>
      <c r="H1118" t="s">
        <v>21</v>
      </c>
      <c r="I1118">
        <v>0</v>
      </c>
      <c r="J1118">
        <v>0</v>
      </c>
      <c r="O1118">
        <f>ROUND(CP1118,2)</f>
        <v>0</v>
      </c>
      <c r="P1118">
        <f>ROUND(CQ1118*I1118,2)</f>
        <v>0</v>
      </c>
      <c r="Q1118">
        <f>ROUND(CR1118*I1118,2)</f>
        <v>0</v>
      </c>
      <c r="R1118">
        <f>ROUND(CS1118*I1118,2)</f>
        <v>0</v>
      </c>
      <c r="S1118">
        <f>ROUND(CT1118*I1118,2)</f>
        <v>0</v>
      </c>
      <c r="T1118">
        <f>ROUND(CU1118*I1118,2)</f>
        <v>0</v>
      </c>
      <c r="U1118">
        <f>CV1118*I1118</f>
        <v>0</v>
      </c>
      <c r="V1118">
        <f>CW1118*I1118</f>
        <v>0</v>
      </c>
      <c r="W1118">
        <f>ROUND(CX1118*I1118,2)</f>
        <v>0</v>
      </c>
      <c r="X1118">
        <f t="shared" si="717"/>
        <v>0</v>
      </c>
      <c r="Y1118">
        <f t="shared" si="717"/>
        <v>0</v>
      </c>
      <c r="AA1118">
        <v>40597198</v>
      </c>
      <c r="AB1118">
        <f>ROUND((AC1118+AD1118+AF1118),6)</f>
        <v>146014.22</v>
      </c>
      <c r="AC1118">
        <f>ROUND((ES1118),6)</f>
        <v>35928.43</v>
      </c>
      <c r="AD1118">
        <f>ROUND((((ET1118)-(EU1118))+AE1118),6)</f>
        <v>4071.88</v>
      </c>
      <c r="AE1118">
        <f t="shared" si="718"/>
        <v>1182.8900000000001</v>
      </c>
      <c r="AF1118">
        <f t="shared" si="718"/>
        <v>106013.91</v>
      </c>
      <c r="AG1118">
        <f>ROUND((AP1118),6)</f>
        <v>0</v>
      </c>
      <c r="AH1118">
        <f t="shared" si="719"/>
        <v>451.95</v>
      </c>
      <c r="AI1118">
        <f t="shared" si="719"/>
        <v>0</v>
      </c>
      <c r="AJ1118">
        <f>(AS1118)</f>
        <v>0</v>
      </c>
      <c r="AK1118">
        <v>146014.22</v>
      </c>
      <c r="AL1118">
        <v>35928.43</v>
      </c>
      <c r="AM1118">
        <v>4071.88</v>
      </c>
      <c r="AN1118">
        <v>1182.8900000000001</v>
      </c>
      <c r="AO1118">
        <v>106013.91</v>
      </c>
      <c r="AP1118">
        <v>0</v>
      </c>
      <c r="AQ1118">
        <v>451.95</v>
      </c>
      <c r="AR1118">
        <v>0</v>
      </c>
      <c r="AS1118">
        <v>0</v>
      </c>
      <c r="AT1118">
        <v>70</v>
      </c>
      <c r="AU1118">
        <v>10</v>
      </c>
      <c r="AV1118">
        <v>1</v>
      </c>
      <c r="AW1118">
        <v>1</v>
      </c>
      <c r="AZ1118">
        <v>1</v>
      </c>
      <c r="BA1118">
        <v>1</v>
      </c>
      <c r="BB1118">
        <v>1</v>
      </c>
      <c r="BC1118">
        <v>1</v>
      </c>
      <c r="BD1118" t="s">
        <v>3</v>
      </c>
      <c r="BE1118" t="s">
        <v>3</v>
      </c>
      <c r="BF1118" t="s">
        <v>3</v>
      </c>
      <c r="BG1118" t="s">
        <v>3</v>
      </c>
      <c r="BH1118">
        <v>0</v>
      </c>
      <c r="BI1118">
        <v>4</v>
      </c>
      <c r="BJ1118" t="s">
        <v>304</v>
      </c>
      <c r="BM1118">
        <v>0</v>
      </c>
      <c r="BN1118">
        <v>0</v>
      </c>
      <c r="BO1118" t="s">
        <v>3</v>
      </c>
      <c r="BP1118">
        <v>0</v>
      </c>
      <c r="BQ1118">
        <v>1</v>
      </c>
      <c r="BR1118">
        <v>0</v>
      </c>
      <c r="BS1118">
        <v>1</v>
      </c>
      <c r="BT1118">
        <v>1</v>
      </c>
      <c r="BU1118">
        <v>1</v>
      </c>
      <c r="BV1118">
        <v>1</v>
      </c>
      <c r="BW1118">
        <v>1</v>
      </c>
      <c r="BX1118">
        <v>1</v>
      </c>
      <c r="BY1118" t="s">
        <v>3</v>
      </c>
      <c r="BZ1118">
        <v>70</v>
      </c>
      <c r="CA1118">
        <v>10</v>
      </c>
      <c r="CE1118">
        <v>0</v>
      </c>
      <c r="CF1118">
        <v>0</v>
      </c>
      <c r="CG1118">
        <v>0</v>
      </c>
      <c r="CM1118">
        <v>0</v>
      </c>
      <c r="CN1118" t="s">
        <v>3</v>
      </c>
      <c r="CO1118">
        <v>0</v>
      </c>
      <c r="CP1118">
        <f>(P1118+Q1118+S1118)</f>
        <v>0</v>
      </c>
      <c r="CQ1118">
        <f>(AC1118*BC1118*AW1118)</f>
        <v>35928.43</v>
      </c>
      <c r="CR1118">
        <f>((((ET1118)*BB1118-(EU1118)*BS1118)+AE1118*BS1118)*AV1118)</f>
        <v>4071.88</v>
      </c>
      <c r="CS1118">
        <f>(AE1118*BS1118*AV1118)</f>
        <v>1182.8900000000001</v>
      </c>
      <c r="CT1118">
        <f>(AF1118*BA1118*AV1118)</f>
        <v>106013.91</v>
      </c>
      <c r="CU1118">
        <f>AG1118</f>
        <v>0</v>
      </c>
      <c r="CV1118">
        <f>(AH1118*AV1118)</f>
        <v>451.95</v>
      </c>
      <c r="CW1118">
        <f t="shared" si="720"/>
        <v>0</v>
      </c>
      <c r="CX1118">
        <f t="shared" si="720"/>
        <v>0</v>
      </c>
      <c r="CY1118">
        <f>((S1118*BZ1118)/100)</f>
        <v>0</v>
      </c>
      <c r="CZ1118">
        <f>((S1118*CA1118)/100)</f>
        <v>0</v>
      </c>
      <c r="DC1118" t="s">
        <v>3</v>
      </c>
      <c r="DD1118" t="s">
        <v>3</v>
      </c>
      <c r="DE1118" t="s">
        <v>3</v>
      </c>
      <c r="DF1118" t="s">
        <v>3</v>
      </c>
      <c r="DG1118" t="s">
        <v>3</v>
      </c>
      <c r="DH1118" t="s">
        <v>3</v>
      </c>
      <c r="DI1118" t="s">
        <v>3</v>
      </c>
      <c r="DJ1118" t="s">
        <v>3</v>
      </c>
      <c r="DK1118" t="s">
        <v>3</v>
      </c>
      <c r="DL1118" t="s">
        <v>3</v>
      </c>
      <c r="DM1118" t="s">
        <v>3</v>
      </c>
      <c r="DN1118">
        <v>0</v>
      </c>
      <c r="DO1118">
        <v>0</v>
      </c>
      <c r="DP1118">
        <v>1</v>
      </c>
      <c r="DQ1118">
        <v>1</v>
      </c>
      <c r="DU1118">
        <v>1005</v>
      </c>
      <c r="DV1118" t="s">
        <v>21</v>
      </c>
      <c r="DW1118" t="s">
        <v>21</v>
      </c>
      <c r="DX1118">
        <v>100</v>
      </c>
      <c r="EE1118">
        <v>38986828</v>
      </c>
      <c r="EF1118">
        <v>1</v>
      </c>
      <c r="EG1118" t="s">
        <v>23</v>
      </c>
      <c r="EH1118">
        <v>0</v>
      </c>
      <c r="EI1118" t="s">
        <v>3</v>
      </c>
      <c r="EJ1118">
        <v>4</v>
      </c>
      <c r="EK1118">
        <v>0</v>
      </c>
      <c r="EL1118" t="s">
        <v>24</v>
      </c>
      <c r="EM1118" t="s">
        <v>25</v>
      </c>
      <c r="EO1118" t="s">
        <v>3</v>
      </c>
      <c r="EQ1118">
        <v>131072</v>
      </c>
      <c r="ER1118">
        <v>146014.22</v>
      </c>
      <c r="ES1118">
        <v>35928.43</v>
      </c>
      <c r="ET1118">
        <v>4071.88</v>
      </c>
      <c r="EU1118">
        <v>1182.8900000000001</v>
      </c>
      <c r="EV1118">
        <v>106013.91</v>
      </c>
      <c r="EW1118">
        <v>451.95</v>
      </c>
      <c r="EX1118">
        <v>0</v>
      </c>
      <c r="EY1118">
        <v>0</v>
      </c>
      <c r="FQ1118">
        <v>0</v>
      </c>
      <c r="FR1118">
        <f>ROUND(IF(AND(BH1118=3,BI1118=3),P1118,0),2)</f>
        <v>0</v>
      </c>
      <c r="FS1118">
        <v>0</v>
      </c>
      <c r="FX1118">
        <v>70</v>
      </c>
      <c r="FY1118">
        <v>10</v>
      </c>
      <c r="GA1118" t="s">
        <v>3</v>
      </c>
      <c r="GD1118">
        <v>0</v>
      </c>
      <c r="GF1118">
        <v>-897924511</v>
      </c>
      <c r="GG1118">
        <v>2</v>
      </c>
      <c r="GH1118">
        <v>1</v>
      </c>
      <c r="GI1118">
        <v>-2</v>
      </c>
      <c r="GJ1118">
        <v>0</v>
      </c>
      <c r="GK1118">
        <f>ROUND(R1118*(R12)/100,2)</f>
        <v>0</v>
      </c>
      <c r="GL1118">
        <f>ROUND(IF(AND(BH1118=3,BI1118=3,FS1118&lt;&gt;0),P1118,0),2)</f>
        <v>0</v>
      </c>
      <c r="GM1118">
        <f>ROUND(O1118+X1118+Y1118+GK1118,2)+GX1118</f>
        <v>0</v>
      </c>
      <c r="GN1118">
        <f>IF(OR(BI1118=0,BI1118=1),ROUND(O1118+X1118+Y1118+GK1118,2),0)</f>
        <v>0</v>
      </c>
      <c r="GO1118">
        <f>IF(BI1118=2,ROUND(O1118+X1118+Y1118+GK1118,2),0)</f>
        <v>0</v>
      </c>
      <c r="GP1118">
        <f>IF(BI1118=4,ROUND(O1118+X1118+Y1118+GK1118,2)+GX1118,0)</f>
        <v>0</v>
      </c>
      <c r="GR1118">
        <v>0</v>
      </c>
      <c r="GS1118">
        <v>3</v>
      </c>
      <c r="GT1118">
        <v>0</v>
      </c>
      <c r="GU1118" t="s">
        <v>3</v>
      </c>
      <c r="GV1118">
        <f>ROUND((GT1118),6)</f>
        <v>0</v>
      </c>
      <c r="GW1118">
        <v>1</v>
      </c>
      <c r="GX1118">
        <f>ROUND(HC1118*I1118,2)</f>
        <v>0</v>
      </c>
      <c r="HA1118">
        <v>0</v>
      </c>
      <c r="HB1118">
        <v>0</v>
      </c>
      <c r="HC1118">
        <f>GV1118*GW1118</f>
        <v>0</v>
      </c>
      <c r="IK1118">
        <v>0</v>
      </c>
    </row>
    <row r="1119" spans="1:245" x14ac:dyDescent="0.2">
      <c r="A1119">
        <v>18</v>
      </c>
      <c r="B1119">
        <v>1</v>
      </c>
      <c r="C1119">
        <v>276</v>
      </c>
      <c r="E1119" t="s">
        <v>347</v>
      </c>
      <c r="F1119" t="s">
        <v>306</v>
      </c>
      <c r="G1119" t="s">
        <v>307</v>
      </c>
      <c r="H1119" t="s">
        <v>148</v>
      </c>
      <c r="I1119">
        <v>0</v>
      </c>
      <c r="J1119">
        <v>103</v>
      </c>
      <c r="O1119">
        <f>ROUND(CP1119,2)</f>
        <v>0</v>
      </c>
      <c r="P1119">
        <f>ROUND(CQ1119*I1119,2)</f>
        <v>0</v>
      </c>
      <c r="Q1119">
        <f>ROUND(CR1119*I1119,2)</f>
        <v>0</v>
      </c>
      <c r="R1119">
        <f>ROUND(CS1119*I1119,2)</f>
        <v>0</v>
      </c>
      <c r="S1119">
        <f>ROUND(CT1119*I1119,2)</f>
        <v>0</v>
      </c>
      <c r="T1119">
        <f>ROUND(CU1119*I1119,2)</f>
        <v>0</v>
      </c>
      <c r="U1119">
        <f>CV1119*I1119</f>
        <v>0</v>
      </c>
      <c r="V1119">
        <f>CW1119*I1119</f>
        <v>0</v>
      </c>
      <c r="W1119">
        <f>ROUND(CX1119*I1119,2)</f>
        <v>0</v>
      </c>
      <c r="X1119">
        <f t="shared" si="717"/>
        <v>0</v>
      </c>
      <c r="Y1119">
        <f t="shared" si="717"/>
        <v>0</v>
      </c>
      <c r="AA1119">
        <v>40597198</v>
      </c>
      <c r="AB1119">
        <f>ROUND((AC1119+AD1119+AF1119),6)</f>
        <v>2073.98</v>
      </c>
      <c r="AC1119">
        <f>ROUND((ES1119),6)</f>
        <v>2073.98</v>
      </c>
      <c r="AD1119">
        <f>ROUND((((ET1119)-(EU1119))+AE1119),6)</f>
        <v>0</v>
      </c>
      <c r="AE1119">
        <f t="shared" si="718"/>
        <v>0</v>
      </c>
      <c r="AF1119">
        <f t="shared" si="718"/>
        <v>0</v>
      </c>
      <c r="AG1119">
        <f>ROUND((AP1119),6)</f>
        <v>0</v>
      </c>
      <c r="AH1119">
        <f t="shared" si="719"/>
        <v>0</v>
      </c>
      <c r="AI1119">
        <f t="shared" si="719"/>
        <v>0</v>
      </c>
      <c r="AJ1119">
        <f>(AS1119)</f>
        <v>0</v>
      </c>
      <c r="AK1119">
        <v>2073.98</v>
      </c>
      <c r="AL1119">
        <v>2073.98</v>
      </c>
      <c r="AM1119">
        <v>0</v>
      </c>
      <c r="AN1119">
        <v>0</v>
      </c>
      <c r="AO1119">
        <v>0</v>
      </c>
      <c r="AP1119">
        <v>0</v>
      </c>
      <c r="AQ1119">
        <v>0</v>
      </c>
      <c r="AR1119">
        <v>0</v>
      </c>
      <c r="AS1119">
        <v>0</v>
      </c>
      <c r="AT1119">
        <v>70</v>
      </c>
      <c r="AU1119">
        <v>10</v>
      </c>
      <c r="AV1119">
        <v>1</v>
      </c>
      <c r="AW1119">
        <v>1</v>
      </c>
      <c r="AZ1119">
        <v>1</v>
      </c>
      <c r="BA1119">
        <v>1</v>
      </c>
      <c r="BB1119">
        <v>1</v>
      </c>
      <c r="BC1119">
        <v>1</v>
      </c>
      <c r="BD1119" t="s">
        <v>3</v>
      </c>
      <c r="BE1119" t="s">
        <v>3</v>
      </c>
      <c r="BF1119" t="s">
        <v>3</v>
      </c>
      <c r="BG1119" t="s">
        <v>3</v>
      </c>
      <c r="BH1119">
        <v>3</v>
      </c>
      <c r="BI1119">
        <v>4</v>
      </c>
      <c r="BJ1119" t="s">
        <v>308</v>
      </c>
      <c r="BM1119">
        <v>0</v>
      </c>
      <c r="BN1119">
        <v>0</v>
      </c>
      <c r="BO1119" t="s">
        <v>3</v>
      </c>
      <c r="BP1119">
        <v>0</v>
      </c>
      <c r="BQ1119">
        <v>1</v>
      </c>
      <c r="BR1119">
        <v>0</v>
      </c>
      <c r="BS1119">
        <v>1</v>
      </c>
      <c r="BT1119">
        <v>1</v>
      </c>
      <c r="BU1119">
        <v>1</v>
      </c>
      <c r="BV1119">
        <v>1</v>
      </c>
      <c r="BW1119">
        <v>1</v>
      </c>
      <c r="BX1119">
        <v>1</v>
      </c>
      <c r="BY1119" t="s">
        <v>3</v>
      </c>
      <c r="BZ1119">
        <v>70</v>
      </c>
      <c r="CA1119">
        <v>10</v>
      </c>
      <c r="CE1119">
        <v>0</v>
      </c>
      <c r="CF1119">
        <v>0</v>
      </c>
      <c r="CG1119">
        <v>0</v>
      </c>
      <c r="CM1119">
        <v>0</v>
      </c>
      <c r="CN1119" t="s">
        <v>3</v>
      </c>
      <c r="CO1119">
        <v>0</v>
      </c>
      <c r="CP1119">
        <f>(P1119+Q1119+S1119)</f>
        <v>0</v>
      </c>
      <c r="CQ1119">
        <f>(AC1119*BC1119*AW1119)</f>
        <v>2073.98</v>
      </c>
      <c r="CR1119">
        <f>((((ET1119)*BB1119-(EU1119)*BS1119)+AE1119*BS1119)*AV1119)</f>
        <v>0</v>
      </c>
      <c r="CS1119">
        <f>(AE1119*BS1119*AV1119)</f>
        <v>0</v>
      </c>
      <c r="CT1119">
        <f>(AF1119*BA1119*AV1119)</f>
        <v>0</v>
      </c>
      <c r="CU1119">
        <f>AG1119</f>
        <v>0</v>
      </c>
      <c r="CV1119">
        <f>(AH1119*AV1119)</f>
        <v>0</v>
      </c>
      <c r="CW1119">
        <f t="shared" si="720"/>
        <v>0</v>
      </c>
      <c r="CX1119">
        <f t="shared" si="720"/>
        <v>0</v>
      </c>
      <c r="CY1119">
        <f>((S1119*BZ1119)/100)</f>
        <v>0</v>
      </c>
      <c r="CZ1119">
        <f>((S1119*CA1119)/100)</f>
        <v>0</v>
      </c>
      <c r="DC1119" t="s">
        <v>3</v>
      </c>
      <c r="DD1119" t="s">
        <v>3</v>
      </c>
      <c r="DE1119" t="s">
        <v>3</v>
      </c>
      <c r="DF1119" t="s">
        <v>3</v>
      </c>
      <c r="DG1119" t="s">
        <v>3</v>
      </c>
      <c r="DH1119" t="s">
        <v>3</v>
      </c>
      <c r="DI1119" t="s">
        <v>3</v>
      </c>
      <c r="DJ1119" t="s">
        <v>3</v>
      </c>
      <c r="DK1119" t="s">
        <v>3</v>
      </c>
      <c r="DL1119" t="s">
        <v>3</v>
      </c>
      <c r="DM1119" t="s">
        <v>3</v>
      </c>
      <c r="DN1119">
        <v>0</v>
      </c>
      <c r="DO1119">
        <v>0</v>
      </c>
      <c r="DP1119">
        <v>1</v>
      </c>
      <c r="DQ1119">
        <v>1</v>
      </c>
      <c r="DU1119">
        <v>1005</v>
      </c>
      <c r="DV1119" t="s">
        <v>148</v>
      </c>
      <c r="DW1119" t="s">
        <v>148</v>
      </c>
      <c r="DX1119">
        <v>1</v>
      </c>
      <c r="EE1119">
        <v>38986828</v>
      </c>
      <c r="EF1119">
        <v>1</v>
      </c>
      <c r="EG1119" t="s">
        <v>23</v>
      </c>
      <c r="EH1119">
        <v>0</v>
      </c>
      <c r="EI1119" t="s">
        <v>3</v>
      </c>
      <c r="EJ1119">
        <v>4</v>
      </c>
      <c r="EK1119">
        <v>0</v>
      </c>
      <c r="EL1119" t="s">
        <v>24</v>
      </c>
      <c r="EM1119" t="s">
        <v>25</v>
      </c>
      <c r="EO1119" t="s">
        <v>3</v>
      </c>
      <c r="EQ1119">
        <v>0</v>
      </c>
      <c r="ER1119">
        <v>2073.98</v>
      </c>
      <c r="ES1119">
        <v>2073.98</v>
      </c>
      <c r="ET1119">
        <v>0</v>
      </c>
      <c r="EU1119">
        <v>0</v>
      </c>
      <c r="EV1119">
        <v>0</v>
      </c>
      <c r="EW1119">
        <v>0</v>
      </c>
      <c r="EX1119">
        <v>0</v>
      </c>
      <c r="FQ1119">
        <v>0</v>
      </c>
      <c r="FR1119">
        <f>ROUND(IF(AND(BH1119=3,BI1119=3),P1119,0),2)</f>
        <v>0</v>
      </c>
      <c r="FS1119">
        <v>0</v>
      </c>
      <c r="FX1119">
        <v>70</v>
      </c>
      <c r="FY1119">
        <v>10</v>
      </c>
      <c r="GA1119" t="s">
        <v>3</v>
      </c>
      <c r="GD1119">
        <v>0</v>
      </c>
      <c r="GF1119">
        <v>1577315863</v>
      </c>
      <c r="GG1119">
        <v>2</v>
      </c>
      <c r="GH1119">
        <v>1</v>
      </c>
      <c r="GI1119">
        <v>-2</v>
      </c>
      <c r="GJ1119">
        <v>0</v>
      </c>
      <c r="GK1119">
        <f>ROUND(R1119*(R12)/100,2)</f>
        <v>0</v>
      </c>
      <c r="GL1119">
        <f>ROUND(IF(AND(BH1119=3,BI1119=3,FS1119&lt;&gt;0),P1119,0),2)</f>
        <v>0</v>
      </c>
      <c r="GM1119">
        <f>ROUND(O1119+X1119+Y1119+GK1119,2)+GX1119</f>
        <v>0</v>
      </c>
      <c r="GN1119">
        <f>IF(OR(BI1119=0,BI1119=1),ROUND(O1119+X1119+Y1119+GK1119,2),0)</f>
        <v>0</v>
      </c>
      <c r="GO1119">
        <f>IF(BI1119=2,ROUND(O1119+X1119+Y1119+GK1119,2),0)</f>
        <v>0</v>
      </c>
      <c r="GP1119">
        <f>IF(BI1119=4,ROUND(O1119+X1119+Y1119+GK1119,2)+GX1119,0)</f>
        <v>0</v>
      </c>
      <c r="GR1119">
        <v>0</v>
      </c>
      <c r="GS1119">
        <v>3</v>
      </c>
      <c r="GT1119">
        <v>0</v>
      </c>
      <c r="GU1119" t="s">
        <v>3</v>
      </c>
      <c r="GV1119">
        <f>ROUND((GT1119),6)</f>
        <v>0</v>
      </c>
      <c r="GW1119">
        <v>1</v>
      </c>
      <c r="GX1119">
        <f>ROUND(HC1119*I1119,2)</f>
        <v>0</v>
      </c>
      <c r="HA1119">
        <v>0</v>
      </c>
      <c r="HB1119">
        <v>0</v>
      </c>
      <c r="HC1119">
        <f>GV1119*GW1119</f>
        <v>0</v>
      </c>
      <c r="IK1119">
        <v>0</v>
      </c>
    </row>
    <row r="1120" spans="1:245" x14ac:dyDescent="0.2">
      <c r="A1120">
        <v>17</v>
      </c>
      <c r="B1120">
        <v>1</v>
      </c>
      <c r="C1120">
        <f>ROW(SmtRes!A282)</f>
        <v>282</v>
      </c>
      <c r="D1120">
        <f>ROW(EtalonRes!A370)</f>
        <v>370</v>
      </c>
      <c r="E1120" t="s">
        <v>348</v>
      </c>
      <c r="F1120" t="s">
        <v>310</v>
      </c>
      <c r="G1120" t="s">
        <v>311</v>
      </c>
      <c r="H1120" t="s">
        <v>37</v>
      </c>
      <c r="I1120">
        <v>0</v>
      </c>
      <c r="J1120">
        <v>0</v>
      </c>
      <c r="O1120">
        <f>ROUND(CP1120,2)</f>
        <v>0</v>
      </c>
      <c r="P1120">
        <f>ROUND(CQ1120*I1120,2)</f>
        <v>0</v>
      </c>
      <c r="Q1120">
        <f>ROUND(CR1120*I1120,2)</f>
        <v>0</v>
      </c>
      <c r="R1120">
        <f>ROUND(CS1120*I1120,2)</f>
        <v>0</v>
      </c>
      <c r="S1120">
        <f>ROUND(CT1120*I1120,2)</f>
        <v>0</v>
      </c>
      <c r="T1120">
        <f>ROUND(CU1120*I1120,2)</f>
        <v>0</v>
      </c>
      <c r="U1120">
        <f>CV1120*I1120</f>
        <v>0</v>
      </c>
      <c r="V1120">
        <f>CW1120*I1120</f>
        <v>0</v>
      </c>
      <c r="W1120">
        <f>ROUND(CX1120*I1120,2)</f>
        <v>0</v>
      </c>
      <c r="X1120">
        <f t="shared" si="717"/>
        <v>0</v>
      </c>
      <c r="Y1120">
        <f t="shared" si="717"/>
        <v>0</v>
      </c>
      <c r="AA1120">
        <v>40597198</v>
      </c>
      <c r="AB1120">
        <f>ROUND((AC1120+AD1120+AF1120),6)</f>
        <v>24720.15</v>
      </c>
      <c r="AC1120">
        <f>ROUND((ES1120),6)</f>
        <v>958.49</v>
      </c>
      <c r="AD1120">
        <f>ROUND((((ET1120)-(EU1120))+AE1120),6)</f>
        <v>14090.89</v>
      </c>
      <c r="AE1120">
        <f t="shared" si="718"/>
        <v>12019.77</v>
      </c>
      <c r="AF1120">
        <f t="shared" si="718"/>
        <v>9670.77</v>
      </c>
      <c r="AG1120">
        <f>ROUND((AP1120),6)</f>
        <v>0</v>
      </c>
      <c r="AH1120">
        <f t="shared" si="719"/>
        <v>37.840000000000003</v>
      </c>
      <c r="AI1120">
        <f t="shared" si="719"/>
        <v>0</v>
      </c>
      <c r="AJ1120">
        <f>(AS1120)</f>
        <v>0</v>
      </c>
      <c r="AK1120">
        <v>24720.15</v>
      </c>
      <c r="AL1120">
        <v>958.49</v>
      </c>
      <c r="AM1120">
        <v>14090.89</v>
      </c>
      <c r="AN1120">
        <v>12019.77</v>
      </c>
      <c r="AO1120">
        <v>9670.77</v>
      </c>
      <c r="AP1120">
        <v>0</v>
      </c>
      <c r="AQ1120">
        <v>37.840000000000003</v>
      </c>
      <c r="AR1120">
        <v>0</v>
      </c>
      <c r="AS1120">
        <v>0</v>
      </c>
      <c r="AT1120">
        <v>70</v>
      </c>
      <c r="AU1120">
        <v>10</v>
      </c>
      <c r="AV1120">
        <v>1</v>
      </c>
      <c r="AW1120">
        <v>1</v>
      </c>
      <c r="AZ1120">
        <v>1</v>
      </c>
      <c r="BA1120">
        <v>1</v>
      </c>
      <c r="BB1120">
        <v>1</v>
      </c>
      <c r="BC1120">
        <v>1</v>
      </c>
      <c r="BD1120" t="s">
        <v>3</v>
      </c>
      <c r="BE1120" t="s">
        <v>3</v>
      </c>
      <c r="BF1120" t="s">
        <v>3</v>
      </c>
      <c r="BG1120" t="s">
        <v>3</v>
      </c>
      <c r="BH1120">
        <v>0</v>
      </c>
      <c r="BI1120">
        <v>4</v>
      </c>
      <c r="BJ1120" t="s">
        <v>312</v>
      </c>
      <c r="BM1120">
        <v>0</v>
      </c>
      <c r="BN1120">
        <v>0</v>
      </c>
      <c r="BO1120" t="s">
        <v>3</v>
      </c>
      <c r="BP1120">
        <v>0</v>
      </c>
      <c r="BQ1120">
        <v>1</v>
      </c>
      <c r="BR1120">
        <v>0</v>
      </c>
      <c r="BS1120">
        <v>1</v>
      </c>
      <c r="BT1120">
        <v>1</v>
      </c>
      <c r="BU1120">
        <v>1</v>
      </c>
      <c r="BV1120">
        <v>1</v>
      </c>
      <c r="BW1120">
        <v>1</v>
      </c>
      <c r="BX1120">
        <v>1</v>
      </c>
      <c r="BY1120" t="s">
        <v>3</v>
      </c>
      <c r="BZ1120">
        <v>70</v>
      </c>
      <c r="CA1120">
        <v>10</v>
      </c>
      <c r="CE1120">
        <v>0</v>
      </c>
      <c r="CF1120">
        <v>0</v>
      </c>
      <c r="CG1120">
        <v>0</v>
      </c>
      <c r="CM1120">
        <v>0</v>
      </c>
      <c r="CN1120" t="s">
        <v>3</v>
      </c>
      <c r="CO1120">
        <v>0</v>
      </c>
      <c r="CP1120">
        <f>(P1120+Q1120+S1120)</f>
        <v>0</v>
      </c>
      <c r="CQ1120">
        <f>(AC1120*BC1120*AW1120)</f>
        <v>958.49</v>
      </c>
      <c r="CR1120">
        <f>((((ET1120)*BB1120-(EU1120)*BS1120)+AE1120*BS1120)*AV1120)</f>
        <v>14090.89</v>
      </c>
      <c r="CS1120">
        <f>(AE1120*BS1120*AV1120)</f>
        <v>12019.77</v>
      </c>
      <c r="CT1120">
        <f>(AF1120*BA1120*AV1120)</f>
        <v>9670.77</v>
      </c>
      <c r="CU1120">
        <f>AG1120</f>
        <v>0</v>
      </c>
      <c r="CV1120">
        <f>(AH1120*AV1120)</f>
        <v>37.840000000000003</v>
      </c>
      <c r="CW1120">
        <f t="shared" si="720"/>
        <v>0</v>
      </c>
      <c r="CX1120">
        <f t="shared" si="720"/>
        <v>0</v>
      </c>
      <c r="CY1120">
        <f>((S1120*BZ1120)/100)</f>
        <v>0</v>
      </c>
      <c r="CZ1120">
        <f>((S1120*CA1120)/100)</f>
        <v>0</v>
      </c>
      <c r="DC1120" t="s">
        <v>3</v>
      </c>
      <c r="DD1120" t="s">
        <v>3</v>
      </c>
      <c r="DE1120" t="s">
        <v>3</v>
      </c>
      <c r="DF1120" t="s">
        <v>3</v>
      </c>
      <c r="DG1120" t="s">
        <v>3</v>
      </c>
      <c r="DH1120" t="s">
        <v>3</v>
      </c>
      <c r="DI1120" t="s">
        <v>3</v>
      </c>
      <c r="DJ1120" t="s">
        <v>3</v>
      </c>
      <c r="DK1120" t="s">
        <v>3</v>
      </c>
      <c r="DL1120" t="s">
        <v>3</v>
      </c>
      <c r="DM1120" t="s">
        <v>3</v>
      </c>
      <c r="DN1120">
        <v>0</v>
      </c>
      <c r="DO1120">
        <v>0</v>
      </c>
      <c r="DP1120">
        <v>1</v>
      </c>
      <c r="DQ1120">
        <v>1</v>
      </c>
      <c r="DU1120">
        <v>1003</v>
      </c>
      <c r="DV1120" t="s">
        <v>37</v>
      </c>
      <c r="DW1120" t="s">
        <v>37</v>
      </c>
      <c r="DX1120">
        <v>100</v>
      </c>
      <c r="EE1120">
        <v>38986828</v>
      </c>
      <c r="EF1120">
        <v>1</v>
      </c>
      <c r="EG1120" t="s">
        <v>23</v>
      </c>
      <c r="EH1120">
        <v>0</v>
      </c>
      <c r="EI1120" t="s">
        <v>3</v>
      </c>
      <c r="EJ1120">
        <v>4</v>
      </c>
      <c r="EK1120">
        <v>0</v>
      </c>
      <c r="EL1120" t="s">
        <v>24</v>
      </c>
      <c r="EM1120" t="s">
        <v>25</v>
      </c>
      <c r="EO1120" t="s">
        <v>3</v>
      </c>
      <c r="EQ1120">
        <v>131072</v>
      </c>
      <c r="ER1120">
        <v>24720.15</v>
      </c>
      <c r="ES1120">
        <v>958.49</v>
      </c>
      <c r="ET1120">
        <v>14090.89</v>
      </c>
      <c r="EU1120">
        <v>12019.77</v>
      </c>
      <c r="EV1120">
        <v>9670.77</v>
      </c>
      <c r="EW1120">
        <v>37.840000000000003</v>
      </c>
      <c r="EX1120">
        <v>0</v>
      </c>
      <c r="EY1120">
        <v>0</v>
      </c>
      <c r="FQ1120">
        <v>0</v>
      </c>
      <c r="FR1120">
        <f>ROUND(IF(AND(BH1120=3,BI1120=3),P1120,0),2)</f>
        <v>0</v>
      </c>
      <c r="FS1120">
        <v>0</v>
      </c>
      <c r="FX1120">
        <v>70</v>
      </c>
      <c r="FY1120">
        <v>10</v>
      </c>
      <c r="GA1120" t="s">
        <v>3</v>
      </c>
      <c r="GD1120">
        <v>0</v>
      </c>
      <c r="GF1120">
        <v>-2105244051</v>
      </c>
      <c r="GG1120">
        <v>2</v>
      </c>
      <c r="GH1120">
        <v>1</v>
      </c>
      <c r="GI1120">
        <v>-2</v>
      </c>
      <c r="GJ1120">
        <v>0</v>
      </c>
      <c r="GK1120">
        <f>ROUND(R1120*(R12)/100,2)</f>
        <v>0</v>
      </c>
      <c r="GL1120">
        <f>ROUND(IF(AND(BH1120=3,BI1120=3,FS1120&lt;&gt;0),P1120,0),2)</f>
        <v>0</v>
      </c>
      <c r="GM1120">
        <f>ROUND(O1120+X1120+Y1120+GK1120,2)+GX1120</f>
        <v>0</v>
      </c>
      <c r="GN1120">
        <f>IF(OR(BI1120=0,BI1120=1),ROUND(O1120+X1120+Y1120+GK1120,2),0)</f>
        <v>0</v>
      </c>
      <c r="GO1120">
        <f>IF(BI1120=2,ROUND(O1120+X1120+Y1120+GK1120,2),0)</f>
        <v>0</v>
      </c>
      <c r="GP1120">
        <f>IF(BI1120=4,ROUND(O1120+X1120+Y1120+GK1120,2)+GX1120,0)</f>
        <v>0</v>
      </c>
      <c r="GR1120">
        <v>0</v>
      </c>
      <c r="GS1120">
        <v>3</v>
      </c>
      <c r="GT1120">
        <v>0</v>
      </c>
      <c r="GU1120" t="s">
        <v>3</v>
      </c>
      <c r="GV1120">
        <f>ROUND((GT1120),6)</f>
        <v>0</v>
      </c>
      <c r="GW1120">
        <v>1</v>
      </c>
      <c r="GX1120">
        <f>ROUND(HC1120*I1120,2)</f>
        <v>0</v>
      </c>
      <c r="HA1120">
        <v>0</v>
      </c>
      <c r="HB1120">
        <v>0</v>
      </c>
      <c r="HC1120">
        <f>GV1120*GW1120</f>
        <v>0</v>
      </c>
      <c r="IK1120">
        <v>0</v>
      </c>
    </row>
    <row r="1122" spans="1:206" x14ac:dyDescent="0.2">
      <c r="A1122" s="2">
        <v>51</v>
      </c>
      <c r="B1122" s="2">
        <f>B1112</f>
        <v>1</v>
      </c>
      <c r="C1122" s="2">
        <f>A1112</f>
        <v>5</v>
      </c>
      <c r="D1122" s="2">
        <f>ROW(A1112)</f>
        <v>1112</v>
      </c>
      <c r="E1122" s="2"/>
      <c r="F1122" s="2" t="str">
        <f>IF(F1112&lt;&gt;"",F1112,"")</f>
        <v>Новый подраздел</v>
      </c>
      <c r="G1122" s="2" t="str">
        <f>IF(G1112&lt;&gt;"",G1112,"")</f>
        <v>Устройство тротуара</v>
      </c>
      <c r="H1122" s="2">
        <v>0</v>
      </c>
      <c r="I1122" s="2"/>
      <c r="J1122" s="2"/>
      <c r="K1122" s="2"/>
      <c r="L1122" s="2"/>
      <c r="M1122" s="2"/>
      <c r="N1122" s="2"/>
      <c r="O1122" s="2">
        <f t="shared" ref="O1122:T1122" si="721">ROUND(AB1122,2)</f>
        <v>0</v>
      </c>
      <c r="P1122" s="2">
        <f t="shared" si="721"/>
        <v>0</v>
      </c>
      <c r="Q1122" s="2">
        <f t="shared" si="721"/>
        <v>0</v>
      </c>
      <c r="R1122" s="2">
        <f t="shared" si="721"/>
        <v>0</v>
      </c>
      <c r="S1122" s="2">
        <f t="shared" si="721"/>
        <v>0</v>
      </c>
      <c r="T1122" s="2">
        <f t="shared" si="721"/>
        <v>0</v>
      </c>
      <c r="U1122" s="2">
        <f>AH1122</f>
        <v>0</v>
      </c>
      <c r="V1122" s="2">
        <f>AI1122</f>
        <v>0</v>
      </c>
      <c r="W1122" s="2">
        <f>ROUND(AJ1122,2)</f>
        <v>0</v>
      </c>
      <c r="X1122" s="2">
        <f>ROUND(AK1122,2)</f>
        <v>0</v>
      </c>
      <c r="Y1122" s="2">
        <f>ROUND(AL1122,2)</f>
        <v>0</v>
      </c>
      <c r="Z1122" s="2"/>
      <c r="AA1122" s="2"/>
      <c r="AB1122" s="2">
        <f>ROUND(SUMIF(AA1116:AA1120,"=40597198",O1116:O1120),2)</f>
        <v>0</v>
      </c>
      <c r="AC1122" s="2">
        <f>ROUND(SUMIF(AA1116:AA1120,"=40597198",P1116:P1120),2)</f>
        <v>0</v>
      </c>
      <c r="AD1122" s="2">
        <f>ROUND(SUMIF(AA1116:AA1120,"=40597198",Q1116:Q1120),2)</f>
        <v>0</v>
      </c>
      <c r="AE1122" s="2">
        <f>ROUND(SUMIF(AA1116:AA1120,"=40597198",R1116:R1120),2)</f>
        <v>0</v>
      </c>
      <c r="AF1122" s="2">
        <f>ROUND(SUMIF(AA1116:AA1120,"=40597198",S1116:S1120),2)</f>
        <v>0</v>
      </c>
      <c r="AG1122" s="2">
        <f>ROUND(SUMIF(AA1116:AA1120,"=40597198",T1116:T1120),2)</f>
        <v>0</v>
      </c>
      <c r="AH1122" s="2">
        <f>SUMIF(AA1116:AA1120,"=40597198",U1116:U1120)</f>
        <v>0</v>
      </c>
      <c r="AI1122" s="2">
        <f>SUMIF(AA1116:AA1120,"=40597198",V1116:V1120)</f>
        <v>0</v>
      </c>
      <c r="AJ1122" s="2">
        <f>ROUND(SUMIF(AA1116:AA1120,"=40597198",W1116:W1120),2)</f>
        <v>0</v>
      </c>
      <c r="AK1122" s="2">
        <f>ROUND(SUMIF(AA1116:AA1120,"=40597198",X1116:X1120),2)</f>
        <v>0</v>
      </c>
      <c r="AL1122" s="2">
        <f>ROUND(SUMIF(AA1116:AA1120,"=40597198",Y1116:Y1120),2)</f>
        <v>0</v>
      </c>
      <c r="AM1122" s="2"/>
      <c r="AN1122" s="2"/>
      <c r="AO1122" s="2">
        <f t="shared" ref="AO1122:BC1122" si="722">ROUND(BX1122,2)</f>
        <v>0</v>
      </c>
      <c r="AP1122" s="2">
        <f t="shared" si="722"/>
        <v>0</v>
      </c>
      <c r="AQ1122" s="2">
        <f t="shared" si="722"/>
        <v>0</v>
      </c>
      <c r="AR1122" s="2">
        <f t="shared" si="722"/>
        <v>0</v>
      </c>
      <c r="AS1122" s="2">
        <f t="shared" si="722"/>
        <v>0</v>
      </c>
      <c r="AT1122" s="2">
        <f t="shared" si="722"/>
        <v>0</v>
      </c>
      <c r="AU1122" s="2">
        <f t="shared" si="722"/>
        <v>0</v>
      </c>
      <c r="AV1122" s="2">
        <f t="shared" si="722"/>
        <v>0</v>
      </c>
      <c r="AW1122" s="2">
        <f t="shared" si="722"/>
        <v>0</v>
      </c>
      <c r="AX1122" s="2">
        <f t="shared" si="722"/>
        <v>0</v>
      </c>
      <c r="AY1122" s="2">
        <f t="shared" si="722"/>
        <v>0</v>
      </c>
      <c r="AZ1122" s="2">
        <f t="shared" si="722"/>
        <v>0</v>
      </c>
      <c r="BA1122" s="2">
        <f t="shared" si="722"/>
        <v>0</v>
      </c>
      <c r="BB1122" s="2">
        <f t="shared" si="722"/>
        <v>0</v>
      </c>
      <c r="BC1122" s="2">
        <f t="shared" si="722"/>
        <v>0</v>
      </c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>
        <f>ROUND(SUMIF(AA1116:AA1120,"=40597198",FQ1116:FQ1120),2)</f>
        <v>0</v>
      </c>
      <c r="BY1122" s="2">
        <f>ROUND(SUMIF(AA1116:AA1120,"=40597198",FR1116:FR1120),2)</f>
        <v>0</v>
      </c>
      <c r="BZ1122" s="2">
        <f>ROUND(SUMIF(AA1116:AA1120,"=40597198",GL1116:GL1120),2)</f>
        <v>0</v>
      </c>
      <c r="CA1122" s="2">
        <f>ROUND(SUMIF(AA1116:AA1120,"=40597198",GM1116:GM1120),2)</f>
        <v>0</v>
      </c>
      <c r="CB1122" s="2">
        <f>ROUND(SUMIF(AA1116:AA1120,"=40597198",GN1116:GN1120),2)</f>
        <v>0</v>
      </c>
      <c r="CC1122" s="2">
        <f>ROUND(SUMIF(AA1116:AA1120,"=40597198",GO1116:GO1120),2)</f>
        <v>0</v>
      </c>
      <c r="CD1122" s="2">
        <f>ROUND(SUMIF(AA1116:AA1120,"=40597198",GP1116:GP1120),2)</f>
        <v>0</v>
      </c>
      <c r="CE1122" s="2">
        <f>AC1122-BX1122</f>
        <v>0</v>
      </c>
      <c r="CF1122" s="2">
        <f>AC1122-BY1122</f>
        <v>0</v>
      </c>
      <c r="CG1122" s="2">
        <f>BX1122-BZ1122</f>
        <v>0</v>
      </c>
      <c r="CH1122" s="2">
        <f>AC1122-BX1122-BY1122+BZ1122</f>
        <v>0</v>
      </c>
      <c r="CI1122" s="2">
        <f>BY1122-BZ1122</f>
        <v>0</v>
      </c>
      <c r="CJ1122" s="2">
        <f>ROUND(SUMIF(AA1116:AA1120,"=40597198",GX1116:GX1120),2)</f>
        <v>0</v>
      </c>
      <c r="CK1122" s="2">
        <f>ROUND(SUMIF(AA1116:AA1120,"=40597198",GY1116:GY1120),2)</f>
        <v>0</v>
      </c>
      <c r="CL1122" s="2">
        <f>ROUND(SUMIF(AA1116:AA1120,"=40597198",GZ1116:GZ1120),2)</f>
        <v>0</v>
      </c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3"/>
      <c r="DH1122" s="3"/>
      <c r="DI1122" s="3"/>
      <c r="DJ1122" s="3"/>
      <c r="DK1122" s="3"/>
      <c r="DL1122" s="3"/>
      <c r="DM1122" s="3"/>
      <c r="DN1122" s="3"/>
      <c r="DO1122" s="3"/>
      <c r="DP1122" s="3"/>
      <c r="DQ1122" s="3"/>
      <c r="DR1122" s="3"/>
      <c r="DS1122" s="3"/>
      <c r="DT1122" s="3"/>
      <c r="DU1122" s="3"/>
      <c r="DV1122" s="3"/>
      <c r="DW1122" s="3"/>
      <c r="DX1122" s="3"/>
      <c r="DY1122" s="3"/>
      <c r="DZ1122" s="3"/>
      <c r="EA1122" s="3"/>
      <c r="EB1122" s="3"/>
      <c r="EC1122" s="3"/>
      <c r="ED1122" s="3"/>
      <c r="EE1122" s="3"/>
      <c r="EF1122" s="3"/>
      <c r="EG1122" s="3"/>
      <c r="EH1122" s="3"/>
      <c r="EI1122" s="3"/>
      <c r="EJ1122" s="3"/>
      <c r="EK1122" s="3"/>
      <c r="EL1122" s="3"/>
      <c r="EM1122" s="3"/>
      <c r="EN1122" s="3"/>
      <c r="EO1122" s="3"/>
      <c r="EP1122" s="3"/>
      <c r="EQ1122" s="3"/>
      <c r="ER1122" s="3"/>
      <c r="ES1122" s="3"/>
      <c r="ET1122" s="3"/>
      <c r="EU1122" s="3"/>
      <c r="EV1122" s="3"/>
      <c r="EW1122" s="3"/>
      <c r="EX1122" s="3"/>
      <c r="EY1122" s="3"/>
      <c r="EZ1122" s="3"/>
      <c r="FA1122" s="3"/>
      <c r="FB1122" s="3"/>
      <c r="FC1122" s="3"/>
      <c r="FD1122" s="3"/>
      <c r="FE1122" s="3"/>
      <c r="FF1122" s="3"/>
      <c r="FG1122" s="3"/>
      <c r="FH1122" s="3"/>
      <c r="FI1122" s="3"/>
      <c r="FJ1122" s="3"/>
      <c r="FK1122" s="3"/>
      <c r="FL1122" s="3"/>
      <c r="FM1122" s="3"/>
      <c r="FN1122" s="3"/>
      <c r="FO1122" s="3"/>
      <c r="FP1122" s="3"/>
      <c r="FQ1122" s="3"/>
      <c r="FR1122" s="3"/>
      <c r="FS1122" s="3"/>
      <c r="FT1122" s="3"/>
      <c r="FU1122" s="3"/>
      <c r="FV1122" s="3"/>
      <c r="FW1122" s="3"/>
      <c r="FX1122" s="3"/>
      <c r="FY1122" s="3"/>
      <c r="FZ1122" s="3"/>
      <c r="GA1122" s="3"/>
      <c r="GB1122" s="3"/>
      <c r="GC1122" s="3"/>
      <c r="GD1122" s="3"/>
      <c r="GE1122" s="3"/>
      <c r="GF1122" s="3"/>
      <c r="GG1122" s="3"/>
      <c r="GH1122" s="3"/>
      <c r="GI1122" s="3"/>
      <c r="GJ1122" s="3"/>
      <c r="GK1122" s="3"/>
      <c r="GL1122" s="3"/>
      <c r="GM1122" s="3"/>
      <c r="GN1122" s="3"/>
      <c r="GO1122" s="3"/>
      <c r="GP1122" s="3"/>
      <c r="GQ1122" s="3"/>
      <c r="GR1122" s="3"/>
      <c r="GS1122" s="3"/>
      <c r="GT1122" s="3"/>
      <c r="GU1122" s="3"/>
      <c r="GV1122" s="3"/>
      <c r="GW1122" s="3"/>
      <c r="GX1122" s="3">
        <v>0</v>
      </c>
    </row>
    <row r="1124" spans="1:206" x14ac:dyDescent="0.2">
      <c r="A1124" s="4">
        <v>50</v>
      </c>
      <c r="B1124" s="4">
        <v>0</v>
      </c>
      <c r="C1124" s="4">
        <v>0</v>
      </c>
      <c r="D1124" s="4">
        <v>1</v>
      </c>
      <c r="E1124" s="4">
        <v>201</v>
      </c>
      <c r="F1124" s="4">
        <f>ROUND(Source!O1122,O1124)</f>
        <v>0</v>
      </c>
      <c r="G1124" s="4" t="s">
        <v>66</v>
      </c>
      <c r="H1124" s="4" t="s">
        <v>67</v>
      </c>
      <c r="I1124" s="4"/>
      <c r="J1124" s="4"/>
      <c r="K1124" s="4">
        <v>201</v>
      </c>
      <c r="L1124" s="4">
        <v>1</v>
      </c>
      <c r="M1124" s="4">
        <v>3</v>
      </c>
      <c r="N1124" s="4" t="s">
        <v>3</v>
      </c>
      <c r="O1124" s="4">
        <v>2</v>
      </c>
      <c r="P1124" s="4"/>
      <c r="Q1124" s="4"/>
      <c r="R1124" s="4"/>
      <c r="S1124" s="4"/>
      <c r="T1124" s="4"/>
      <c r="U1124" s="4"/>
      <c r="V1124" s="4"/>
      <c r="W1124" s="4"/>
    </row>
    <row r="1125" spans="1:206" x14ac:dyDescent="0.2">
      <c r="A1125" s="4">
        <v>50</v>
      </c>
      <c r="B1125" s="4">
        <v>0</v>
      </c>
      <c r="C1125" s="4">
        <v>0</v>
      </c>
      <c r="D1125" s="4">
        <v>1</v>
      </c>
      <c r="E1125" s="4">
        <v>202</v>
      </c>
      <c r="F1125" s="4">
        <f>ROUND(Source!P1122,O1125)</f>
        <v>0</v>
      </c>
      <c r="G1125" s="4" t="s">
        <v>68</v>
      </c>
      <c r="H1125" s="4" t="s">
        <v>69</v>
      </c>
      <c r="I1125" s="4"/>
      <c r="J1125" s="4"/>
      <c r="K1125" s="4">
        <v>202</v>
      </c>
      <c r="L1125" s="4">
        <v>2</v>
      </c>
      <c r="M1125" s="4">
        <v>3</v>
      </c>
      <c r="N1125" s="4" t="s">
        <v>3</v>
      </c>
      <c r="O1125" s="4">
        <v>2</v>
      </c>
      <c r="P1125" s="4"/>
      <c r="Q1125" s="4"/>
      <c r="R1125" s="4"/>
      <c r="S1125" s="4"/>
      <c r="T1125" s="4"/>
      <c r="U1125" s="4"/>
      <c r="V1125" s="4"/>
      <c r="W1125" s="4"/>
    </row>
    <row r="1126" spans="1:206" x14ac:dyDescent="0.2">
      <c r="A1126" s="4">
        <v>50</v>
      </c>
      <c r="B1126" s="4">
        <v>0</v>
      </c>
      <c r="C1126" s="4">
        <v>0</v>
      </c>
      <c r="D1126" s="4">
        <v>1</v>
      </c>
      <c r="E1126" s="4">
        <v>222</v>
      </c>
      <c r="F1126" s="4">
        <f>ROUND(Source!AO1122,O1126)</f>
        <v>0</v>
      </c>
      <c r="G1126" s="4" t="s">
        <v>70</v>
      </c>
      <c r="H1126" s="4" t="s">
        <v>71</v>
      </c>
      <c r="I1126" s="4"/>
      <c r="J1126" s="4"/>
      <c r="K1126" s="4">
        <v>222</v>
      </c>
      <c r="L1126" s="4">
        <v>3</v>
      </c>
      <c r="M1126" s="4">
        <v>3</v>
      </c>
      <c r="N1126" s="4" t="s">
        <v>3</v>
      </c>
      <c r="O1126" s="4">
        <v>2</v>
      </c>
      <c r="P1126" s="4"/>
      <c r="Q1126" s="4"/>
      <c r="R1126" s="4"/>
      <c r="S1126" s="4"/>
      <c r="T1126" s="4"/>
      <c r="U1126" s="4"/>
      <c r="V1126" s="4"/>
      <c r="W1126" s="4"/>
    </row>
    <row r="1127" spans="1:206" x14ac:dyDescent="0.2">
      <c r="A1127" s="4">
        <v>50</v>
      </c>
      <c r="B1127" s="4">
        <v>0</v>
      </c>
      <c r="C1127" s="4">
        <v>0</v>
      </c>
      <c r="D1127" s="4">
        <v>1</v>
      </c>
      <c r="E1127" s="4">
        <v>225</v>
      </c>
      <c r="F1127" s="4">
        <f>ROUND(Source!AV1122,O1127)</f>
        <v>0</v>
      </c>
      <c r="G1127" s="4" t="s">
        <v>72</v>
      </c>
      <c r="H1127" s="4" t="s">
        <v>73</v>
      </c>
      <c r="I1127" s="4"/>
      <c r="J1127" s="4"/>
      <c r="K1127" s="4">
        <v>225</v>
      </c>
      <c r="L1127" s="4">
        <v>4</v>
      </c>
      <c r="M1127" s="4">
        <v>3</v>
      </c>
      <c r="N1127" s="4" t="s">
        <v>3</v>
      </c>
      <c r="O1127" s="4">
        <v>2</v>
      </c>
      <c r="P1127" s="4"/>
      <c r="Q1127" s="4"/>
      <c r="R1127" s="4"/>
      <c r="S1127" s="4"/>
      <c r="T1127" s="4"/>
      <c r="U1127" s="4"/>
      <c r="V1127" s="4"/>
      <c r="W1127" s="4"/>
    </row>
    <row r="1128" spans="1:206" x14ac:dyDescent="0.2">
      <c r="A1128" s="4">
        <v>50</v>
      </c>
      <c r="B1128" s="4">
        <v>0</v>
      </c>
      <c r="C1128" s="4">
        <v>0</v>
      </c>
      <c r="D1128" s="4">
        <v>1</v>
      </c>
      <c r="E1128" s="4">
        <v>226</v>
      </c>
      <c r="F1128" s="4">
        <f>ROUND(Source!AW1122,O1128)</f>
        <v>0</v>
      </c>
      <c r="G1128" s="4" t="s">
        <v>74</v>
      </c>
      <c r="H1128" s="4" t="s">
        <v>75</v>
      </c>
      <c r="I1128" s="4"/>
      <c r="J1128" s="4"/>
      <c r="K1128" s="4">
        <v>226</v>
      </c>
      <c r="L1128" s="4">
        <v>5</v>
      </c>
      <c r="M1128" s="4">
        <v>3</v>
      </c>
      <c r="N1128" s="4" t="s">
        <v>3</v>
      </c>
      <c r="O1128" s="4">
        <v>2</v>
      </c>
      <c r="P1128" s="4"/>
      <c r="Q1128" s="4"/>
      <c r="R1128" s="4"/>
      <c r="S1128" s="4"/>
      <c r="T1128" s="4"/>
      <c r="U1128" s="4"/>
      <c r="V1128" s="4"/>
      <c r="W1128" s="4"/>
    </row>
    <row r="1129" spans="1:206" x14ac:dyDescent="0.2">
      <c r="A1129" s="4">
        <v>50</v>
      </c>
      <c r="B1129" s="4">
        <v>0</v>
      </c>
      <c r="C1129" s="4">
        <v>0</v>
      </c>
      <c r="D1129" s="4">
        <v>1</v>
      </c>
      <c r="E1129" s="4">
        <v>227</v>
      </c>
      <c r="F1129" s="4">
        <f>ROUND(Source!AX1122,O1129)</f>
        <v>0</v>
      </c>
      <c r="G1129" s="4" t="s">
        <v>76</v>
      </c>
      <c r="H1129" s="4" t="s">
        <v>77</v>
      </c>
      <c r="I1129" s="4"/>
      <c r="J1129" s="4"/>
      <c r="K1129" s="4">
        <v>227</v>
      </c>
      <c r="L1129" s="4">
        <v>6</v>
      </c>
      <c r="M1129" s="4">
        <v>3</v>
      </c>
      <c r="N1129" s="4" t="s">
        <v>3</v>
      </c>
      <c r="O1129" s="4">
        <v>2</v>
      </c>
      <c r="P1129" s="4"/>
      <c r="Q1129" s="4"/>
      <c r="R1129" s="4"/>
      <c r="S1129" s="4"/>
      <c r="T1129" s="4"/>
      <c r="U1129" s="4"/>
      <c r="V1129" s="4"/>
      <c r="W1129" s="4"/>
    </row>
    <row r="1130" spans="1:206" x14ac:dyDescent="0.2">
      <c r="A1130" s="4">
        <v>50</v>
      </c>
      <c r="B1130" s="4">
        <v>0</v>
      </c>
      <c r="C1130" s="4">
        <v>0</v>
      </c>
      <c r="D1130" s="4">
        <v>1</v>
      </c>
      <c r="E1130" s="4">
        <v>228</v>
      </c>
      <c r="F1130" s="4">
        <f>ROUND(Source!AY1122,O1130)</f>
        <v>0</v>
      </c>
      <c r="G1130" s="4" t="s">
        <v>78</v>
      </c>
      <c r="H1130" s="4" t="s">
        <v>79</v>
      </c>
      <c r="I1130" s="4"/>
      <c r="J1130" s="4"/>
      <c r="K1130" s="4">
        <v>228</v>
      </c>
      <c r="L1130" s="4">
        <v>7</v>
      </c>
      <c r="M1130" s="4">
        <v>3</v>
      </c>
      <c r="N1130" s="4" t="s">
        <v>3</v>
      </c>
      <c r="O1130" s="4">
        <v>2</v>
      </c>
      <c r="P1130" s="4"/>
      <c r="Q1130" s="4"/>
      <c r="R1130" s="4"/>
      <c r="S1130" s="4"/>
      <c r="T1130" s="4"/>
      <c r="U1130" s="4"/>
      <c r="V1130" s="4"/>
      <c r="W1130" s="4"/>
    </row>
    <row r="1131" spans="1:206" x14ac:dyDescent="0.2">
      <c r="A1131" s="4">
        <v>50</v>
      </c>
      <c r="B1131" s="4">
        <v>0</v>
      </c>
      <c r="C1131" s="4">
        <v>0</v>
      </c>
      <c r="D1131" s="4">
        <v>1</v>
      </c>
      <c r="E1131" s="4">
        <v>216</v>
      </c>
      <c r="F1131" s="4">
        <f>ROUND(Source!AP1122,O1131)</f>
        <v>0</v>
      </c>
      <c r="G1131" s="4" t="s">
        <v>80</v>
      </c>
      <c r="H1131" s="4" t="s">
        <v>81</v>
      </c>
      <c r="I1131" s="4"/>
      <c r="J1131" s="4"/>
      <c r="K1131" s="4">
        <v>216</v>
      </c>
      <c r="L1131" s="4">
        <v>8</v>
      </c>
      <c r="M1131" s="4">
        <v>3</v>
      </c>
      <c r="N1131" s="4" t="s">
        <v>3</v>
      </c>
      <c r="O1131" s="4">
        <v>2</v>
      </c>
      <c r="P1131" s="4"/>
      <c r="Q1131" s="4"/>
      <c r="R1131" s="4"/>
      <c r="S1131" s="4"/>
      <c r="T1131" s="4"/>
      <c r="U1131" s="4"/>
      <c r="V1131" s="4"/>
      <c r="W1131" s="4"/>
    </row>
    <row r="1132" spans="1:206" x14ac:dyDescent="0.2">
      <c r="A1132" s="4">
        <v>50</v>
      </c>
      <c r="B1132" s="4">
        <v>0</v>
      </c>
      <c r="C1132" s="4">
        <v>0</v>
      </c>
      <c r="D1132" s="4">
        <v>1</v>
      </c>
      <c r="E1132" s="4">
        <v>223</v>
      </c>
      <c r="F1132" s="4">
        <f>ROUND(Source!AQ1122,O1132)</f>
        <v>0</v>
      </c>
      <c r="G1132" s="4" t="s">
        <v>82</v>
      </c>
      <c r="H1132" s="4" t="s">
        <v>83</v>
      </c>
      <c r="I1132" s="4"/>
      <c r="J1132" s="4"/>
      <c r="K1132" s="4">
        <v>223</v>
      </c>
      <c r="L1132" s="4">
        <v>9</v>
      </c>
      <c r="M1132" s="4">
        <v>3</v>
      </c>
      <c r="N1132" s="4" t="s">
        <v>3</v>
      </c>
      <c r="O1132" s="4">
        <v>2</v>
      </c>
      <c r="P1132" s="4"/>
      <c r="Q1132" s="4"/>
      <c r="R1132" s="4"/>
      <c r="S1132" s="4"/>
      <c r="T1132" s="4"/>
      <c r="U1132" s="4"/>
      <c r="V1132" s="4"/>
      <c r="W1132" s="4"/>
    </row>
    <row r="1133" spans="1:206" x14ac:dyDescent="0.2">
      <c r="A1133" s="4">
        <v>50</v>
      </c>
      <c r="B1133" s="4">
        <v>0</v>
      </c>
      <c r="C1133" s="4">
        <v>0</v>
      </c>
      <c r="D1133" s="4">
        <v>1</v>
      </c>
      <c r="E1133" s="4">
        <v>229</v>
      </c>
      <c r="F1133" s="4">
        <f>ROUND(Source!AZ1122,O1133)</f>
        <v>0</v>
      </c>
      <c r="G1133" s="4" t="s">
        <v>84</v>
      </c>
      <c r="H1133" s="4" t="s">
        <v>85</v>
      </c>
      <c r="I1133" s="4"/>
      <c r="J1133" s="4"/>
      <c r="K1133" s="4">
        <v>229</v>
      </c>
      <c r="L1133" s="4">
        <v>10</v>
      </c>
      <c r="M1133" s="4">
        <v>3</v>
      </c>
      <c r="N1133" s="4" t="s">
        <v>3</v>
      </c>
      <c r="O1133" s="4">
        <v>2</v>
      </c>
      <c r="P1133" s="4"/>
      <c r="Q1133" s="4"/>
      <c r="R1133" s="4"/>
      <c r="S1133" s="4"/>
      <c r="T1133" s="4"/>
      <c r="U1133" s="4"/>
      <c r="V1133" s="4"/>
      <c r="W1133" s="4"/>
    </row>
    <row r="1134" spans="1:206" x14ac:dyDescent="0.2">
      <c r="A1134" s="4">
        <v>50</v>
      </c>
      <c r="B1134" s="4">
        <v>0</v>
      </c>
      <c r="C1134" s="4">
        <v>0</v>
      </c>
      <c r="D1134" s="4">
        <v>1</v>
      </c>
      <c r="E1134" s="4">
        <v>203</v>
      </c>
      <c r="F1134" s="4">
        <f>ROUND(Source!Q1122,O1134)</f>
        <v>0</v>
      </c>
      <c r="G1134" s="4" t="s">
        <v>86</v>
      </c>
      <c r="H1134" s="4" t="s">
        <v>87</v>
      </c>
      <c r="I1134" s="4"/>
      <c r="J1134" s="4"/>
      <c r="K1134" s="4">
        <v>203</v>
      </c>
      <c r="L1134" s="4">
        <v>11</v>
      </c>
      <c r="M1134" s="4">
        <v>3</v>
      </c>
      <c r="N1134" s="4" t="s">
        <v>3</v>
      </c>
      <c r="O1134" s="4">
        <v>2</v>
      </c>
      <c r="P1134" s="4"/>
      <c r="Q1134" s="4"/>
      <c r="R1134" s="4"/>
      <c r="S1134" s="4"/>
      <c r="T1134" s="4"/>
      <c r="U1134" s="4"/>
      <c r="V1134" s="4"/>
      <c r="W1134" s="4"/>
    </row>
    <row r="1135" spans="1:206" x14ac:dyDescent="0.2">
      <c r="A1135" s="4">
        <v>50</v>
      </c>
      <c r="B1135" s="4">
        <v>0</v>
      </c>
      <c r="C1135" s="4">
        <v>0</v>
      </c>
      <c r="D1135" s="4">
        <v>1</v>
      </c>
      <c r="E1135" s="4">
        <v>231</v>
      </c>
      <c r="F1135" s="4">
        <f>ROUND(Source!BB1122,O1135)</f>
        <v>0</v>
      </c>
      <c r="G1135" s="4" t="s">
        <v>88</v>
      </c>
      <c r="H1135" s="4" t="s">
        <v>89</v>
      </c>
      <c r="I1135" s="4"/>
      <c r="J1135" s="4"/>
      <c r="K1135" s="4">
        <v>231</v>
      </c>
      <c r="L1135" s="4">
        <v>12</v>
      </c>
      <c r="M1135" s="4">
        <v>3</v>
      </c>
      <c r="N1135" s="4" t="s">
        <v>3</v>
      </c>
      <c r="O1135" s="4">
        <v>2</v>
      </c>
      <c r="P1135" s="4"/>
      <c r="Q1135" s="4"/>
      <c r="R1135" s="4"/>
      <c r="S1135" s="4"/>
      <c r="T1135" s="4"/>
      <c r="U1135" s="4"/>
      <c r="V1135" s="4"/>
      <c r="W1135" s="4"/>
    </row>
    <row r="1136" spans="1:206" x14ac:dyDescent="0.2">
      <c r="A1136" s="4">
        <v>50</v>
      </c>
      <c r="B1136" s="4">
        <v>0</v>
      </c>
      <c r="C1136" s="4">
        <v>0</v>
      </c>
      <c r="D1136" s="4">
        <v>1</v>
      </c>
      <c r="E1136" s="4">
        <v>204</v>
      </c>
      <c r="F1136" s="4">
        <f>ROUND(Source!R1122,O1136)</f>
        <v>0</v>
      </c>
      <c r="G1136" s="4" t="s">
        <v>90</v>
      </c>
      <c r="H1136" s="4" t="s">
        <v>91</v>
      </c>
      <c r="I1136" s="4"/>
      <c r="J1136" s="4"/>
      <c r="K1136" s="4">
        <v>204</v>
      </c>
      <c r="L1136" s="4">
        <v>13</v>
      </c>
      <c r="M1136" s="4">
        <v>3</v>
      </c>
      <c r="N1136" s="4" t="s">
        <v>3</v>
      </c>
      <c r="O1136" s="4">
        <v>2</v>
      </c>
      <c r="P1136" s="4"/>
      <c r="Q1136" s="4"/>
      <c r="R1136" s="4"/>
      <c r="S1136" s="4"/>
      <c r="T1136" s="4"/>
      <c r="U1136" s="4"/>
      <c r="V1136" s="4"/>
      <c r="W1136" s="4"/>
    </row>
    <row r="1137" spans="1:88" x14ac:dyDescent="0.2">
      <c r="A1137" s="4">
        <v>50</v>
      </c>
      <c r="B1137" s="4">
        <v>0</v>
      </c>
      <c r="C1137" s="4">
        <v>0</v>
      </c>
      <c r="D1137" s="4">
        <v>1</v>
      </c>
      <c r="E1137" s="4">
        <v>205</v>
      </c>
      <c r="F1137" s="4">
        <f>ROUND(Source!S1122,O1137)</f>
        <v>0</v>
      </c>
      <c r="G1137" s="4" t="s">
        <v>92</v>
      </c>
      <c r="H1137" s="4" t="s">
        <v>93</v>
      </c>
      <c r="I1137" s="4"/>
      <c r="J1137" s="4"/>
      <c r="K1137" s="4">
        <v>205</v>
      </c>
      <c r="L1137" s="4">
        <v>14</v>
      </c>
      <c r="M1137" s="4">
        <v>3</v>
      </c>
      <c r="N1137" s="4" t="s">
        <v>3</v>
      </c>
      <c r="O1137" s="4">
        <v>2</v>
      </c>
      <c r="P1137" s="4"/>
      <c r="Q1137" s="4"/>
      <c r="R1137" s="4"/>
      <c r="S1137" s="4"/>
      <c r="T1137" s="4"/>
      <c r="U1137" s="4"/>
      <c r="V1137" s="4"/>
      <c r="W1137" s="4"/>
    </row>
    <row r="1138" spans="1:88" x14ac:dyDescent="0.2">
      <c r="A1138" s="4">
        <v>50</v>
      </c>
      <c r="B1138" s="4">
        <v>0</v>
      </c>
      <c r="C1138" s="4">
        <v>0</v>
      </c>
      <c r="D1138" s="4">
        <v>1</v>
      </c>
      <c r="E1138" s="4">
        <v>232</v>
      </c>
      <c r="F1138" s="4">
        <f>ROUND(Source!BC1122,O1138)</f>
        <v>0</v>
      </c>
      <c r="G1138" s="4" t="s">
        <v>94</v>
      </c>
      <c r="H1138" s="4" t="s">
        <v>95</v>
      </c>
      <c r="I1138" s="4"/>
      <c r="J1138" s="4"/>
      <c r="K1138" s="4">
        <v>232</v>
      </c>
      <c r="L1138" s="4">
        <v>15</v>
      </c>
      <c r="M1138" s="4">
        <v>3</v>
      </c>
      <c r="N1138" s="4" t="s">
        <v>3</v>
      </c>
      <c r="O1138" s="4">
        <v>2</v>
      </c>
      <c r="P1138" s="4"/>
      <c r="Q1138" s="4"/>
      <c r="R1138" s="4"/>
      <c r="S1138" s="4"/>
      <c r="T1138" s="4"/>
      <c r="U1138" s="4"/>
      <c r="V1138" s="4"/>
      <c r="W1138" s="4"/>
    </row>
    <row r="1139" spans="1:88" x14ac:dyDescent="0.2">
      <c r="A1139" s="4">
        <v>50</v>
      </c>
      <c r="B1139" s="4">
        <v>0</v>
      </c>
      <c r="C1139" s="4">
        <v>0</v>
      </c>
      <c r="D1139" s="4">
        <v>1</v>
      </c>
      <c r="E1139" s="4">
        <v>214</v>
      </c>
      <c r="F1139" s="4">
        <f>ROUND(Source!AS1122,O1139)</f>
        <v>0</v>
      </c>
      <c r="G1139" s="4" t="s">
        <v>96</v>
      </c>
      <c r="H1139" s="4" t="s">
        <v>97</v>
      </c>
      <c r="I1139" s="4"/>
      <c r="J1139" s="4"/>
      <c r="K1139" s="4">
        <v>214</v>
      </c>
      <c r="L1139" s="4">
        <v>16</v>
      </c>
      <c r="M1139" s="4">
        <v>3</v>
      </c>
      <c r="N1139" s="4" t="s">
        <v>3</v>
      </c>
      <c r="O1139" s="4">
        <v>2</v>
      </c>
      <c r="P1139" s="4"/>
      <c r="Q1139" s="4"/>
      <c r="R1139" s="4"/>
      <c r="S1139" s="4"/>
      <c r="T1139" s="4"/>
      <c r="U1139" s="4"/>
      <c r="V1139" s="4"/>
      <c r="W1139" s="4"/>
    </row>
    <row r="1140" spans="1:88" x14ac:dyDescent="0.2">
      <c r="A1140" s="4">
        <v>50</v>
      </c>
      <c r="B1140" s="4">
        <v>0</v>
      </c>
      <c r="C1140" s="4">
        <v>0</v>
      </c>
      <c r="D1140" s="4">
        <v>1</v>
      </c>
      <c r="E1140" s="4">
        <v>215</v>
      </c>
      <c r="F1140" s="4">
        <f>ROUND(Source!AT1122,O1140)</f>
        <v>0</v>
      </c>
      <c r="G1140" s="4" t="s">
        <v>98</v>
      </c>
      <c r="H1140" s="4" t="s">
        <v>99</v>
      </c>
      <c r="I1140" s="4"/>
      <c r="J1140" s="4"/>
      <c r="K1140" s="4">
        <v>215</v>
      </c>
      <c r="L1140" s="4">
        <v>17</v>
      </c>
      <c r="M1140" s="4">
        <v>3</v>
      </c>
      <c r="N1140" s="4" t="s">
        <v>3</v>
      </c>
      <c r="O1140" s="4">
        <v>2</v>
      </c>
      <c r="P1140" s="4"/>
      <c r="Q1140" s="4"/>
      <c r="R1140" s="4"/>
      <c r="S1140" s="4"/>
      <c r="T1140" s="4"/>
      <c r="U1140" s="4"/>
      <c r="V1140" s="4"/>
      <c r="W1140" s="4"/>
    </row>
    <row r="1141" spans="1:88" x14ac:dyDescent="0.2">
      <c r="A1141" s="4">
        <v>50</v>
      </c>
      <c r="B1141" s="4">
        <v>0</v>
      </c>
      <c r="C1141" s="4">
        <v>0</v>
      </c>
      <c r="D1141" s="4">
        <v>1</v>
      </c>
      <c r="E1141" s="4">
        <v>217</v>
      </c>
      <c r="F1141" s="4">
        <f>ROUND(Source!AU1122,O1141)</f>
        <v>0</v>
      </c>
      <c r="G1141" s="4" t="s">
        <v>100</v>
      </c>
      <c r="H1141" s="4" t="s">
        <v>101</v>
      </c>
      <c r="I1141" s="4"/>
      <c r="J1141" s="4"/>
      <c r="K1141" s="4">
        <v>217</v>
      </c>
      <c r="L1141" s="4">
        <v>18</v>
      </c>
      <c r="M1141" s="4">
        <v>3</v>
      </c>
      <c r="N1141" s="4" t="s">
        <v>3</v>
      </c>
      <c r="O1141" s="4">
        <v>2</v>
      </c>
      <c r="P1141" s="4"/>
      <c r="Q1141" s="4"/>
      <c r="R1141" s="4"/>
      <c r="S1141" s="4"/>
      <c r="T1141" s="4"/>
      <c r="U1141" s="4"/>
      <c r="V1141" s="4"/>
      <c r="W1141" s="4"/>
    </row>
    <row r="1142" spans="1:88" x14ac:dyDescent="0.2">
      <c r="A1142" s="4">
        <v>50</v>
      </c>
      <c r="B1142" s="4">
        <v>0</v>
      </c>
      <c r="C1142" s="4">
        <v>0</v>
      </c>
      <c r="D1142" s="4">
        <v>1</v>
      </c>
      <c r="E1142" s="4">
        <v>230</v>
      </c>
      <c r="F1142" s="4">
        <f>ROUND(Source!BA1122,O1142)</f>
        <v>0</v>
      </c>
      <c r="G1142" s="4" t="s">
        <v>102</v>
      </c>
      <c r="H1142" s="4" t="s">
        <v>103</v>
      </c>
      <c r="I1142" s="4"/>
      <c r="J1142" s="4"/>
      <c r="K1142" s="4">
        <v>230</v>
      </c>
      <c r="L1142" s="4">
        <v>19</v>
      </c>
      <c r="M1142" s="4">
        <v>3</v>
      </c>
      <c r="N1142" s="4" t="s">
        <v>3</v>
      </c>
      <c r="O1142" s="4">
        <v>2</v>
      </c>
      <c r="P1142" s="4"/>
      <c r="Q1142" s="4"/>
      <c r="R1142" s="4"/>
      <c r="S1142" s="4"/>
      <c r="T1142" s="4"/>
      <c r="U1142" s="4"/>
      <c r="V1142" s="4"/>
      <c r="W1142" s="4"/>
    </row>
    <row r="1143" spans="1:88" x14ac:dyDescent="0.2">
      <c r="A1143" s="4">
        <v>50</v>
      </c>
      <c r="B1143" s="4">
        <v>0</v>
      </c>
      <c r="C1143" s="4">
        <v>0</v>
      </c>
      <c r="D1143" s="4">
        <v>1</v>
      </c>
      <c r="E1143" s="4">
        <v>206</v>
      </c>
      <c r="F1143" s="4">
        <f>ROUND(Source!T1122,O1143)</f>
        <v>0</v>
      </c>
      <c r="G1143" s="4" t="s">
        <v>104</v>
      </c>
      <c r="H1143" s="4" t="s">
        <v>105</v>
      </c>
      <c r="I1143" s="4"/>
      <c r="J1143" s="4"/>
      <c r="K1143" s="4">
        <v>206</v>
      </c>
      <c r="L1143" s="4">
        <v>20</v>
      </c>
      <c r="M1143" s="4">
        <v>3</v>
      </c>
      <c r="N1143" s="4" t="s">
        <v>3</v>
      </c>
      <c r="O1143" s="4">
        <v>2</v>
      </c>
      <c r="P1143" s="4"/>
      <c r="Q1143" s="4"/>
      <c r="R1143" s="4"/>
      <c r="S1143" s="4"/>
      <c r="T1143" s="4"/>
      <c r="U1143" s="4"/>
      <c r="V1143" s="4"/>
      <c r="W1143" s="4"/>
    </row>
    <row r="1144" spans="1:88" x14ac:dyDescent="0.2">
      <c r="A1144" s="4">
        <v>50</v>
      </c>
      <c r="B1144" s="4">
        <v>0</v>
      </c>
      <c r="C1144" s="4">
        <v>0</v>
      </c>
      <c r="D1144" s="4">
        <v>1</v>
      </c>
      <c r="E1144" s="4">
        <v>207</v>
      </c>
      <c r="F1144" s="4">
        <f>Source!U1122</f>
        <v>0</v>
      </c>
      <c r="G1144" s="4" t="s">
        <v>106</v>
      </c>
      <c r="H1144" s="4" t="s">
        <v>107</v>
      </c>
      <c r="I1144" s="4"/>
      <c r="J1144" s="4"/>
      <c r="K1144" s="4">
        <v>207</v>
      </c>
      <c r="L1144" s="4">
        <v>21</v>
      </c>
      <c r="M1144" s="4">
        <v>3</v>
      </c>
      <c r="N1144" s="4" t="s">
        <v>3</v>
      </c>
      <c r="O1144" s="4">
        <v>-1</v>
      </c>
      <c r="P1144" s="4"/>
      <c r="Q1144" s="4"/>
      <c r="R1144" s="4"/>
      <c r="S1144" s="4"/>
      <c r="T1144" s="4"/>
      <c r="U1144" s="4"/>
      <c r="V1144" s="4"/>
      <c r="W1144" s="4"/>
    </row>
    <row r="1145" spans="1:88" x14ac:dyDescent="0.2">
      <c r="A1145" s="4">
        <v>50</v>
      </c>
      <c r="B1145" s="4">
        <v>0</v>
      </c>
      <c r="C1145" s="4">
        <v>0</v>
      </c>
      <c r="D1145" s="4">
        <v>1</v>
      </c>
      <c r="E1145" s="4">
        <v>208</v>
      </c>
      <c r="F1145" s="4">
        <f>Source!V1122</f>
        <v>0</v>
      </c>
      <c r="G1145" s="4" t="s">
        <v>108</v>
      </c>
      <c r="H1145" s="4" t="s">
        <v>109</v>
      </c>
      <c r="I1145" s="4"/>
      <c r="J1145" s="4"/>
      <c r="K1145" s="4">
        <v>208</v>
      </c>
      <c r="L1145" s="4">
        <v>22</v>
      </c>
      <c r="M1145" s="4">
        <v>3</v>
      </c>
      <c r="N1145" s="4" t="s">
        <v>3</v>
      </c>
      <c r="O1145" s="4">
        <v>-1</v>
      </c>
      <c r="P1145" s="4"/>
      <c r="Q1145" s="4"/>
      <c r="R1145" s="4"/>
      <c r="S1145" s="4"/>
      <c r="T1145" s="4"/>
      <c r="U1145" s="4"/>
      <c r="V1145" s="4"/>
      <c r="W1145" s="4"/>
    </row>
    <row r="1146" spans="1:88" x14ac:dyDescent="0.2">
      <c r="A1146" s="4">
        <v>50</v>
      </c>
      <c r="B1146" s="4">
        <v>0</v>
      </c>
      <c r="C1146" s="4">
        <v>0</v>
      </c>
      <c r="D1146" s="4">
        <v>1</v>
      </c>
      <c r="E1146" s="4">
        <v>209</v>
      </c>
      <c r="F1146" s="4">
        <f>ROUND(Source!W1122,O1146)</f>
        <v>0</v>
      </c>
      <c r="G1146" s="4" t="s">
        <v>110</v>
      </c>
      <c r="H1146" s="4" t="s">
        <v>111</v>
      </c>
      <c r="I1146" s="4"/>
      <c r="J1146" s="4"/>
      <c r="K1146" s="4">
        <v>209</v>
      </c>
      <c r="L1146" s="4">
        <v>23</v>
      </c>
      <c r="M1146" s="4">
        <v>3</v>
      </c>
      <c r="N1146" s="4" t="s">
        <v>3</v>
      </c>
      <c r="O1146" s="4">
        <v>2</v>
      </c>
      <c r="P1146" s="4"/>
      <c r="Q1146" s="4"/>
      <c r="R1146" s="4"/>
      <c r="S1146" s="4"/>
      <c r="T1146" s="4"/>
      <c r="U1146" s="4"/>
      <c r="V1146" s="4"/>
      <c r="W1146" s="4"/>
    </row>
    <row r="1147" spans="1:88" x14ac:dyDescent="0.2">
      <c r="A1147" s="4">
        <v>50</v>
      </c>
      <c r="B1147" s="4">
        <v>0</v>
      </c>
      <c r="C1147" s="4">
        <v>0</v>
      </c>
      <c r="D1147" s="4">
        <v>1</v>
      </c>
      <c r="E1147" s="4">
        <v>210</v>
      </c>
      <c r="F1147" s="4">
        <f>ROUND(Source!X1122,O1147)</f>
        <v>0</v>
      </c>
      <c r="G1147" s="4" t="s">
        <v>112</v>
      </c>
      <c r="H1147" s="4" t="s">
        <v>113</v>
      </c>
      <c r="I1147" s="4"/>
      <c r="J1147" s="4"/>
      <c r="K1147" s="4">
        <v>210</v>
      </c>
      <c r="L1147" s="4">
        <v>24</v>
      </c>
      <c r="M1147" s="4">
        <v>3</v>
      </c>
      <c r="N1147" s="4" t="s">
        <v>3</v>
      </c>
      <c r="O1147" s="4">
        <v>2</v>
      </c>
      <c r="P1147" s="4"/>
      <c r="Q1147" s="4"/>
      <c r="R1147" s="4"/>
      <c r="S1147" s="4"/>
      <c r="T1147" s="4"/>
      <c r="U1147" s="4"/>
      <c r="V1147" s="4"/>
      <c r="W1147" s="4"/>
    </row>
    <row r="1148" spans="1:88" x14ac:dyDescent="0.2">
      <c r="A1148" s="4">
        <v>50</v>
      </c>
      <c r="B1148" s="4">
        <v>0</v>
      </c>
      <c r="C1148" s="4">
        <v>0</v>
      </c>
      <c r="D1148" s="4">
        <v>1</v>
      </c>
      <c r="E1148" s="4">
        <v>211</v>
      </c>
      <c r="F1148" s="4">
        <f>ROUND(Source!Y1122,O1148)</f>
        <v>0</v>
      </c>
      <c r="G1148" s="4" t="s">
        <v>114</v>
      </c>
      <c r="H1148" s="4" t="s">
        <v>115</v>
      </c>
      <c r="I1148" s="4"/>
      <c r="J1148" s="4"/>
      <c r="K1148" s="4">
        <v>211</v>
      </c>
      <c r="L1148" s="4">
        <v>25</v>
      </c>
      <c r="M1148" s="4">
        <v>3</v>
      </c>
      <c r="N1148" s="4" t="s">
        <v>3</v>
      </c>
      <c r="O1148" s="4">
        <v>2</v>
      </c>
      <c r="P1148" s="4"/>
      <c r="Q1148" s="4"/>
      <c r="R1148" s="4"/>
      <c r="S1148" s="4"/>
      <c r="T1148" s="4"/>
      <c r="U1148" s="4"/>
      <c r="V1148" s="4"/>
      <c r="W1148" s="4"/>
    </row>
    <row r="1149" spans="1:88" x14ac:dyDescent="0.2">
      <c r="A1149" s="4">
        <v>50</v>
      </c>
      <c r="B1149" s="4">
        <v>0</v>
      </c>
      <c r="C1149" s="4">
        <v>0</v>
      </c>
      <c r="D1149" s="4">
        <v>1</v>
      </c>
      <c r="E1149" s="4">
        <v>224</v>
      </c>
      <c r="F1149" s="4">
        <f>ROUND(Source!AR1122,O1149)</f>
        <v>0</v>
      </c>
      <c r="G1149" s="4" t="s">
        <v>116</v>
      </c>
      <c r="H1149" s="4" t="s">
        <v>117</v>
      </c>
      <c r="I1149" s="4"/>
      <c r="J1149" s="4"/>
      <c r="K1149" s="4">
        <v>224</v>
      </c>
      <c r="L1149" s="4">
        <v>26</v>
      </c>
      <c r="M1149" s="4">
        <v>3</v>
      </c>
      <c r="N1149" s="4" t="s">
        <v>3</v>
      </c>
      <c r="O1149" s="4">
        <v>2</v>
      </c>
      <c r="P1149" s="4"/>
      <c r="Q1149" s="4"/>
      <c r="R1149" s="4"/>
      <c r="S1149" s="4"/>
      <c r="T1149" s="4"/>
      <c r="U1149" s="4"/>
      <c r="V1149" s="4"/>
      <c r="W1149" s="4"/>
    </row>
    <row r="1151" spans="1:88" x14ac:dyDescent="0.2">
      <c r="A1151" s="1">
        <v>5</v>
      </c>
      <c r="B1151" s="1">
        <v>1</v>
      </c>
      <c r="C1151" s="1"/>
      <c r="D1151" s="1">
        <f>ROW(A1163)</f>
        <v>1163</v>
      </c>
      <c r="E1151" s="1"/>
      <c r="F1151" s="1" t="s">
        <v>118</v>
      </c>
      <c r="G1151" s="1" t="s">
        <v>153</v>
      </c>
      <c r="H1151" s="1" t="s">
        <v>3</v>
      </c>
      <c r="I1151" s="1">
        <v>0</v>
      </c>
      <c r="J1151" s="1"/>
      <c r="K1151" s="1">
        <v>0</v>
      </c>
      <c r="L1151" s="1"/>
      <c r="M1151" s="1"/>
      <c r="N1151" s="1"/>
      <c r="O1151" s="1"/>
      <c r="P1151" s="1"/>
      <c r="Q1151" s="1"/>
      <c r="R1151" s="1"/>
      <c r="S1151" s="1"/>
      <c r="T1151" s="1"/>
      <c r="U1151" s="1" t="s">
        <v>3</v>
      </c>
      <c r="V1151" s="1">
        <v>0</v>
      </c>
      <c r="W1151" s="1"/>
      <c r="X1151" s="1"/>
      <c r="Y1151" s="1"/>
      <c r="Z1151" s="1"/>
      <c r="AA1151" s="1"/>
      <c r="AB1151" s="1" t="s">
        <v>3</v>
      </c>
      <c r="AC1151" s="1" t="s">
        <v>3</v>
      </c>
      <c r="AD1151" s="1" t="s">
        <v>3</v>
      </c>
      <c r="AE1151" s="1" t="s">
        <v>3</v>
      </c>
      <c r="AF1151" s="1" t="s">
        <v>3</v>
      </c>
      <c r="AG1151" s="1" t="s">
        <v>3</v>
      </c>
      <c r="AH1151" s="1"/>
      <c r="AI1151" s="1"/>
      <c r="AJ1151" s="1"/>
      <c r="AK1151" s="1"/>
      <c r="AL1151" s="1"/>
      <c r="AM1151" s="1"/>
      <c r="AN1151" s="1"/>
      <c r="AO1151" s="1"/>
      <c r="AP1151" s="1" t="s">
        <v>3</v>
      </c>
      <c r="AQ1151" s="1" t="s">
        <v>3</v>
      </c>
      <c r="AR1151" s="1" t="s">
        <v>3</v>
      </c>
      <c r="AS1151" s="1"/>
      <c r="AT1151" s="1"/>
      <c r="AU1151" s="1"/>
      <c r="AV1151" s="1"/>
      <c r="AW1151" s="1"/>
      <c r="AX1151" s="1"/>
      <c r="AY1151" s="1"/>
      <c r="AZ1151" s="1" t="s">
        <v>3</v>
      </c>
      <c r="BA1151" s="1"/>
      <c r="BB1151" s="1" t="s">
        <v>3</v>
      </c>
      <c r="BC1151" s="1" t="s">
        <v>3</v>
      </c>
      <c r="BD1151" s="1" t="s">
        <v>3</v>
      </c>
      <c r="BE1151" s="1" t="s">
        <v>3</v>
      </c>
      <c r="BF1151" s="1" t="s">
        <v>3</v>
      </c>
      <c r="BG1151" s="1" t="s">
        <v>3</v>
      </c>
      <c r="BH1151" s="1" t="s">
        <v>3</v>
      </c>
      <c r="BI1151" s="1" t="s">
        <v>3</v>
      </c>
      <c r="BJ1151" s="1" t="s">
        <v>3</v>
      </c>
      <c r="BK1151" s="1" t="s">
        <v>3</v>
      </c>
      <c r="BL1151" s="1" t="s">
        <v>3</v>
      </c>
      <c r="BM1151" s="1" t="s">
        <v>3</v>
      </c>
      <c r="BN1151" s="1" t="s">
        <v>3</v>
      </c>
      <c r="BO1151" s="1" t="s">
        <v>3</v>
      </c>
      <c r="BP1151" s="1" t="s">
        <v>3</v>
      </c>
      <c r="BQ1151" s="1"/>
      <c r="BR1151" s="1"/>
      <c r="BS1151" s="1"/>
      <c r="BT1151" s="1"/>
      <c r="BU1151" s="1"/>
      <c r="BV1151" s="1"/>
      <c r="BW1151" s="1"/>
      <c r="BX1151" s="1">
        <v>0</v>
      </c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>
        <v>0</v>
      </c>
    </row>
    <row r="1153" spans="1:245" x14ac:dyDescent="0.2">
      <c r="A1153" s="2">
        <v>52</v>
      </c>
      <c r="B1153" s="2">
        <f t="shared" ref="B1153:G1153" si="723">B1163</f>
        <v>1</v>
      </c>
      <c r="C1153" s="2">
        <f t="shared" si="723"/>
        <v>5</v>
      </c>
      <c r="D1153" s="2">
        <f t="shared" si="723"/>
        <v>1151</v>
      </c>
      <c r="E1153" s="2">
        <f t="shared" si="723"/>
        <v>0</v>
      </c>
      <c r="F1153" s="2" t="str">
        <f t="shared" si="723"/>
        <v>Новый подраздел</v>
      </c>
      <c r="G1153" s="2" t="str">
        <f t="shared" si="723"/>
        <v>Прочие работы</v>
      </c>
      <c r="H1153" s="2"/>
      <c r="I1153" s="2"/>
      <c r="J1153" s="2"/>
      <c r="K1153" s="2"/>
      <c r="L1153" s="2"/>
      <c r="M1153" s="2"/>
      <c r="N1153" s="2"/>
      <c r="O1153" s="2">
        <f t="shared" ref="O1153:AT1153" si="724">O1163</f>
        <v>0</v>
      </c>
      <c r="P1153" s="2">
        <f t="shared" si="724"/>
        <v>0</v>
      </c>
      <c r="Q1153" s="2">
        <f t="shared" si="724"/>
        <v>0</v>
      </c>
      <c r="R1153" s="2">
        <f t="shared" si="724"/>
        <v>0</v>
      </c>
      <c r="S1153" s="2">
        <f t="shared" si="724"/>
        <v>0</v>
      </c>
      <c r="T1153" s="2">
        <f t="shared" si="724"/>
        <v>0</v>
      </c>
      <c r="U1153" s="2">
        <f t="shared" si="724"/>
        <v>0</v>
      </c>
      <c r="V1153" s="2">
        <f t="shared" si="724"/>
        <v>0</v>
      </c>
      <c r="W1153" s="2">
        <f t="shared" si="724"/>
        <v>0</v>
      </c>
      <c r="X1153" s="2">
        <f t="shared" si="724"/>
        <v>0</v>
      </c>
      <c r="Y1153" s="2">
        <f t="shared" si="724"/>
        <v>0</v>
      </c>
      <c r="Z1153" s="2">
        <f t="shared" si="724"/>
        <v>0</v>
      </c>
      <c r="AA1153" s="2">
        <f t="shared" si="724"/>
        <v>0</v>
      </c>
      <c r="AB1153" s="2">
        <f t="shared" si="724"/>
        <v>0</v>
      </c>
      <c r="AC1153" s="2">
        <f t="shared" si="724"/>
        <v>0</v>
      </c>
      <c r="AD1153" s="2">
        <f t="shared" si="724"/>
        <v>0</v>
      </c>
      <c r="AE1153" s="2">
        <f t="shared" si="724"/>
        <v>0</v>
      </c>
      <c r="AF1153" s="2">
        <f t="shared" si="724"/>
        <v>0</v>
      </c>
      <c r="AG1153" s="2">
        <f t="shared" si="724"/>
        <v>0</v>
      </c>
      <c r="AH1153" s="2">
        <f t="shared" si="724"/>
        <v>0</v>
      </c>
      <c r="AI1153" s="2">
        <f t="shared" si="724"/>
        <v>0</v>
      </c>
      <c r="AJ1153" s="2">
        <f t="shared" si="724"/>
        <v>0</v>
      </c>
      <c r="AK1153" s="2">
        <f t="shared" si="724"/>
        <v>0</v>
      </c>
      <c r="AL1153" s="2">
        <f t="shared" si="724"/>
        <v>0</v>
      </c>
      <c r="AM1153" s="2">
        <f t="shared" si="724"/>
        <v>0</v>
      </c>
      <c r="AN1153" s="2">
        <f t="shared" si="724"/>
        <v>0</v>
      </c>
      <c r="AO1153" s="2">
        <f t="shared" si="724"/>
        <v>0</v>
      </c>
      <c r="AP1153" s="2">
        <f t="shared" si="724"/>
        <v>0</v>
      </c>
      <c r="AQ1153" s="2">
        <f t="shared" si="724"/>
        <v>0</v>
      </c>
      <c r="AR1153" s="2">
        <f t="shared" si="724"/>
        <v>0</v>
      </c>
      <c r="AS1153" s="2">
        <f t="shared" si="724"/>
        <v>0</v>
      </c>
      <c r="AT1153" s="2">
        <f t="shared" si="724"/>
        <v>0</v>
      </c>
      <c r="AU1153" s="2">
        <f t="shared" ref="AU1153:BZ1153" si="725">AU1163</f>
        <v>0</v>
      </c>
      <c r="AV1153" s="2">
        <f t="shared" si="725"/>
        <v>0</v>
      </c>
      <c r="AW1153" s="2">
        <f t="shared" si="725"/>
        <v>0</v>
      </c>
      <c r="AX1153" s="2">
        <f t="shared" si="725"/>
        <v>0</v>
      </c>
      <c r="AY1153" s="2">
        <f t="shared" si="725"/>
        <v>0</v>
      </c>
      <c r="AZ1153" s="2">
        <f t="shared" si="725"/>
        <v>0</v>
      </c>
      <c r="BA1153" s="2">
        <f t="shared" si="725"/>
        <v>0</v>
      </c>
      <c r="BB1153" s="2">
        <f t="shared" si="725"/>
        <v>0</v>
      </c>
      <c r="BC1153" s="2">
        <f t="shared" si="725"/>
        <v>0</v>
      </c>
      <c r="BD1153" s="2">
        <f t="shared" si="725"/>
        <v>0</v>
      </c>
      <c r="BE1153" s="2">
        <f t="shared" si="725"/>
        <v>0</v>
      </c>
      <c r="BF1153" s="2">
        <f t="shared" si="725"/>
        <v>0</v>
      </c>
      <c r="BG1153" s="2">
        <f t="shared" si="725"/>
        <v>0</v>
      </c>
      <c r="BH1153" s="2">
        <f t="shared" si="725"/>
        <v>0</v>
      </c>
      <c r="BI1153" s="2">
        <f t="shared" si="725"/>
        <v>0</v>
      </c>
      <c r="BJ1153" s="2">
        <f t="shared" si="725"/>
        <v>0</v>
      </c>
      <c r="BK1153" s="2">
        <f t="shared" si="725"/>
        <v>0</v>
      </c>
      <c r="BL1153" s="2">
        <f t="shared" si="725"/>
        <v>0</v>
      </c>
      <c r="BM1153" s="2">
        <f t="shared" si="725"/>
        <v>0</v>
      </c>
      <c r="BN1153" s="2">
        <f t="shared" si="725"/>
        <v>0</v>
      </c>
      <c r="BO1153" s="2">
        <f t="shared" si="725"/>
        <v>0</v>
      </c>
      <c r="BP1153" s="2">
        <f t="shared" si="725"/>
        <v>0</v>
      </c>
      <c r="BQ1153" s="2">
        <f t="shared" si="725"/>
        <v>0</v>
      </c>
      <c r="BR1153" s="2">
        <f t="shared" si="725"/>
        <v>0</v>
      </c>
      <c r="BS1153" s="2">
        <f t="shared" si="725"/>
        <v>0</v>
      </c>
      <c r="BT1153" s="2">
        <f t="shared" si="725"/>
        <v>0</v>
      </c>
      <c r="BU1153" s="2">
        <f t="shared" si="725"/>
        <v>0</v>
      </c>
      <c r="BV1153" s="2">
        <f t="shared" si="725"/>
        <v>0</v>
      </c>
      <c r="BW1153" s="2">
        <f t="shared" si="725"/>
        <v>0</v>
      </c>
      <c r="BX1153" s="2">
        <f t="shared" si="725"/>
        <v>0</v>
      </c>
      <c r="BY1153" s="2">
        <f t="shared" si="725"/>
        <v>0</v>
      </c>
      <c r="BZ1153" s="2">
        <f t="shared" si="725"/>
        <v>0</v>
      </c>
      <c r="CA1153" s="2">
        <f t="shared" ref="CA1153:DF1153" si="726">CA1163</f>
        <v>0</v>
      </c>
      <c r="CB1153" s="2">
        <f t="shared" si="726"/>
        <v>0</v>
      </c>
      <c r="CC1153" s="2">
        <f t="shared" si="726"/>
        <v>0</v>
      </c>
      <c r="CD1153" s="2">
        <f t="shared" si="726"/>
        <v>0</v>
      </c>
      <c r="CE1153" s="2">
        <f t="shared" si="726"/>
        <v>0</v>
      </c>
      <c r="CF1153" s="2">
        <f t="shared" si="726"/>
        <v>0</v>
      </c>
      <c r="CG1153" s="2">
        <f t="shared" si="726"/>
        <v>0</v>
      </c>
      <c r="CH1153" s="2">
        <f t="shared" si="726"/>
        <v>0</v>
      </c>
      <c r="CI1153" s="2">
        <f t="shared" si="726"/>
        <v>0</v>
      </c>
      <c r="CJ1153" s="2">
        <f t="shared" si="726"/>
        <v>0</v>
      </c>
      <c r="CK1153" s="2">
        <f t="shared" si="726"/>
        <v>0</v>
      </c>
      <c r="CL1153" s="2">
        <f t="shared" si="726"/>
        <v>0</v>
      </c>
      <c r="CM1153" s="2">
        <f t="shared" si="726"/>
        <v>0</v>
      </c>
      <c r="CN1153" s="2">
        <f t="shared" si="726"/>
        <v>0</v>
      </c>
      <c r="CO1153" s="2">
        <f t="shared" si="726"/>
        <v>0</v>
      </c>
      <c r="CP1153" s="2">
        <f t="shared" si="726"/>
        <v>0</v>
      </c>
      <c r="CQ1153" s="2">
        <f t="shared" si="726"/>
        <v>0</v>
      </c>
      <c r="CR1153" s="2">
        <f t="shared" si="726"/>
        <v>0</v>
      </c>
      <c r="CS1153" s="2">
        <f t="shared" si="726"/>
        <v>0</v>
      </c>
      <c r="CT1153" s="2">
        <f t="shared" si="726"/>
        <v>0</v>
      </c>
      <c r="CU1153" s="2">
        <f t="shared" si="726"/>
        <v>0</v>
      </c>
      <c r="CV1153" s="2">
        <f t="shared" si="726"/>
        <v>0</v>
      </c>
      <c r="CW1153" s="2">
        <f t="shared" si="726"/>
        <v>0</v>
      </c>
      <c r="CX1153" s="2">
        <f t="shared" si="726"/>
        <v>0</v>
      </c>
      <c r="CY1153" s="2">
        <f t="shared" si="726"/>
        <v>0</v>
      </c>
      <c r="CZ1153" s="2">
        <f t="shared" si="726"/>
        <v>0</v>
      </c>
      <c r="DA1153" s="2">
        <f t="shared" si="726"/>
        <v>0</v>
      </c>
      <c r="DB1153" s="2">
        <f t="shared" si="726"/>
        <v>0</v>
      </c>
      <c r="DC1153" s="2">
        <f t="shared" si="726"/>
        <v>0</v>
      </c>
      <c r="DD1153" s="2">
        <f t="shared" si="726"/>
        <v>0</v>
      </c>
      <c r="DE1153" s="2">
        <f t="shared" si="726"/>
        <v>0</v>
      </c>
      <c r="DF1153" s="2">
        <f t="shared" si="726"/>
        <v>0</v>
      </c>
      <c r="DG1153" s="3">
        <f t="shared" ref="DG1153:EL1153" si="727">DG1163</f>
        <v>0</v>
      </c>
      <c r="DH1153" s="3">
        <f t="shared" si="727"/>
        <v>0</v>
      </c>
      <c r="DI1153" s="3">
        <f t="shared" si="727"/>
        <v>0</v>
      </c>
      <c r="DJ1153" s="3">
        <f t="shared" si="727"/>
        <v>0</v>
      </c>
      <c r="DK1153" s="3">
        <f t="shared" si="727"/>
        <v>0</v>
      </c>
      <c r="DL1153" s="3">
        <f t="shared" si="727"/>
        <v>0</v>
      </c>
      <c r="DM1153" s="3">
        <f t="shared" si="727"/>
        <v>0</v>
      </c>
      <c r="DN1153" s="3">
        <f t="shared" si="727"/>
        <v>0</v>
      </c>
      <c r="DO1153" s="3">
        <f t="shared" si="727"/>
        <v>0</v>
      </c>
      <c r="DP1153" s="3">
        <f t="shared" si="727"/>
        <v>0</v>
      </c>
      <c r="DQ1153" s="3">
        <f t="shared" si="727"/>
        <v>0</v>
      </c>
      <c r="DR1153" s="3">
        <f t="shared" si="727"/>
        <v>0</v>
      </c>
      <c r="DS1153" s="3">
        <f t="shared" si="727"/>
        <v>0</v>
      </c>
      <c r="DT1153" s="3">
        <f t="shared" si="727"/>
        <v>0</v>
      </c>
      <c r="DU1153" s="3">
        <f t="shared" si="727"/>
        <v>0</v>
      </c>
      <c r="DV1153" s="3">
        <f t="shared" si="727"/>
        <v>0</v>
      </c>
      <c r="DW1153" s="3">
        <f t="shared" si="727"/>
        <v>0</v>
      </c>
      <c r="DX1153" s="3">
        <f t="shared" si="727"/>
        <v>0</v>
      </c>
      <c r="DY1153" s="3">
        <f t="shared" si="727"/>
        <v>0</v>
      </c>
      <c r="DZ1153" s="3">
        <f t="shared" si="727"/>
        <v>0</v>
      </c>
      <c r="EA1153" s="3">
        <f t="shared" si="727"/>
        <v>0</v>
      </c>
      <c r="EB1153" s="3">
        <f t="shared" si="727"/>
        <v>0</v>
      </c>
      <c r="EC1153" s="3">
        <f t="shared" si="727"/>
        <v>0</v>
      </c>
      <c r="ED1153" s="3">
        <f t="shared" si="727"/>
        <v>0</v>
      </c>
      <c r="EE1153" s="3">
        <f t="shared" si="727"/>
        <v>0</v>
      </c>
      <c r="EF1153" s="3">
        <f t="shared" si="727"/>
        <v>0</v>
      </c>
      <c r="EG1153" s="3">
        <f t="shared" si="727"/>
        <v>0</v>
      </c>
      <c r="EH1153" s="3">
        <f t="shared" si="727"/>
        <v>0</v>
      </c>
      <c r="EI1153" s="3">
        <f t="shared" si="727"/>
        <v>0</v>
      </c>
      <c r="EJ1153" s="3">
        <f t="shared" si="727"/>
        <v>0</v>
      </c>
      <c r="EK1153" s="3">
        <f t="shared" si="727"/>
        <v>0</v>
      </c>
      <c r="EL1153" s="3">
        <f t="shared" si="727"/>
        <v>0</v>
      </c>
      <c r="EM1153" s="3">
        <f t="shared" ref="EM1153:FR1153" si="728">EM1163</f>
        <v>0</v>
      </c>
      <c r="EN1153" s="3">
        <f t="shared" si="728"/>
        <v>0</v>
      </c>
      <c r="EO1153" s="3">
        <f t="shared" si="728"/>
        <v>0</v>
      </c>
      <c r="EP1153" s="3">
        <f t="shared" si="728"/>
        <v>0</v>
      </c>
      <c r="EQ1153" s="3">
        <f t="shared" si="728"/>
        <v>0</v>
      </c>
      <c r="ER1153" s="3">
        <f t="shared" si="728"/>
        <v>0</v>
      </c>
      <c r="ES1153" s="3">
        <f t="shared" si="728"/>
        <v>0</v>
      </c>
      <c r="ET1153" s="3">
        <f t="shared" si="728"/>
        <v>0</v>
      </c>
      <c r="EU1153" s="3">
        <f t="shared" si="728"/>
        <v>0</v>
      </c>
      <c r="EV1153" s="3">
        <f t="shared" si="728"/>
        <v>0</v>
      </c>
      <c r="EW1153" s="3">
        <f t="shared" si="728"/>
        <v>0</v>
      </c>
      <c r="EX1153" s="3">
        <f t="shared" si="728"/>
        <v>0</v>
      </c>
      <c r="EY1153" s="3">
        <f t="shared" si="728"/>
        <v>0</v>
      </c>
      <c r="EZ1153" s="3">
        <f t="shared" si="728"/>
        <v>0</v>
      </c>
      <c r="FA1153" s="3">
        <f t="shared" si="728"/>
        <v>0</v>
      </c>
      <c r="FB1153" s="3">
        <f t="shared" si="728"/>
        <v>0</v>
      </c>
      <c r="FC1153" s="3">
        <f t="shared" si="728"/>
        <v>0</v>
      </c>
      <c r="FD1153" s="3">
        <f t="shared" si="728"/>
        <v>0</v>
      </c>
      <c r="FE1153" s="3">
        <f t="shared" si="728"/>
        <v>0</v>
      </c>
      <c r="FF1153" s="3">
        <f t="shared" si="728"/>
        <v>0</v>
      </c>
      <c r="FG1153" s="3">
        <f t="shared" si="728"/>
        <v>0</v>
      </c>
      <c r="FH1153" s="3">
        <f t="shared" si="728"/>
        <v>0</v>
      </c>
      <c r="FI1153" s="3">
        <f t="shared" si="728"/>
        <v>0</v>
      </c>
      <c r="FJ1153" s="3">
        <f t="shared" si="728"/>
        <v>0</v>
      </c>
      <c r="FK1153" s="3">
        <f t="shared" si="728"/>
        <v>0</v>
      </c>
      <c r="FL1153" s="3">
        <f t="shared" si="728"/>
        <v>0</v>
      </c>
      <c r="FM1153" s="3">
        <f t="shared" si="728"/>
        <v>0</v>
      </c>
      <c r="FN1153" s="3">
        <f t="shared" si="728"/>
        <v>0</v>
      </c>
      <c r="FO1153" s="3">
        <f t="shared" si="728"/>
        <v>0</v>
      </c>
      <c r="FP1153" s="3">
        <f t="shared" si="728"/>
        <v>0</v>
      </c>
      <c r="FQ1153" s="3">
        <f t="shared" si="728"/>
        <v>0</v>
      </c>
      <c r="FR1153" s="3">
        <f t="shared" si="728"/>
        <v>0</v>
      </c>
      <c r="FS1153" s="3">
        <f t="shared" ref="FS1153:GX1153" si="729">FS1163</f>
        <v>0</v>
      </c>
      <c r="FT1153" s="3">
        <f t="shared" si="729"/>
        <v>0</v>
      </c>
      <c r="FU1153" s="3">
        <f t="shared" si="729"/>
        <v>0</v>
      </c>
      <c r="FV1153" s="3">
        <f t="shared" si="729"/>
        <v>0</v>
      </c>
      <c r="FW1153" s="3">
        <f t="shared" si="729"/>
        <v>0</v>
      </c>
      <c r="FX1153" s="3">
        <f t="shared" si="729"/>
        <v>0</v>
      </c>
      <c r="FY1153" s="3">
        <f t="shared" si="729"/>
        <v>0</v>
      </c>
      <c r="FZ1153" s="3">
        <f t="shared" si="729"/>
        <v>0</v>
      </c>
      <c r="GA1153" s="3">
        <f t="shared" si="729"/>
        <v>0</v>
      </c>
      <c r="GB1153" s="3">
        <f t="shared" si="729"/>
        <v>0</v>
      </c>
      <c r="GC1153" s="3">
        <f t="shared" si="729"/>
        <v>0</v>
      </c>
      <c r="GD1153" s="3">
        <f t="shared" si="729"/>
        <v>0</v>
      </c>
      <c r="GE1153" s="3">
        <f t="shared" si="729"/>
        <v>0</v>
      </c>
      <c r="GF1153" s="3">
        <f t="shared" si="729"/>
        <v>0</v>
      </c>
      <c r="GG1153" s="3">
        <f t="shared" si="729"/>
        <v>0</v>
      </c>
      <c r="GH1153" s="3">
        <f t="shared" si="729"/>
        <v>0</v>
      </c>
      <c r="GI1153" s="3">
        <f t="shared" si="729"/>
        <v>0</v>
      </c>
      <c r="GJ1153" s="3">
        <f t="shared" si="729"/>
        <v>0</v>
      </c>
      <c r="GK1153" s="3">
        <f t="shared" si="729"/>
        <v>0</v>
      </c>
      <c r="GL1153" s="3">
        <f t="shared" si="729"/>
        <v>0</v>
      </c>
      <c r="GM1153" s="3">
        <f t="shared" si="729"/>
        <v>0</v>
      </c>
      <c r="GN1153" s="3">
        <f t="shared" si="729"/>
        <v>0</v>
      </c>
      <c r="GO1153" s="3">
        <f t="shared" si="729"/>
        <v>0</v>
      </c>
      <c r="GP1153" s="3">
        <f t="shared" si="729"/>
        <v>0</v>
      </c>
      <c r="GQ1153" s="3">
        <f t="shared" si="729"/>
        <v>0</v>
      </c>
      <c r="GR1153" s="3">
        <f t="shared" si="729"/>
        <v>0</v>
      </c>
      <c r="GS1153" s="3">
        <f t="shared" si="729"/>
        <v>0</v>
      </c>
      <c r="GT1153" s="3">
        <f t="shared" si="729"/>
        <v>0</v>
      </c>
      <c r="GU1153" s="3">
        <f t="shared" si="729"/>
        <v>0</v>
      </c>
      <c r="GV1153" s="3">
        <f t="shared" si="729"/>
        <v>0</v>
      </c>
      <c r="GW1153" s="3">
        <f t="shared" si="729"/>
        <v>0</v>
      </c>
      <c r="GX1153" s="3">
        <f t="shared" si="729"/>
        <v>0</v>
      </c>
    </row>
    <row r="1155" spans="1:245" x14ac:dyDescent="0.2">
      <c r="A1155">
        <v>17</v>
      </c>
      <c r="B1155">
        <v>1</v>
      </c>
      <c r="C1155">
        <f>ROW(SmtRes!A286)</f>
        <v>286</v>
      </c>
      <c r="D1155">
        <f>ROW(EtalonRes!A374)</f>
        <v>374</v>
      </c>
      <c r="E1155" t="s">
        <v>349</v>
      </c>
      <c r="F1155" t="s">
        <v>328</v>
      </c>
      <c r="G1155" t="s">
        <v>350</v>
      </c>
      <c r="H1155" t="s">
        <v>37</v>
      </c>
      <c r="I1155">
        <v>0</v>
      </c>
      <c r="J1155">
        <v>0</v>
      </c>
      <c r="O1155">
        <f t="shared" ref="O1155:O1161" si="730">ROUND(CP1155,2)</f>
        <v>0</v>
      </c>
      <c r="P1155">
        <f t="shared" ref="P1155:P1161" si="731">ROUND(CQ1155*I1155,2)</f>
        <v>0</v>
      </c>
      <c r="Q1155">
        <f t="shared" ref="Q1155:Q1161" si="732">ROUND(CR1155*I1155,2)</f>
        <v>0</v>
      </c>
      <c r="R1155">
        <f t="shared" ref="R1155:R1161" si="733">ROUND(CS1155*I1155,2)</f>
        <v>0</v>
      </c>
      <c r="S1155">
        <f t="shared" ref="S1155:S1161" si="734">ROUND(CT1155*I1155,2)</f>
        <v>0</v>
      </c>
      <c r="T1155">
        <f t="shared" ref="T1155:T1161" si="735">ROUND(CU1155*I1155,2)</f>
        <v>0</v>
      </c>
      <c r="U1155">
        <f t="shared" ref="U1155:U1161" si="736">CV1155*I1155</f>
        <v>0</v>
      </c>
      <c r="V1155">
        <f t="shared" ref="V1155:V1161" si="737">CW1155*I1155</f>
        <v>0</v>
      </c>
      <c r="W1155">
        <f t="shared" ref="W1155:W1161" si="738">ROUND(CX1155*I1155,2)</f>
        <v>0</v>
      </c>
      <c r="X1155">
        <f t="shared" ref="X1155:Y1161" si="739">ROUND(CY1155,2)</f>
        <v>0</v>
      </c>
      <c r="Y1155">
        <f t="shared" si="739"/>
        <v>0</v>
      </c>
      <c r="AA1155">
        <v>40597198</v>
      </c>
      <c r="AB1155">
        <f t="shared" ref="AB1155:AB1161" si="740">ROUND((AC1155+AD1155+AF1155),6)</f>
        <v>545449.22</v>
      </c>
      <c r="AC1155">
        <f>ROUND((ES1155),6)</f>
        <v>539190.62</v>
      </c>
      <c r="AD1155">
        <f>ROUND((((ET1155)-(EU1155))+AE1155),6)</f>
        <v>569.33000000000004</v>
      </c>
      <c r="AE1155">
        <f>ROUND((EU1155),6)</f>
        <v>303.86</v>
      </c>
      <c r="AF1155">
        <f>ROUND((EV1155),6)</f>
        <v>5689.27</v>
      </c>
      <c r="AG1155">
        <f t="shared" ref="AG1155:AG1161" si="741">ROUND((AP1155),6)</f>
        <v>0</v>
      </c>
      <c r="AH1155">
        <f>(EW1155)</f>
        <v>25.98</v>
      </c>
      <c r="AI1155">
        <f>(EX1155)</f>
        <v>0</v>
      </c>
      <c r="AJ1155">
        <f t="shared" ref="AJ1155:AJ1161" si="742">(AS1155)</f>
        <v>0</v>
      </c>
      <c r="AK1155">
        <v>545449.22</v>
      </c>
      <c r="AL1155">
        <v>539190.62</v>
      </c>
      <c r="AM1155">
        <v>569.33000000000004</v>
      </c>
      <c r="AN1155">
        <v>303.86</v>
      </c>
      <c r="AO1155">
        <v>5689.27</v>
      </c>
      <c r="AP1155">
        <v>0</v>
      </c>
      <c r="AQ1155">
        <v>25.98</v>
      </c>
      <c r="AR1155">
        <v>0</v>
      </c>
      <c r="AS1155">
        <v>0</v>
      </c>
      <c r="AT1155">
        <v>70</v>
      </c>
      <c r="AU1155">
        <v>10</v>
      </c>
      <c r="AV1155">
        <v>1</v>
      </c>
      <c r="AW1155">
        <v>1</v>
      </c>
      <c r="AZ1155">
        <v>1</v>
      </c>
      <c r="BA1155">
        <v>1</v>
      </c>
      <c r="BB1155">
        <v>1</v>
      </c>
      <c r="BC1155">
        <v>1</v>
      </c>
      <c r="BD1155" t="s">
        <v>3</v>
      </c>
      <c r="BE1155" t="s">
        <v>3</v>
      </c>
      <c r="BF1155" t="s">
        <v>3</v>
      </c>
      <c r="BG1155" t="s">
        <v>3</v>
      </c>
      <c r="BH1155">
        <v>0</v>
      </c>
      <c r="BI1155">
        <v>4</v>
      </c>
      <c r="BJ1155" t="s">
        <v>330</v>
      </c>
      <c r="BM1155">
        <v>0</v>
      </c>
      <c r="BN1155">
        <v>0</v>
      </c>
      <c r="BO1155" t="s">
        <v>3</v>
      </c>
      <c r="BP1155">
        <v>0</v>
      </c>
      <c r="BQ1155">
        <v>1</v>
      </c>
      <c r="BR1155">
        <v>0</v>
      </c>
      <c r="BS1155">
        <v>1</v>
      </c>
      <c r="BT1155">
        <v>1</v>
      </c>
      <c r="BU1155">
        <v>1</v>
      </c>
      <c r="BV1155">
        <v>1</v>
      </c>
      <c r="BW1155">
        <v>1</v>
      </c>
      <c r="BX1155">
        <v>1</v>
      </c>
      <c r="BY1155" t="s">
        <v>3</v>
      </c>
      <c r="BZ1155">
        <v>70</v>
      </c>
      <c r="CA1155">
        <v>10</v>
      </c>
      <c r="CE1155">
        <v>0</v>
      </c>
      <c r="CF1155">
        <v>0</v>
      </c>
      <c r="CG1155">
        <v>0</v>
      </c>
      <c r="CM1155">
        <v>0</v>
      </c>
      <c r="CN1155" t="s">
        <v>3</v>
      </c>
      <c r="CO1155">
        <v>0</v>
      </c>
      <c r="CP1155">
        <f t="shared" ref="CP1155:CP1161" si="743">(P1155+Q1155+S1155)</f>
        <v>0</v>
      </c>
      <c r="CQ1155">
        <f t="shared" ref="CQ1155:CQ1161" si="744">(AC1155*BC1155*AW1155)</f>
        <v>539190.62</v>
      </c>
      <c r="CR1155">
        <f>((((ET1155)*BB1155-(EU1155)*BS1155)+AE1155*BS1155)*AV1155)</f>
        <v>569.33000000000004</v>
      </c>
      <c r="CS1155">
        <f t="shared" ref="CS1155:CS1161" si="745">(AE1155*BS1155*AV1155)</f>
        <v>303.86</v>
      </c>
      <c r="CT1155">
        <f t="shared" ref="CT1155:CT1161" si="746">(AF1155*BA1155*AV1155)</f>
        <v>5689.27</v>
      </c>
      <c r="CU1155">
        <f t="shared" ref="CU1155:CU1161" si="747">AG1155</f>
        <v>0</v>
      </c>
      <c r="CV1155">
        <f t="shared" ref="CV1155:CV1161" si="748">(AH1155*AV1155)</f>
        <v>25.98</v>
      </c>
      <c r="CW1155">
        <f t="shared" ref="CW1155:CX1161" si="749">AI1155</f>
        <v>0</v>
      </c>
      <c r="CX1155">
        <f t="shared" si="749"/>
        <v>0</v>
      </c>
      <c r="CY1155">
        <f t="shared" ref="CY1155:CY1161" si="750">((S1155*BZ1155)/100)</f>
        <v>0</v>
      </c>
      <c r="CZ1155">
        <f t="shared" ref="CZ1155:CZ1161" si="751">((S1155*CA1155)/100)</f>
        <v>0</v>
      </c>
      <c r="DC1155" t="s">
        <v>3</v>
      </c>
      <c r="DD1155" t="s">
        <v>3</v>
      </c>
      <c r="DE1155" t="s">
        <v>3</v>
      </c>
      <c r="DF1155" t="s">
        <v>3</v>
      </c>
      <c r="DG1155" t="s">
        <v>3</v>
      </c>
      <c r="DH1155" t="s">
        <v>3</v>
      </c>
      <c r="DI1155" t="s">
        <v>3</v>
      </c>
      <c r="DJ1155" t="s">
        <v>3</v>
      </c>
      <c r="DK1155" t="s">
        <v>3</v>
      </c>
      <c r="DL1155" t="s">
        <v>3</v>
      </c>
      <c r="DM1155" t="s">
        <v>3</v>
      </c>
      <c r="DN1155">
        <v>0</v>
      </c>
      <c r="DO1155">
        <v>0</v>
      </c>
      <c r="DP1155">
        <v>1</v>
      </c>
      <c r="DQ1155">
        <v>1</v>
      </c>
      <c r="DU1155">
        <v>1003</v>
      </c>
      <c r="DV1155" t="s">
        <v>37</v>
      </c>
      <c r="DW1155" t="s">
        <v>37</v>
      </c>
      <c r="DX1155">
        <v>100</v>
      </c>
      <c r="EE1155">
        <v>38986828</v>
      </c>
      <c r="EF1155">
        <v>1</v>
      </c>
      <c r="EG1155" t="s">
        <v>23</v>
      </c>
      <c r="EH1155">
        <v>0</v>
      </c>
      <c r="EI1155" t="s">
        <v>3</v>
      </c>
      <c r="EJ1155">
        <v>4</v>
      </c>
      <c r="EK1155">
        <v>0</v>
      </c>
      <c r="EL1155" t="s">
        <v>24</v>
      </c>
      <c r="EM1155" t="s">
        <v>25</v>
      </c>
      <c r="EO1155" t="s">
        <v>3</v>
      </c>
      <c r="EQ1155">
        <v>131072</v>
      </c>
      <c r="ER1155">
        <v>545449.22</v>
      </c>
      <c r="ES1155">
        <v>539190.62</v>
      </c>
      <c r="ET1155">
        <v>569.33000000000004</v>
      </c>
      <c r="EU1155">
        <v>303.86</v>
      </c>
      <c r="EV1155">
        <v>5689.27</v>
      </c>
      <c r="EW1155">
        <v>25.98</v>
      </c>
      <c r="EX1155">
        <v>0</v>
      </c>
      <c r="EY1155">
        <v>0</v>
      </c>
      <c r="FQ1155">
        <v>0</v>
      </c>
      <c r="FR1155">
        <f t="shared" ref="FR1155:FR1161" si="752">ROUND(IF(AND(BH1155=3,BI1155=3),P1155,0),2)</f>
        <v>0</v>
      </c>
      <c r="FS1155">
        <v>0</v>
      </c>
      <c r="FX1155">
        <v>70</v>
      </c>
      <c r="FY1155">
        <v>10</v>
      </c>
      <c r="GA1155" t="s">
        <v>3</v>
      </c>
      <c r="GD1155">
        <v>0</v>
      </c>
      <c r="GF1155">
        <v>-1831991256</v>
      </c>
      <c r="GG1155">
        <v>2</v>
      </c>
      <c r="GH1155">
        <v>1</v>
      </c>
      <c r="GI1155">
        <v>-2</v>
      </c>
      <c r="GJ1155">
        <v>0</v>
      </c>
      <c r="GK1155">
        <f>ROUND(R1155*(R12)/100,2)</f>
        <v>0</v>
      </c>
      <c r="GL1155">
        <f t="shared" ref="GL1155:GL1161" si="753">ROUND(IF(AND(BH1155=3,BI1155=3,FS1155&lt;&gt;0),P1155,0),2)</f>
        <v>0</v>
      </c>
      <c r="GM1155">
        <f t="shared" ref="GM1155:GM1161" si="754">ROUND(O1155+X1155+Y1155+GK1155,2)+GX1155</f>
        <v>0</v>
      </c>
      <c r="GN1155">
        <f t="shared" ref="GN1155:GN1161" si="755">IF(OR(BI1155=0,BI1155=1),ROUND(O1155+X1155+Y1155+GK1155,2),0)</f>
        <v>0</v>
      </c>
      <c r="GO1155">
        <f t="shared" ref="GO1155:GO1161" si="756">IF(BI1155=2,ROUND(O1155+X1155+Y1155+GK1155,2),0)</f>
        <v>0</v>
      </c>
      <c r="GP1155">
        <f t="shared" ref="GP1155:GP1161" si="757">IF(BI1155=4,ROUND(O1155+X1155+Y1155+GK1155,2)+GX1155,0)</f>
        <v>0</v>
      </c>
      <c r="GR1155">
        <v>0</v>
      </c>
      <c r="GS1155">
        <v>3</v>
      </c>
      <c r="GT1155">
        <v>0</v>
      </c>
      <c r="GU1155" t="s">
        <v>3</v>
      </c>
      <c r="GV1155">
        <f t="shared" ref="GV1155:GV1161" si="758">ROUND((GT1155),6)</f>
        <v>0</v>
      </c>
      <c r="GW1155">
        <v>1</v>
      </c>
      <c r="GX1155">
        <f t="shared" ref="GX1155:GX1161" si="759">ROUND(HC1155*I1155,2)</f>
        <v>0</v>
      </c>
      <c r="HA1155">
        <v>0</v>
      </c>
      <c r="HB1155">
        <v>0</v>
      </c>
      <c r="HC1155">
        <f t="shared" ref="HC1155:HC1161" si="760">GV1155*GW1155</f>
        <v>0</v>
      </c>
      <c r="IK1155">
        <v>0</v>
      </c>
    </row>
    <row r="1156" spans="1:245" x14ac:dyDescent="0.2">
      <c r="A1156">
        <v>17</v>
      </c>
      <c r="B1156">
        <v>1</v>
      </c>
      <c r="D1156">
        <f>ROW(EtalonRes!A379)</f>
        <v>379</v>
      </c>
      <c r="E1156" t="s">
        <v>351</v>
      </c>
      <c r="F1156" t="s">
        <v>160</v>
      </c>
      <c r="G1156" t="s">
        <v>161</v>
      </c>
      <c r="H1156" t="s">
        <v>162</v>
      </c>
      <c r="I1156">
        <v>0</v>
      </c>
      <c r="J1156">
        <v>0</v>
      </c>
      <c r="O1156">
        <f t="shared" si="730"/>
        <v>0</v>
      </c>
      <c r="P1156">
        <f t="shared" si="731"/>
        <v>0</v>
      </c>
      <c r="Q1156">
        <f t="shared" si="732"/>
        <v>0</v>
      </c>
      <c r="R1156">
        <f t="shared" si="733"/>
        <v>0</v>
      </c>
      <c r="S1156">
        <f t="shared" si="734"/>
        <v>0</v>
      </c>
      <c r="T1156">
        <f t="shared" si="735"/>
        <v>0</v>
      </c>
      <c r="U1156">
        <f t="shared" si="736"/>
        <v>0</v>
      </c>
      <c r="V1156">
        <f t="shared" si="737"/>
        <v>0</v>
      </c>
      <c r="W1156">
        <f t="shared" si="738"/>
        <v>0</v>
      </c>
      <c r="X1156">
        <f t="shared" si="739"/>
        <v>0</v>
      </c>
      <c r="Y1156">
        <f t="shared" si="739"/>
        <v>0</v>
      </c>
      <c r="AA1156">
        <v>40597198</v>
      </c>
      <c r="AB1156">
        <f t="shared" si="740"/>
        <v>16596.295999999998</v>
      </c>
      <c r="AC1156">
        <f>ROUND(((ES1156*0)),6)</f>
        <v>0</v>
      </c>
      <c r="AD1156">
        <f>ROUND(((((ET1156*0.2))-((EU1156*0.2)))+AE1156),6)</f>
        <v>3405.7660000000001</v>
      </c>
      <c r="AE1156">
        <f>ROUND(((EU1156*0.2)),6)</f>
        <v>1667.546</v>
      </c>
      <c r="AF1156">
        <f>ROUND(((EV1156*0.2)),6)</f>
        <v>13190.53</v>
      </c>
      <c r="AG1156">
        <f t="shared" si="741"/>
        <v>0</v>
      </c>
      <c r="AH1156">
        <f>((EW1156*0.2))</f>
        <v>68.50800000000001</v>
      </c>
      <c r="AI1156">
        <f>((EX1156*0.2))</f>
        <v>0</v>
      </c>
      <c r="AJ1156">
        <f t="shared" si="742"/>
        <v>0</v>
      </c>
      <c r="AK1156">
        <v>269260.87</v>
      </c>
      <c r="AL1156">
        <v>186279.39</v>
      </c>
      <c r="AM1156">
        <v>17028.830000000002</v>
      </c>
      <c r="AN1156">
        <v>8337.73</v>
      </c>
      <c r="AO1156">
        <v>65952.649999999994</v>
      </c>
      <c r="AP1156">
        <v>0</v>
      </c>
      <c r="AQ1156">
        <v>342.54</v>
      </c>
      <c r="AR1156">
        <v>0</v>
      </c>
      <c r="AS1156">
        <v>0</v>
      </c>
      <c r="AT1156">
        <v>70</v>
      </c>
      <c r="AU1156">
        <v>10</v>
      </c>
      <c r="AV1156">
        <v>1</v>
      </c>
      <c r="AW1156">
        <v>1</v>
      </c>
      <c r="AZ1156">
        <v>1</v>
      </c>
      <c r="BA1156">
        <v>1</v>
      </c>
      <c r="BB1156">
        <v>1</v>
      </c>
      <c r="BC1156">
        <v>1</v>
      </c>
      <c r="BD1156" t="s">
        <v>3</v>
      </c>
      <c r="BE1156" t="s">
        <v>3</v>
      </c>
      <c r="BF1156" t="s">
        <v>3</v>
      </c>
      <c r="BG1156" t="s">
        <v>3</v>
      </c>
      <c r="BH1156">
        <v>0</v>
      </c>
      <c r="BI1156">
        <v>4</v>
      </c>
      <c r="BJ1156" t="s">
        <v>163</v>
      </c>
      <c r="BM1156">
        <v>0</v>
      </c>
      <c r="BN1156">
        <v>0</v>
      </c>
      <c r="BO1156" t="s">
        <v>3</v>
      </c>
      <c r="BP1156">
        <v>0</v>
      </c>
      <c r="BQ1156">
        <v>1</v>
      </c>
      <c r="BR1156">
        <v>0</v>
      </c>
      <c r="BS1156">
        <v>1</v>
      </c>
      <c r="BT1156">
        <v>1</v>
      </c>
      <c r="BU1156">
        <v>1</v>
      </c>
      <c r="BV1156">
        <v>1</v>
      </c>
      <c r="BW1156">
        <v>1</v>
      </c>
      <c r="BX1156">
        <v>1</v>
      </c>
      <c r="BY1156" t="s">
        <v>3</v>
      </c>
      <c r="BZ1156">
        <v>70</v>
      </c>
      <c r="CA1156">
        <v>10</v>
      </c>
      <c r="CE1156">
        <v>0</v>
      </c>
      <c r="CF1156">
        <v>0</v>
      </c>
      <c r="CG1156">
        <v>0</v>
      </c>
      <c r="CM1156">
        <v>0</v>
      </c>
      <c r="CN1156" t="s">
        <v>232</v>
      </c>
      <c r="CO1156">
        <v>0</v>
      </c>
      <c r="CP1156">
        <f t="shared" si="743"/>
        <v>0</v>
      </c>
      <c r="CQ1156">
        <f t="shared" si="744"/>
        <v>0</v>
      </c>
      <c r="CR1156">
        <f>(((((ET1156*0.2))*BB1156-((EU1156*0.2))*BS1156)+AE1156*BS1156)*AV1156)</f>
        <v>3405.7660000000005</v>
      </c>
      <c r="CS1156">
        <f t="shared" si="745"/>
        <v>1667.546</v>
      </c>
      <c r="CT1156">
        <f t="shared" si="746"/>
        <v>13190.53</v>
      </c>
      <c r="CU1156">
        <f t="shared" si="747"/>
        <v>0</v>
      </c>
      <c r="CV1156">
        <f t="shared" si="748"/>
        <v>68.50800000000001</v>
      </c>
      <c r="CW1156">
        <f t="shared" si="749"/>
        <v>0</v>
      </c>
      <c r="CX1156">
        <f t="shared" si="749"/>
        <v>0</v>
      </c>
      <c r="CY1156">
        <f t="shared" si="750"/>
        <v>0</v>
      </c>
      <c r="CZ1156">
        <f t="shared" si="751"/>
        <v>0</v>
      </c>
      <c r="DC1156" t="s">
        <v>3</v>
      </c>
      <c r="DD1156" t="s">
        <v>233</v>
      </c>
      <c r="DE1156" t="s">
        <v>165</v>
      </c>
      <c r="DF1156" t="s">
        <v>165</v>
      </c>
      <c r="DG1156" t="s">
        <v>165</v>
      </c>
      <c r="DH1156" t="s">
        <v>3</v>
      </c>
      <c r="DI1156" t="s">
        <v>165</v>
      </c>
      <c r="DJ1156" t="s">
        <v>165</v>
      </c>
      <c r="DK1156" t="s">
        <v>3</v>
      </c>
      <c r="DL1156" t="s">
        <v>3</v>
      </c>
      <c r="DM1156" t="s">
        <v>3</v>
      </c>
      <c r="DN1156">
        <v>0</v>
      </c>
      <c r="DO1156">
        <v>0</v>
      </c>
      <c r="DP1156">
        <v>1</v>
      </c>
      <c r="DQ1156">
        <v>1</v>
      </c>
      <c r="DU1156">
        <v>1010</v>
      </c>
      <c r="DV1156" t="s">
        <v>162</v>
      </c>
      <c r="DW1156" t="s">
        <v>162</v>
      </c>
      <c r="DX1156">
        <v>100</v>
      </c>
      <c r="EE1156">
        <v>38986828</v>
      </c>
      <c r="EF1156">
        <v>1</v>
      </c>
      <c r="EG1156" t="s">
        <v>23</v>
      </c>
      <c r="EH1156">
        <v>0</v>
      </c>
      <c r="EI1156" t="s">
        <v>3</v>
      </c>
      <c r="EJ1156">
        <v>4</v>
      </c>
      <c r="EK1156">
        <v>0</v>
      </c>
      <c r="EL1156" t="s">
        <v>24</v>
      </c>
      <c r="EM1156" t="s">
        <v>25</v>
      </c>
      <c r="EO1156" t="s">
        <v>234</v>
      </c>
      <c r="EQ1156">
        <v>131072</v>
      </c>
      <c r="ER1156">
        <v>269260.87</v>
      </c>
      <c r="ES1156">
        <v>186279.39</v>
      </c>
      <c r="ET1156">
        <v>17028.830000000002</v>
      </c>
      <c r="EU1156">
        <v>8337.73</v>
      </c>
      <c r="EV1156">
        <v>65952.649999999994</v>
      </c>
      <c r="EW1156">
        <v>342.54</v>
      </c>
      <c r="EX1156">
        <v>0</v>
      </c>
      <c r="EY1156">
        <v>0</v>
      </c>
      <c r="FQ1156">
        <v>0</v>
      </c>
      <c r="FR1156">
        <f t="shared" si="752"/>
        <v>0</v>
      </c>
      <c r="FS1156">
        <v>0</v>
      </c>
      <c r="FX1156">
        <v>70</v>
      </c>
      <c r="FY1156">
        <v>10</v>
      </c>
      <c r="GA1156" t="s">
        <v>3</v>
      </c>
      <c r="GD1156">
        <v>0</v>
      </c>
      <c r="GF1156">
        <v>624789638</v>
      </c>
      <c r="GG1156">
        <v>2</v>
      </c>
      <c r="GH1156">
        <v>1</v>
      </c>
      <c r="GI1156">
        <v>-2</v>
      </c>
      <c r="GJ1156">
        <v>0</v>
      </c>
      <c r="GK1156">
        <f>ROUND(R1156*(R12)/100,2)</f>
        <v>0</v>
      </c>
      <c r="GL1156">
        <f t="shared" si="753"/>
        <v>0</v>
      </c>
      <c r="GM1156">
        <f t="shared" si="754"/>
        <v>0</v>
      </c>
      <c r="GN1156">
        <f t="shared" si="755"/>
        <v>0</v>
      </c>
      <c r="GO1156">
        <f t="shared" si="756"/>
        <v>0</v>
      </c>
      <c r="GP1156">
        <f t="shared" si="757"/>
        <v>0</v>
      </c>
      <c r="GR1156">
        <v>0</v>
      </c>
      <c r="GS1156">
        <v>3</v>
      </c>
      <c r="GT1156">
        <v>0</v>
      </c>
      <c r="GU1156" t="s">
        <v>3</v>
      </c>
      <c r="GV1156">
        <f t="shared" si="758"/>
        <v>0</v>
      </c>
      <c r="GW1156">
        <v>1</v>
      </c>
      <c r="GX1156">
        <f t="shared" si="759"/>
        <v>0</v>
      </c>
      <c r="HA1156">
        <v>0</v>
      </c>
      <c r="HB1156">
        <v>0</v>
      </c>
      <c r="HC1156">
        <f t="shared" si="760"/>
        <v>0</v>
      </c>
      <c r="IK1156">
        <v>0</v>
      </c>
    </row>
    <row r="1157" spans="1:245" x14ac:dyDescent="0.2">
      <c r="A1157">
        <v>17</v>
      </c>
      <c r="B1157">
        <v>1</v>
      </c>
      <c r="C1157">
        <f>ROW(SmtRes!A290)</f>
        <v>290</v>
      </c>
      <c r="D1157">
        <f>ROW(EtalonRes!A384)</f>
        <v>384</v>
      </c>
      <c r="E1157" t="s">
        <v>352</v>
      </c>
      <c r="F1157" t="s">
        <v>160</v>
      </c>
      <c r="G1157" t="s">
        <v>167</v>
      </c>
      <c r="H1157" t="s">
        <v>162</v>
      </c>
      <c r="I1157">
        <v>0</v>
      </c>
      <c r="J1157">
        <v>0</v>
      </c>
      <c r="O1157">
        <f t="shared" si="730"/>
        <v>0</v>
      </c>
      <c r="P1157">
        <f t="shared" si="731"/>
        <v>0</v>
      </c>
      <c r="Q1157">
        <f t="shared" si="732"/>
        <v>0</v>
      </c>
      <c r="R1157">
        <f t="shared" si="733"/>
        <v>0</v>
      </c>
      <c r="S1157">
        <f t="shared" si="734"/>
        <v>0</v>
      </c>
      <c r="T1157">
        <f t="shared" si="735"/>
        <v>0</v>
      </c>
      <c r="U1157">
        <f t="shared" si="736"/>
        <v>0</v>
      </c>
      <c r="V1157">
        <f t="shared" si="737"/>
        <v>0</v>
      </c>
      <c r="W1157">
        <f t="shared" si="738"/>
        <v>0</v>
      </c>
      <c r="X1157">
        <f t="shared" si="739"/>
        <v>0</v>
      </c>
      <c r="Y1157">
        <f t="shared" si="739"/>
        <v>0</v>
      </c>
      <c r="AA1157">
        <v>40597198</v>
      </c>
      <c r="AB1157">
        <f t="shared" si="740"/>
        <v>269260.87</v>
      </c>
      <c r="AC1157">
        <f>ROUND((ES1157),6)</f>
        <v>186279.39</v>
      </c>
      <c r="AD1157">
        <f>ROUND((((ET1157)-(EU1157))+AE1157),6)</f>
        <v>17028.830000000002</v>
      </c>
      <c r="AE1157">
        <f t="shared" ref="AE1157:AF1161" si="761">ROUND((EU1157),6)</f>
        <v>8337.73</v>
      </c>
      <c r="AF1157">
        <f t="shared" si="761"/>
        <v>65952.649999999994</v>
      </c>
      <c r="AG1157">
        <f t="shared" si="741"/>
        <v>0</v>
      </c>
      <c r="AH1157">
        <f t="shared" ref="AH1157:AI1161" si="762">(EW1157)</f>
        <v>342.54</v>
      </c>
      <c r="AI1157">
        <f t="shared" si="762"/>
        <v>0</v>
      </c>
      <c r="AJ1157">
        <f t="shared" si="742"/>
        <v>0</v>
      </c>
      <c r="AK1157">
        <v>269260.87</v>
      </c>
      <c r="AL1157">
        <v>186279.39</v>
      </c>
      <c r="AM1157">
        <v>17028.830000000002</v>
      </c>
      <c r="AN1157">
        <v>8337.73</v>
      </c>
      <c r="AO1157">
        <v>65952.649999999994</v>
      </c>
      <c r="AP1157">
        <v>0</v>
      </c>
      <c r="AQ1157">
        <v>342.54</v>
      </c>
      <c r="AR1157">
        <v>0</v>
      </c>
      <c r="AS1157">
        <v>0</v>
      </c>
      <c r="AT1157">
        <v>70</v>
      </c>
      <c r="AU1157">
        <v>10</v>
      </c>
      <c r="AV1157">
        <v>1</v>
      </c>
      <c r="AW1157">
        <v>1</v>
      </c>
      <c r="AZ1157">
        <v>1</v>
      </c>
      <c r="BA1157">
        <v>1</v>
      </c>
      <c r="BB1157">
        <v>1</v>
      </c>
      <c r="BC1157">
        <v>1</v>
      </c>
      <c r="BD1157" t="s">
        <v>3</v>
      </c>
      <c r="BE1157" t="s">
        <v>3</v>
      </c>
      <c r="BF1157" t="s">
        <v>3</v>
      </c>
      <c r="BG1157" t="s">
        <v>3</v>
      </c>
      <c r="BH1157">
        <v>0</v>
      </c>
      <c r="BI1157">
        <v>4</v>
      </c>
      <c r="BJ1157" t="s">
        <v>163</v>
      </c>
      <c r="BM1157">
        <v>0</v>
      </c>
      <c r="BN1157">
        <v>0</v>
      </c>
      <c r="BO1157" t="s">
        <v>3</v>
      </c>
      <c r="BP1157">
        <v>0</v>
      </c>
      <c r="BQ1157">
        <v>1</v>
      </c>
      <c r="BR1157">
        <v>0</v>
      </c>
      <c r="BS1157">
        <v>1</v>
      </c>
      <c r="BT1157">
        <v>1</v>
      </c>
      <c r="BU1157">
        <v>1</v>
      </c>
      <c r="BV1157">
        <v>1</v>
      </c>
      <c r="BW1157">
        <v>1</v>
      </c>
      <c r="BX1157">
        <v>1</v>
      </c>
      <c r="BY1157" t="s">
        <v>3</v>
      </c>
      <c r="BZ1157">
        <v>70</v>
      </c>
      <c r="CA1157">
        <v>10</v>
      </c>
      <c r="CE1157">
        <v>0</v>
      </c>
      <c r="CF1157">
        <v>0</v>
      </c>
      <c r="CG1157">
        <v>0</v>
      </c>
      <c r="CM1157">
        <v>0</v>
      </c>
      <c r="CN1157" t="s">
        <v>3</v>
      </c>
      <c r="CO1157">
        <v>0</v>
      </c>
      <c r="CP1157">
        <f t="shared" si="743"/>
        <v>0</v>
      </c>
      <c r="CQ1157">
        <f t="shared" si="744"/>
        <v>186279.39</v>
      </c>
      <c r="CR1157">
        <f>((((ET1157)*BB1157-(EU1157)*BS1157)+AE1157*BS1157)*AV1157)</f>
        <v>17028.830000000002</v>
      </c>
      <c r="CS1157">
        <f t="shared" si="745"/>
        <v>8337.73</v>
      </c>
      <c r="CT1157">
        <f t="shared" si="746"/>
        <v>65952.649999999994</v>
      </c>
      <c r="CU1157">
        <f t="shared" si="747"/>
        <v>0</v>
      </c>
      <c r="CV1157">
        <f t="shared" si="748"/>
        <v>342.54</v>
      </c>
      <c r="CW1157">
        <f t="shared" si="749"/>
        <v>0</v>
      </c>
      <c r="CX1157">
        <f t="shared" si="749"/>
        <v>0</v>
      </c>
      <c r="CY1157">
        <f t="shared" si="750"/>
        <v>0</v>
      </c>
      <c r="CZ1157">
        <f t="shared" si="751"/>
        <v>0</v>
      </c>
      <c r="DC1157" t="s">
        <v>3</v>
      </c>
      <c r="DD1157" t="s">
        <v>3</v>
      </c>
      <c r="DE1157" t="s">
        <v>3</v>
      </c>
      <c r="DF1157" t="s">
        <v>3</v>
      </c>
      <c r="DG1157" t="s">
        <v>3</v>
      </c>
      <c r="DH1157" t="s">
        <v>3</v>
      </c>
      <c r="DI1157" t="s">
        <v>3</v>
      </c>
      <c r="DJ1157" t="s">
        <v>3</v>
      </c>
      <c r="DK1157" t="s">
        <v>3</v>
      </c>
      <c r="DL1157" t="s">
        <v>3</v>
      </c>
      <c r="DM1157" t="s">
        <v>3</v>
      </c>
      <c r="DN1157">
        <v>0</v>
      </c>
      <c r="DO1157">
        <v>0</v>
      </c>
      <c r="DP1157">
        <v>1</v>
      </c>
      <c r="DQ1157">
        <v>1</v>
      </c>
      <c r="DU1157">
        <v>1010</v>
      </c>
      <c r="DV1157" t="s">
        <v>162</v>
      </c>
      <c r="DW1157" t="s">
        <v>162</v>
      </c>
      <c r="DX1157">
        <v>100</v>
      </c>
      <c r="EE1157">
        <v>38986828</v>
      </c>
      <c r="EF1157">
        <v>1</v>
      </c>
      <c r="EG1157" t="s">
        <v>23</v>
      </c>
      <c r="EH1157">
        <v>0</v>
      </c>
      <c r="EI1157" t="s">
        <v>3</v>
      </c>
      <c r="EJ1157">
        <v>4</v>
      </c>
      <c r="EK1157">
        <v>0</v>
      </c>
      <c r="EL1157" t="s">
        <v>24</v>
      </c>
      <c r="EM1157" t="s">
        <v>25</v>
      </c>
      <c r="EO1157" t="s">
        <v>3</v>
      </c>
      <c r="EQ1157">
        <v>131072</v>
      </c>
      <c r="ER1157">
        <v>269260.87</v>
      </c>
      <c r="ES1157">
        <v>186279.39</v>
      </c>
      <c r="ET1157">
        <v>17028.830000000002</v>
      </c>
      <c r="EU1157">
        <v>8337.73</v>
      </c>
      <c r="EV1157">
        <v>65952.649999999994</v>
      </c>
      <c r="EW1157">
        <v>342.54</v>
      </c>
      <c r="EX1157">
        <v>0</v>
      </c>
      <c r="EY1157">
        <v>0</v>
      </c>
      <c r="FQ1157">
        <v>0</v>
      </c>
      <c r="FR1157">
        <f t="shared" si="752"/>
        <v>0</v>
      </c>
      <c r="FS1157">
        <v>0</v>
      </c>
      <c r="FX1157">
        <v>70</v>
      </c>
      <c r="FY1157">
        <v>10</v>
      </c>
      <c r="GA1157" t="s">
        <v>3</v>
      </c>
      <c r="GD1157">
        <v>0</v>
      </c>
      <c r="GF1157">
        <v>2134830441</v>
      </c>
      <c r="GG1157">
        <v>2</v>
      </c>
      <c r="GH1157">
        <v>1</v>
      </c>
      <c r="GI1157">
        <v>-2</v>
      </c>
      <c r="GJ1157">
        <v>0</v>
      </c>
      <c r="GK1157">
        <f>ROUND(R1157*(R12)/100,2)</f>
        <v>0</v>
      </c>
      <c r="GL1157">
        <f t="shared" si="753"/>
        <v>0</v>
      </c>
      <c r="GM1157">
        <f t="shared" si="754"/>
        <v>0</v>
      </c>
      <c r="GN1157">
        <f t="shared" si="755"/>
        <v>0</v>
      </c>
      <c r="GO1157">
        <f t="shared" si="756"/>
        <v>0</v>
      </c>
      <c r="GP1157">
        <f t="shared" si="757"/>
        <v>0</v>
      </c>
      <c r="GR1157">
        <v>0</v>
      </c>
      <c r="GS1157">
        <v>3</v>
      </c>
      <c r="GT1157">
        <v>0</v>
      </c>
      <c r="GU1157" t="s">
        <v>3</v>
      </c>
      <c r="GV1157">
        <f t="shared" si="758"/>
        <v>0</v>
      </c>
      <c r="GW1157">
        <v>1</v>
      </c>
      <c r="GX1157">
        <f t="shared" si="759"/>
        <v>0</v>
      </c>
      <c r="HA1157">
        <v>0</v>
      </c>
      <c r="HB1157">
        <v>0</v>
      </c>
      <c r="HC1157">
        <f t="shared" si="760"/>
        <v>0</v>
      </c>
      <c r="IK1157">
        <v>0</v>
      </c>
    </row>
    <row r="1158" spans="1:245" x14ac:dyDescent="0.2">
      <c r="A1158">
        <v>18</v>
      </c>
      <c r="B1158">
        <v>1</v>
      </c>
      <c r="C1158">
        <v>289</v>
      </c>
      <c r="E1158" t="s">
        <v>353</v>
      </c>
      <c r="F1158" t="s">
        <v>169</v>
      </c>
      <c r="G1158" t="s">
        <v>170</v>
      </c>
      <c r="H1158" t="s">
        <v>171</v>
      </c>
      <c r="I1158">
        <f>I1157*J1158</f>
        <v>0</v>
      </c>
      <c r="J1158">
        <v>-30</v>
      </c>
      <c r="O1158">
        <f t="shared" si="730"/>
        <v>0</v>
      </c>
      <c r="P1158">
        <f t="shared" si="731"/>
        <v>0</v>
      </c>
      <c r="Q1158">
        <f t="shared" si="732"/>
        <v>0</v>
      </c>
      <c r="R1158">
        <f t="shared" si="733"/>
        <v>0</v>
      </c>
      <c r="S1158">
        <f t="shared" si="734"/>
        <v>0</v>
      </c>
      <c r="T1158">
        <f t="shared" si="735"/>
        <v>0</v>
      </c>
      <c r="U1158">
        <f t="shared" si="736"/>
        <v>0</v>
      </c>
      <c r="V1158">
        <f t="shared" si="737"/>
        <v>0</v>
      </c>
      <c r="W1158">
        <f t="shared" si="738"/>
        <v>0</v>
      </c>
      <c r="X1158">
        <f t="shared" si="739"/>
        <v>0</v>
      </c>
      <c r="Y1158">
        <f t="shared" si="739"/>
        <v>0</v>
      </c>
      <c r="AA1158">
        <v>40597198</v>
      </c>
      <c r="AB1158">
        <f t="shared" si="740"/>
        <v>1799.61</v>
      </c>
      <c r="AC1158">
        <f>ROUND((ES1158),6)</f>
        <v>1799.61</v>
      </c>
      <c r="AD1158">
        <f>ROUND((((ET1158)-(EU1158))+AE1158),6)</f>
        <v>0</v>
      </c>
      <c r="AE1158">
        <f t="shared" si="761"/>
        <v>0</v>
      </c>
      <c r="AF1158">
        <f t="shared" si="761"/>
        <v>0</v>
      </c>
      <c r="AG1158">
        <f t="shared" si="741"/>
        <v>0</v>
      </c>
      <c r="AH1158">
        <f t="shared" si="762"/>
        <v>0</v>
      </c>
      <c r="AI1158">
        <f t="shared" si="762"/>
        <v>0</v>
      </c>
      <c r="AJ1158">
        <f t="shared" si="742"/>
        <v>0</v>
      </c>
      <c r="AK1158">
        <v>1799.61</v>
      </c>
      <c r="AL1158">
        <v>1799.61</v>
      </c>
      <c r="AM1158">
        <v>0</v>
      </c>
      <c r="AN1158">
        <v>0</v>
      </c>
      <c r="AO1158">
        <v>0</v>
      </c>
      <c r="AP1158">
        <v>0</v>
      </c>
      <c r="AQ1158">
        <v>0</v>
      </c>
      <c r="AR1158">
        <v>0</v>
      </c>
      <c r="AS1158">
        <v>0</v>
      </c>
      <c r="AT1158">
        <v>70</v>
      </c>
      <c r="AU1158">
        <v>10</v>
      </c>
      <c r="AV1158">
        <v>1</v>
      </c>
      <c r="AW1158">
        <v>1</v>
      </c>
      <c r="AZ1158">
        <v>1</v>
      </c>
      <c r="BA1158">
        <v>1</v>
      </c>
      <c r="BB1158">
        <v>1</v>
      </c>
      <c r="BC1158">
        <v>1</v>
      </c>
      <c r="BD1158" t="s">
        <v>3</v>
      </c>
      <c r="BE1158" t="s">
        <v>3</v>
      </c>
      <c r="BF1158" t="s">
        <v>3</v>
      </c>
      <c r="BG1158" t="s">
        <v>3</v>
      </c>
      <c r="BH1158">
        <v>3</v>
      </c>
      <c r="BI1158">
        <v>4</v>
      </c>
      <c r="BJ1158" t="s">
        <v>172</v>
      </c>
      <c r="BM1158">
        <v>0</v>
      </c>
      <c r="BN1158">
        <v>0</v>
      </c>
      <c r="BO1158" t="s">
        <v>3</v>
      </c>
      <c r="BP1158">
        <v>0</v>
      </c>
      <c r="BQ1158">
        <v>1</v>
      </c>
      <c r="BR1158">
        <v>1</v>
      </c>
      <c r="BS1158">
        <v>1</v>
      </c>
      <c r="BT1158">
        <v>1</v>
      </c>
      <c r="BU1158">
        <v>1</v>
      </c>
      <c r="BV1158">
        <v>1</v>
      </c>
      <c r="BW1158">
        <v>1</v>
      </c>
      <c r="BX1158">
        <v>1</v>
      </c>
      <c r="BY1158" t="s">
        <v>3</v>
      </c>
      <c r="BZ1158">
        <v>70</v>
      </c>
      <c r="CA1158">
        <v>10</v>
      </c>
      <c r="CE1158">
        <v>0</v>
      </c>
      <c r="CF1158">
        <v>0</v>
      </c>
      <c r="CG1158">
        <v>0</v>
      </c>
      <c r="CM1158">
        <v>0</v>
      </c>
      <c r="CN1158" t="s">
        <v>3</v>
      </c>
      <c r="CO1158">
        <v>0</v>
      </c>
      <c r="CP1158">
        <f t="shared" si="743"/>
        <v>0</v>
      </c>
      <c r="CQ1158">
        <f t="shared" si="744"/>
        <v>1799.61</v>
      </c>
      <c r="CR1158">
        <f>((((ET1158)*BB1158-(EU1158)*BS1158)+AE1158*BS1158)*AV1158)</f>
        <v>0</v>
      </c>
      <c r="CS1158">
        <f t="shared" si="745"/>
        <v>0</v>
      </c>
      <c r="CT1158">
        <f t="shared" si="746"/>
        <v>0</v>
      </c>
      <c r="CU1158">
        <f t="shared" si="747"/>
        <v>0</v>
      </c>
      <c r="CV1158">
        <f t="shared" si="748"/>
        <v>0</v>
      </c>
      <c r="CW1158">
        <f t="shared" si="749"/>
        <v>0</v>
      </c>
      <c r="CX1158">
        <f t="shared" si="749"/>
        <v>0</v>
      </c>
      <c r="CY1158">
        <f t="shared" si="750"/>
        <v>0</v>
      </c>
      <c r="CZ1158">
        <f t="shared" si="751"/>
        <v>0</v>
      </c>
      <c r="DC1158" t="s">
        <v>3</v>
      </c>
      <c r="DD1158" t="s">
        <v>3</v>
      </c>
      <c r="DE1158" t="s">
        <v>3</v>
      </c>
      <c r="DF1158" t="s">
        <v>3</v>
      </c>
      <c r="DG1158" t="s">
        <v>3</v>
      </c>
      <c r="DH1158" t="s">
        <v>3</v>
      </c>
      <c r="DI1158" t="s">
        <v>3</v>
      </c>
      <c r="DJ1158" t="s">
        <v>3</v>
      </c>
      <c r="DK1158" t="s">
        <v>3</v>
      </c>
      <c r="DL1158" t="s">
        <v>3</v>
      </c>
      <c r="DM1158" t="s">
        <v>3</v>
      </c>
      <c r="DN1158">
        <v>0</v>
      </c>
      <c r="DO1158">
        <v>0</v>
      </c>
      <c r="DP1158">
        <v>1</v>
      </c>
      <c r="DQ1158">
        <v>1</v>
      </c>
      <c r="DU1158">
        <v>1010</v>
      </c>
      <c r="DV1158" t="s">
        <v>171</v>
      </c>
      <c r="DW1158" t="s">
        <v>171</v>
      </c>
      <c r="DX1158">
        <v>1</v>
      </c>
      <c r="EE1158">
        <v>38986828</v>
      </c>
      <c r="EF1158">
        <v>1</v>
      </c>
      <c r="EG1158" t="s">
        <v>23</v>
      </c>
      <c r="EH1158">
        <v>0</v>
      </c>
      <c r="EI1158" t="s">
        <v>3</v>
      </c>
      <c r="EJ1158">
        <v>4</v>
      </c>
      <c r="EK1158">
        <v>0</v>
      </c>
      <c r="EL1158" t="s">
        <v>24</v>
      </c>
      <c r="EM1158" t="s">
        <v>25</v>
      </c>
      <c r="EO1158" t="s">
        <v>3</v>
      </c>
      <c r="EQ1158">
        <v>32768</v>
      </c>
      <c r="ER1158">
        <v>1799.61</v>
      </c>
      <c r="ES1158">
        <v>1799.61</v>
      </c>
      <c r="ET1158">
        <v>0</v>
      </c>
      <c r="EU1158">
        <v>0</v>
      </c>
      <c r="EV1158">
        <v>0</v>
      </c>
      <c r="EW1158">
        <v>0</v>
      </c>
      <c r="EX1158">
        <v>0</v>
      </c>
      <c r="FQ1158">
        <v>0</v>
      </c>
      <c r="FR1158">
        <f t="shared" si="752"/>
        <v>0</v>
      </c>
      <c r="FS1158">
        <v>0</v>
      </c>
      <c r="FX1158">
        <v>70</v>
      </c>
      <c r="FY1158">
        <v>10</v>
      </c>
      <c r="GA1158" t="s">
        <v>3</v>
      </c>
      <c r="GD1158">
        <v>0</v>
      </c>
      <c r="GF1158">
        <v>4954026</v>
      </c>
      <c r="GG1158">
        <v>2</v>
      </c>
      <c r="GH1158">
        <v>1</v>
      </c>
      <c r="GI1158">
        <v>-2</v>
      </c>
      <c r="GJ1158">
        <v>0</v>
      </c>
      <c r="GK1158">
        <f>ROUND(R1158*(R12)/100,2)</f>
        <v>0</v>
      </c>
      <c r="GL1158">
        <f t="shared" si="753"/>
        <v>0</v>
      </c>
      <c r="GM1158">
        <f t="shared" si="754"/>
        <v>0</v>
      </c>
      <c r="GN1158">
        <f t="shared" si="755"/>
        <v>0</v>
      </c>
      <c r="GO1158">
        <f t="shared" si="756"/>
        <v>0</v>
      </c>
      <c r="GP1158">
        <f t="shared" si="757"/>
        <v>0</v>
      </c>
      <c r="GR1158">
        <v>0</v>
      </c>
      <c r="GS1158">
        <v>3</v>
      </c>
      <c r="GT1158">
        <v>0</v>
      </c>
      <c r="GU1158" t="s">
        <v>3</v>
      </c>
      <c r="GV1158">
        <f t="shared" si="758"/>
        <v>0</v>
      </c>
      <c r="GW1158">
        <v>1</v>
      </c>
      <c r="GX1158">
        <f t="shared" si="759"/>
        <v>0</v>
      </c>
      <c r="HA1158">
        <v>0</v>
      </c>
      <c r="HB1158">
        <v>0</v>
      </c>
      <c r="HC1158">
        <f t="shared" si="760"/>
        <v>0</v>
      </c>
      <c r="IK1158">
        <v>0</v>
      </c>
    </row>
    <row r="1159" spans="1:245" x14ac:dyDescent="0.2">
      <c r="A1159">
        <v>18</v>
      </c>
      <c r="B1159">
        <v>1</v>
      </c>
      <c r="C1159">
        <v>287</v>
      </c>
      <c r="E1159" t="s">
        <v>354</v>
      </c>
      <c r="F1159" t="s">
        <v>174</v>
      </c>
      <c r="G1159" t="s">
        <v>175</v>
      </c>
      <c r="H1159" t="s">
        <v>42</v>
      </c>
      <c r="I1159">
        <f>I1157*J1159</f>
        <v>0</v>
      </c>
      <c r="J1159">
        <v>-4.7999999999999994E-2</v>
      </c>
      <c r="O1159">
        <f t="shared" si="730"/>
        <v>0</v>
      </c>
      <c r="P1159">
        <f t="shared" si="731"/>
        <v>0</v>
      </c>
      <c r="Q1159">
        <f t="shared" si="732"/>
        <v>0</v>
      </c>
      <c r="R1159">
        <f t="shared" si="733"/>
        <v>0</v>
      </c>
      <c r="S1159">
        <f t="shared" si="734"/>
        <v>0</v>
      </c>
      <c r="T1159">
        <f t="shared" si="735"/>
        <v>0</v>
      </c>
      <c r="U1159">
        <f t="shared" si="736"/>
        <v>0</v>
      </c>
      <c r="V1159">
        <f t="shared" si="737"/>
        <v>0</v>
      </c>
      <c r="W1159">
        <f t="shared" si="738"/>
        <v>0</v>
      </c>
      <c r="X1159">
        <f t="shared" si="739"/>
        <v>0</v>
      </c>
      <c r="Y1159">
        <f t="shared" si="739"/>
        <v>0</v>
      </c>
      <c r="AA1159">
        <v>40597198</v>
      </c>
      <c r="AB1159">
        <f t="shared" si="740"/>
        <v>131633.01999999999</v>
      </c>
      <c r="AC1159">
        <f>ROUND((ES1159),6)</f>
        <v>131633.01999999999</v>
      </c>
      <c r="AD1159">
        <f>ROUND((((ET1159)-(EU1159))+AE1159),6)</f>
        <v>0</v>
      </c>
      <c r="AE1159">
        <f t="shared" si="761"/>
        <v>0</v>
      </c>
      <c r="AF1159">
        <f t="shared" si="761"/>
        <v>0</v>
      </c>
      <c r="AG1159">
        <f t="shared" si="741"/>
        <v>0</v>
      </c>
      <c r="AH1159">
        <f t="shared" si="762"/>
        <v>0</v>
      </c>
      <c r="AI1159">
        <f t="shared" si="762"/>
        <v>0</v>
      </c>
      <c r="AJ1159">
        <f t="shared" si="742"/>
        <v>0</v>
      </c>
      <c r="AK1159">
        <v>131633.01999999999</v>
      </c>
      <c r="AL1159">
        <v>131633.01999999999</v>
      </c>
      <c r="AM1159">
        <v>0</v>
      </c>
      <c r="AN1159">
        <v>0</v>
      </c>
      <c r="AO1159">
        <v>0</v>
      </c>
      <c r="AP1159">
        <v>0</v>
      </c>
      <c r="AQ1159">
        <v>0</v>
      </c>
      <c r="AR1159">
        <v>0</v>
      </c>
      <c r="AS1159">
        <v>0</v>
      </c>
      <c r="AT1159">
        <v>70</v>
      </c>
      <c r="AU1159">
        <v>10</v>
      </c>
      <c r="AV1159">
        <v>1</v>
      </c>
      <c r="AW1159">
        <v>1</v>
      </c>
      <c r="AZ1159">
        <v>1</v>
      </c>
      <c r="BA1159">
        <v>1</v>
      </c>
      <c r="BB1159">
        <v>1</v>
      </c>
      <c r="BC1159">
        <v>1</v>
      </c>
      <c r="BD1159" t="s">
        <v>3</v>
      </c>
      <c r="BE1159" t="s">
        <v>3</v>
      </c>
      <c r="BF1159" t="s">
        <v>3</v>
      </c>
      <c r="BG1159" t="s">
        <v>3</v>
      </c>
      <c r="BH1159">
        <v>3</v>
      </c>
      <c r="BI1159">
        <v>4</v>
      </c>
      <c r="BJ1159" t="s">
        <v>176</v>
      </c>
      <c r="BM1159">
        <v>0</v>
      </c>
      <c r="BN1159">
        <v>0</v>
      </c>
      <c r="BO1159" t="s">
        <v>3</v>
      </c>
      <c r="BP1159">
        <v>0</v>
      </c>
      <c r="BQ1159">
        <v>1</v>
      </c>
      <c r="BR1159">
        <v>1</v>
      </c>
      <c r="BS1159">
        <v>1</v>
      </c>
      <c r="BT1159">
        <v>1</v>
      </c>
      <c r="BU1159">
        <v>1</v>
      </c>
      <c r="BV1159">
        <v>1</v>
      </c>
      <c r="BW1159">
        <v>1</v>
      </c>
      <c r="BX1159">
        <v>1</v>
      </c>
      <c r="BY1159" t="s">
        <v>3</v>
      </c>
      <c r="BZ1159">
        <v>70</v>
      </c>
      <c r="CA1159">
        <v>10</v>
      </c>
      <c r="CE1159">
        <v>0</v>
      </c>
      <c r="CF1159">
        <v>0</v>
      </c>
      <c r="CG1159">
        <v>0</v>
      </c>
      <c r="CM1159">
        <v>0</v>
      </c>
      <c r="CN1159" t="s">
        <v>3</v>
      </c>
      <c r="CO1159">
        <v>0</v>
      </c>
      <c r="CP1159">
        <f t="shared" si="743"/>
        <v>0</v>
      </c>
      <c r="CQ1159">
        <f t="shared" si="744"/>
        <v>131633.01999999999</v>
      </c>
      <c r="CR1159">
        <f>((((ET1159)*BB1159-(EU1159)*BS1159)+AE1159*BS1159)*AV1159)</f>
        <v>0</v>
      </c>
      <c r="CS1159">
        <f t="shared" si="745"/>
        <v>0</v>
      </c>
      <c r="CT1159">
        <f t="shared" si="746"/>
        <v>0</v>
      </c>
      <c r="CU1159">
        <f t="shared" si="747"/>
        <v>0</v>
      </c>
      <c r="CV1159">
        <f t="shared" si="748"/>
        <v>0</v>
      </c>
      <c r="CW1159">
        <f t="shared" si="749"/>
        <v>0</v>
      </c>
      <c r="CX1159">
        <f t="shared" si="749"/>
        <v>0</v>
      </c>
      <c r="CY1159">
        <f t="shared" si="750"/>
        <v>0</v>
      </c>
      <c r="CZ1159">
        <f t="shared" si="751"/>
        <v>0</v>
      </c>
      <c r="DC1159" t="s">
        <v>3</v>
      </c>
      <c r="DD1159" t="s">
        <v>3</v>
      </c>
      <c r="DE1159" t="s">
        <v>3</v>
      </c>
      <c r="DF1159" t="s">
        <v>3</v>
      </c>
      <c r="DG1159" t="s">
        <v>3</v>
      </c>
      <c r="DH1159" t="s">
        <v>3</v>
      </c>
      <c r="DI1159" t="s">
        <v>3</v>
      </c>
      <c r="DJ1159" t="s">
        <v>3</v>
      </c>
      <c r="DK1159" t="s">
        <v>3</v>
      </c>
      <c r="DL1159" t="s">
        <v>3</v>
      </c>
      <c r="DM1159" t="s">
        <v>3</v>
      </c>
      <c r="DN1159">
        <v>0</v>
      </c>
      <c r="DO1159">
        <v>0</v>
      </c>
      <c r="DP1159">
        <v>1</v>
      </c>
      <c r="DQ1159">
        <v>1</v>
      </c>
      <c r="DU1159">
        <v>1009</v>
      </c>
      <c r="DV1159" t="s">
        <v>42</v>
      </c>
      <c r="DW1159" t="s">
        <v>42</v>
      </c>
      <c r="DX1159">
        <v>1000</v>
      </c>
      <c r="EE1159">
        <v>38986828</v>
      </c>
      <c r="EF1159">
        <v>1</v>
      </c>
      <c r="EG1159" t="s">
        <v>23</v>
      </c>
      <c r="EH1159">
        <v>0</v>
      </c>
      <c r="EI1159" t="s">
        <v>3</v>
      </c>
      <c r="EJ1159">
        <v>4</v>
      </c>
      <c r="EK1159">
        <v>0</v>
      </c>
      <c r="EL1159" t="s">
        <v>24</v>
      </c>
      <c r="EM1159" t="s">
        <v>25</v>
      </c>
      <c r="EO1159" t="s">
        <v>3</v>
      </c>
      <c r="EQ1159">
        <v>32768</v>
      </c>
      <c r="ER1159">
        <v>131633.01999999999</v>
      </c>
      <c r="ES1159">
        <v>131633.01999999999</v>
      </c>
      <c r="ET1159">
        <v>0</v>
      </c>
      <c r="EU1159">
        <v>0</v>
      </c>
      <c r="EV1159">
        <v>0</v>
      </c>
      <c r="EW1159">
        <v>0</v>
      </c>
      <c r="EX1159">
        <v>0</v>
      </c>
      <c r="FQ1159">
        <v>0</v>
      </c>
      <c r="FR1159">
        <f t="shared" si="752"/>
        <v>0</v>
      </c>
      <c r="FS1159">
        <v>0</v>
      </c>
      <c r="FX1159">
        <v>70</v>
      </c>
      <c r="FY1159">
        <v>10</v>
      </c>
      <c r="GA1159" t="s">
        <v>3</v>
      </c>
      <c r="GD1159">
        <v>0</v>
      </c>
      <c r="GF1159">
        <v>-763955304</v>
      </c>
      <c r="GG1159">
        <v>2</v>
      </c>
      <c r="GH1159">
        <v>1</v>
      </c>
      <c r="GI1159">
        <v>-2</v>
      </c>
      <c r="GJ1159">
        <v>0</v>
      </c>
      <c r="GK1159">
        <f>ROUND(R1159*(R12)/100,2)</f>
        <v>0</v>
      </c>
      <c r="GL1159">
        <f t="shared" si="753"/>
        <v>0</v>
      </c>
      <c r="GM1159">
        <f t="shared" si="754"/>
        <v>0</v>
      </c>
      <c r="GN1159">
        <f t="shared" si="755"/>
        <v>0</v>
      </c>
      <c r="GO1159">
        <f t="shared" si="756"/>
        <v>0</v>
      </c>
      <c r="GP1159">
        <f t="shared" si="757"/>
        <v>0</v>
      </c>
      <c r="GR1159">
        <v>0</v>
      </c>
      <c r="GS1159">
        <v>3</v>
      </c>
      <c r="GT1159">
        <v>0</v>
      </c>
      <c r="GU1159" t="s">
        <v>3</v>
      </c>
      <c r="GV1159">
        <f t="shared" si="758"/>
        <v>0</v>
      </c>
      <c r="GW1159">
        <v>1</v>
      </c>
      <c r="GX1159">
        <f t="shared" si="759"/>
        <v>0</v>
      </c>
      <c r="HA1159">
        <v>0</v>
      </c>
      <c r="HB1159">
        <v>0</v>
      </c>
      <c r="HC1159">
        <f t="shared" si="760"/>
        <v>0</v>
      </c>
      <c r="IK1159">
        <v>0</v>
      </c>
    </row>
    <row r="1160" spans="1:245" x14ac:dyDescent="0.2">
      <c r="A1160">
        <v>18</v>
      </c>
      <c r="B1160">
        <v>1</v>
      </c>
      <c r="C1160">
        <v>290</v>
      </c>
      <c r="E1160" t="s">
        <v>355</v>
      </c>
      <c r="F1160" t="s">
        <v>178</v>
      </c>
      <c r="G1160" t="s">
        <v>179</v>
      </c>
      <c r="H1160" t="s">
        <v>171</v>
      </c>
      <c r="I1160">
        <f>I1157*J1160</f>
        <v>0</v>
      </c>
      <c r="J1160">
        <v>200</v>
      </c>
      <c r="O1160">
        <f t="shared" si="730"/>
        <v>0</v>
      </c>
      <c r="P1160">
        <f t="shared" si="731"/>
        <v>0</v>
      </c>
      <c r="Q1160">
        <f t="shared" si="732"/>
        <v>0</v>
      </c>
      <c r="R1160">
        <f t="shared" si="733"/>
        <v>0</v>
      </c>
      <c r="S1160">
        <f t="shared" si="734"/>
        <v>0</v>
      </c>
      <c r="T1160">
        <f t="shared" si="735"/>
        <v>0</v>
      </c>
      <c r="U1160">
        <f t="shared" si="736"/>
        <v>0</v>
      </c>
      <c r="V1160">
        <f t="shared" si="737"/>
        <v>0</v>
      </c>
      <c r="W1160">
        <f t="shared" si="738"/>
        <v>0</v>
      </c>
      <c r="X1160">
        <f t="shared" si="739"/>
        <v>0</v>
      </c>
      <c r="Y1160">
        <f t="shared" si="739"/>
        <v>0</v>
      </c>
      <c r="AA1160">
        <v>40597198</v>
      </c>
      <c r="AB1160">
        <f t="shared" si="740"/>
        <v>127.19</v>
      </c>
      <c r="AC1160">
        <f>ROUND((ES1160),6)</f>
        <v>127.19</v>
      </c>
      <c r="AD1160">
        <f>ROUND((((ET1160)-(EU1160))+AE1160),6)</f>
        <v>0</v>
      </c>
      <c r="AE1160">
        <f t="shared" si="761"/>
        <v>0</v>
      </c>
      <c r="AF1160">
        <f t="shared" si="761"/>
        <v>0</v>
      </c>
      <c r="AG1160">
        <f t="shared" si="741"/>
        <v>0</v>
      </c>
      <c r="AH1160">
        <f t="shared" si="762"/>
        <v>0</v>
      </c>
      <c r="AI1160">
        <f t="shared" si="762"/>
        <v>0</v>
      </c>
      <c r="AJ1160">
        <f t="shared" si="742"/>
        <v>0</v>
      </c>
      <c r="AK1160">
        <v>127.19</v>
      </c>
      <c r="AL1160">
        <v>127.19</v>
      </c>
      <c r="AM1160">
        <v>0</v>
      </c>
      <c r="AN1160">
        <v>0</v>
      </c>
      <c r="AO1160">
        <v>0</v>
      </c>
      <c r="AP1160">
        <v>0</v>
      </c>
      <c r="AQ1160">
        <v>0</v>
      </c>
      <c r="AR1160">
        <v>0</v>
      </c>
      <c r="AS1160">
        <v>0</v>
      </c>
      <c r="AT1160">
        <v>70</v>
      </c>
      <c r="AU1160">
        <v>10</v>
      </c>
      <c r="AV1160">
        <v>1</v>
      </c>
      <c r="AW1160">
        <v>1</v>
      </c>
      <c r="AZ1160">
        <v>1</v>
      </c>
      <c r="BA1160">
        <v>1</v>
      </c>
      <c r="BB1160">
        <v>1</v>
      </c>
      <c r="BC1160">
        <v>1</v>
      </c>
      <c r="BD1160" t="s">
        <v>3</v>
      </c>
      <c r="BE1160" t="s">
        <v>3</v>
      </c>
      <c r="BF1160" t="s">
        <v>3</v>
      </c>
      <c r="BG1160" t="s">
        <v>3</v>
      </c>
      <c r="BH1160">
        <v>3</v>
      </c>
      <c r="BI1160">
        <v>4</v>
      </c>
      <c r="BJ1160" t="s">
        <v>180</v>
      </c>
      <c r="BM1160">
        <v>0</v>
      </c>
      <c r="BN1160">
        <v>0</v>
      </c>
      <c r="BO1160" t="s">
        <v>3</v>
      </c>
      <c r="BP1160">
        <v>0</v>
      </c>
      <c r="BQ1160">
        <v>1</v>
      </c>
      <c r="BR1160">
        <v>0</v>
      </c>
      <c r="BS1160">
        <v>1</v>
      </c>
      <c r="BT1160">
        <v>1</v>
      </c>
      <c r="BU1160">
        <v>1</v>
      </c>
      <c r="BV1160">
        <v>1</v>
      </c>
      <c r="BW1160">
        <v>1</v>
      </c>
      <c r="BX1160">
        <v>1</v>
      </c>
      <c r="BY1160" t="s">
        <v>3</v>
      </c>
      <c r="BZ1160">
        <v>70</v>
      </c>
      <c r="CA1160">
        <v>10</v>
      </c>
      <c r="CE1160">
        <v>0</v>
      </c>
      <c r="CF1160">
        <v>0</v>
      </c>
      <c r="CG1160">
        <v>0</v>
      </c>
      <c r="CM1160">
        <v>0</v>
      </c>
      <c r="CN1160" t="s">
        <v>3</v>
      </c>
      <c r="CO1160">
        <v>0</v>
      </c>
      <c r="CP1160">
        <f t="shared" si="743"/>
        <v>0</v>
      </c>
      <c r="CQ1160">
        <f t="shared" si="744"/>
        <v>127.19</v>
      </c>
      <c r="CR1160">
        <f>((((ET1160)*BB1160-(EU1160)*BS1160)+AE1160*BS1160)*AV1160)</f>
        <v>0</v>
      </c>
      <c r="CS1160">
        <f t="shared" si="745"/>
        <v>0</v>
      </c>
      <c r="CT1160">
        <f t="shared" si="746"/>
        <v>0</v>
      </c>
      <c r="CU1160">
        <f t="shared" si="747"/>
        <v>0</v>
      </c>
      <c r="CV1160">
        <f t="shared" si="748"/>
        <v>0</v>
      </c>
      <c r="CW1160">
        <f t="shared" si="749"/>
        <v>0</v>
      </c>
      <c r="CX1160">
        <f t="shared" si="749"/>
        <v>0</v>
      </c>
      <c r="CY1160">
        <f t="shared" si="750"/>
        <v>0</v>
      </c>
      <c r="CZ1160">
        <f t="shared" si="751"/>
        <v>0</v>
      </c>
      <c r="DC1160" t="s">
        <v>3</v>
      </c>
      <c r="DD1160" t="s">
        <v>3</v>
      </c>
      <c r="DE1160" t="s">
        <v>3</v>
      </c>
      <c r="DF1160" t="s">
        <v>3</v>
      </c>
      <c r="DG1160" t="s">
        <v>3</v>
      </c>
      <c r="DH1160" t="s">
        <v>3</v>
      </c>
      <c r="DI1160" t="s">
        <v>3</v>
      </c>
      <c r="DJ1160" t="s">
        <v>3</v>
      </c>
      <c r="DK1160" t="s">
        <v>3</v>
      </c>
      <c r="DL1160" t="s">
        <v>3</v>
      </c>
      <c r="DM1160" t="s">
        <v>3</v>
      </c>
      <c r="DN1160">
        <v>0</v>
      </c>
      <c r="DO1160">
        <v>0</v>
      </c>
      <c r="DP1160">
        <v>1</v>
      </c>
      <c r="DQ1160">
        <v>1</v>
      </c>
      <c r="DU1160">
        <v>1010</v>
      </c>
      <c r="DV1160" t="s">
        <v>171</v>
      </c>
      <c r="DW1160" t="s">
        <v>171</v>
      </c>
      <c r="DX1160">
        <v>1</v>
      </c>
      <c r="EE1160">
        <v>38986828</v>
      </c>
      <c r="EF1160">
        <v>1</v>
      </c>
      <c r="EG1160" t="s">
        <v>23</v>
      </c>
      <c r="EH1160">
        <v>0</v>
      </c>
      <c r="EI1160" t="s">
        <v>3</v>
      </c>
      <c r="EJ1160">
        <v>4</v>
      </c>
      <c r="EK1160">
        <v>0</v>
      </c>
      <c r="EL1160" t="s">
        <v>24</v>
      </c>
      <c r="EM1160" t="s">
        <v>25</v>
      </c>
      <c r="EO1160" t="s">
        <v>3</v>
      </c>
      <c r="EQ1160">
        <v>0</v>
      </c>
      <c r="ER1160">
        <v>127.19</v>
      </c>
      <c r="ES1160">
        <v>127.19</v>
      </c>
      <c r="ET1160">
        <v>0</v>
      </c>
      <c r="EU1160">
        <v>0</v>
      </c>
      <c r="EV1160">
        <v>0</v>
      </c>
      <c r="EW1160">
        <v>0</v>
      </c>
      <c r="EX1160">
        <v>0</v>
      </c>
      <c r="FQ1160">
        <v>0</v>
      </c>
      <c r="FR1160">
        <f t="shared" si="752"/>
        <v>0</v>
      </c>
      <c r="FS1160">
        <v>0</v>
      </c>
      <c r="FX1160">
        <v>70</v>
      </c>
      <c r="FY1160">
        <v>10</v>
      </c>
      <c r="GA1160" t="s">
        <v>3</v>
      </c>
      <c r="GD1160">
        <v>0</v>
      </c>
      <c r="GF1160">
        <v>-1327641858</v>
      </c>
      <c r="GG1160">
        <v>2</v>
      </c>
      <c r="GH1160">
        <v>1</v>
      </c>
      <c r="GI1160">
        <v>-2</v>
      </c>
      <c r="GJ1160">
        <v>0</v>
      </c>
      <c r="GK1160">
        <f>ROUND(R1160*(R12)/100,2)</f>
        <v>0</v>
      </c>
      <c r="GL1160">
        <f t="shared" si="753"/>
        <v>0</v>
      </c>
      <c r="GM1160">
        <f t="shared" si="754"/>
        <v>0</v>
      </c>
      <c r="GN1160">
        <f t="shared" si="755"/>
        <v>0</v>
      </c>
      <c r="GO1160">
        <f t="shared" si="756"/>
        <v>0</v>
      </c>
      <c r="GP1160">
        <f t="shared" si="757"/>
        <v>0</v>
      </c>
      <c r="GR1160">
        <v>0</v>
      </c>
      <c r="GS1160">
        <v>3</v>
      </c>
      <c r="GT1160">
        <v>0</v>
      </c>
      <c r="GU1160" t="s">
        <v>3</v>
      </c>
      <c r="GV1160">
        <f t="shared" si="758"/>
        <v>0</v>
      </c>
      <c r="GW1160">
        <v>1</v>
      </c>
      <c r="GX1160">
        <f t="shared" si="759"/>
        <v>0</v>
      </c>
      <c r="HA1160">
        <v>0</v>
      </c>
      <c r="HB1160">
        <v>0</v>
      </c>
      <c r="HC1160">
        <f t="shared" si="760"/>
        <v>0</v>
      </c>
      <c r="IK1160">
        <v>0</v>
      </c>
    </row>
    <row r="1161" spans="1:245" x14ac:dyDescent="0.2">
      <c r="A1161">
        <v>18</v>
      </c>
      <c r="B1161">
        <v>1</v>
      </c>
      <c r="C1161">
        <v>288</v>
      </c>
      <c r="E1161" t="s">
        <v>356</v>
      </c>
      <c r="F1161" t="s">
        <v>182</v>
      </c>
      <c r="G1161" t="s">
        <v>183</v>
      </c>
      <c r="H1161" t="s">
        <v>171</v>
      </c>
      <c r="I1161">
        <f>I1157*J1161</f>
        <v>0</v>
      </c>
      <c r="J1161">
        <v>70</v>
      </c>
      <c r="O1161">
        <f t="shared" si="730"/>
        <v>0</v>
      </c>
      <c r="P1161">
        <f t="shared" si="731"/>
        <v>0</v>
      </c>
      <c r="Q1161">
        <f t="shared" si="732"/>
        <v>0</v>
      </c>
      <c r="R1161">
        <f t="shared" si="733"/>
        <v>0</v>
      </c>
      <c r="S1161">
        <f t="shared" si="734"/>
        <v>0</v>
      </c>
      <c r="T1161">
        <f t="shared" si="735"/>
        <v>0</v>
      </c>
      <c r="U1161">
        <f t="shared" si="736"/>
        <v>0</v>
      </c>
      <c r="V1161">
        <f t="shared" si="737"/>
        <v>0</v>
      </c>
      <c r="W1161">
        <f t="shared" si="738"/>
        <v>0</v>
      </c>
      <c r="X1161">
        <f t="shared" si="739"/>
        <v>0</v>
      </c>
      <c r="Y1161">
        <f t="shared" si="739"/>
        <v>0</v>
      </c>
      <c r="AA1161">
        <v>40597198</v>
      </c>
      <c r="AB1161">
        <f t="shared" si="740"/>
        <v>5774.67</v>
      </c>
      <c r="AC1161">
        <f>ROUND((ES1161),6)</f>
        <v>5774.67</v>
      </c>
      <c r="AD1161">
        <f>ROUND((((ET1161)-(EU1161))+AE1161),6)</f>
        <v>0</v>
      </c>
      <c r="AE1161">
        <f t="shared" si="761"/>
        <v>0</v>
      </c>
      <c r="AF1161">
        <f t="shared" si="761"/>
        <v>0</v>
      </c>
      <c r="AG1161">
        <f t="shared" si="741"/>
        <v>0</v>
      </c>
      <c r="AH1161">
        <f t="shared" si="762"/>
        <v>0</v>
      </c>
      <c r="AI1161">
        <f t="shared" si="762"/>
        <v>0</v>
      </c>
      <c r="AJ1161">
        <f t="shared" si="742"/>
        <v>0</v>
      </c>
      <c r="AK1161">
        <v>5774.67</v>
      </c>
      <c r="AL1161">
        <v>5774.67</v>
      </c>
      <c r="AM1161">
        <v>0</v>
      </c>
      <c r="AN1161">
        <v>0</v>
      </c>
      <c r="AO1161">
        <v>0</v>
      </c>
      <c r="AP1161">
        <v>0</v>
      </c>
      <c r="AQ1161">
        <v>0</v>
      </c>
      <c r="AR1161">
        <v>0</v>
      </c>
      <c r="AS1161">
        <v>0</v>
      </c>
      <c r="AT1161">
        <v>70</v>
      </c>
      <c r="AU1161">
        <v>10</v>
      </c>
      <c r="AV1161">
        <v>1</v>
      </c>
      <c r="AW1161">
        <v>1</v>
      </c>
      <c r="AZ1161">
        <v>1</v>
      </c>
      <c r="BA1161">
        <v>1</v>
      </c>
      <c r="BB1161">
        <v>1</v>
      </c>
      <c r="BC1161">
        <v>1</v>
      </c>
      <c r="BD1161" t="s">
        <v>3</v>
      </c>
      <c r="BE1161" t="s">
        <v>3</v>
      </c>
      <c r="BF1161" t="s">
        <v>3</v>
      </c>
      <c r="BG1161" t="s">
        <v>3</v>
      </c>
      <c r="BH1161">
        <v>3</v>
      </c>
      <c r="BI1161">
        <v>4</v>
      </c>
      <c r="BJ1161" t="s">
        <v>184</v>
      </c>
      <c r="BM1161">
        <v>0</v>
      </c>
      <c r="BN1161">
        <v>0</v>
      </c>
      <c r="BO1161" t="s">
        <v>3</v>
      </c>
      <c r="BP1161">
        <v>0</v>
      </c>
      <c r="BQ1161">
        <v>1</v>
      </c>
      <c r="BR1161">
        <v>0</v>
      </c>
      <c r="BS1161">
        <v>1</v>
      </c>
      <c r="BT1161">
        <v>1</v>
      </c>
      <c r="BU1161">
        <v>1</v>
      </c>
      <c r="BV1161">
        <v>1</v>
      </c>
      <c r="BW1161">
        <v>1</v>
      </c>
      <c r="BX1161">
        <v>1</v>
      </c>
      <c r="BY1161" t="s">
        <v>3</v>
      </c>
      <c r="BZ1161">
        <v>70</v>
      </c>
      <c r="CA1161">
        <v>10</v>
      </c>
      <c r="CE1161">
        <v>0</v>
      </c>
      <c r="CF1161">
        <v>0</v>
      </c>
      <c r="CG1161">
        <v>0</v>
      </c>
      <c r="CM1161">
        <v>0</v>
      </c>
      <c r="CN1161" t="s">
        <v>3</v>
      </c>
      <c r="CO1161">
        <v>0</v>
      </c>
      <c r="CP1161">
        <f t="shared" si="743"/>
        <v>0</v>
      </c>
      <c r="CQ1161">
        <f t="shared" si="744"/>
        <v>5774.67</v>
      </c>
      <c r="CR1161">
        <f>((((ET1161)*BB1161-(EU1161)*BS1161)+AE1161*BS1161)*AV1161)</f>
        <v>0</v>
      </c>
      <c r="CS1161">
        <f t="shared" si="745"/>
        <v>0</v>
      </c>
      <c r="CT1161">
        <f t="shared" si="746"/>
        <v>0</v>
      </c>
      <c r="CU1161">
        <f t="shared" si="747"/>
        <v>0</v>
      </c>
      <c r="CV1161">
        <f t="shared" si="748"/>
        <v>0</v>
      </c>
      <c r="CW1161">
        <f t="shared" si="749"/>
        <v>0</v>
      </c>
      <c r="CX1161">
        <f t="shared" si="749"/>
        <v>0</v>
      </c>
      <c r="CY1161">
        <f t="shared" si="750"/>
        <v>0</v>
      </c>
      <c r="CZ1161">
        <f t="shared" si="751"/>
        <v>0</v>
      </c>
      <c r="DC1161" t="s">
        <v>3</v>
      </c>
      <c r="DD1161" t="s">
        <v>3</v>
      </c>
      <c r="DE1161" t="s">
        <v>3</v>
      </c>
      <c r="DF1161" t="s">
        <v>3</v>
      </c>
      <c r="DG1161" t="s">
        <v>3</v>
      </c>
      <c r="DH1161" t="s">
        <v>3</v>
      </c>
      <c r="DI1161" t="s">
        <v>3</v>
      </c>
      <c r="DJ1161" t="s">
        <v>3</v>
      </c>
      <c r="DK1161" t="s">
        <v>3</v>
      </c>
      <c r="DL1161" t="s">
        <v>3</v>
      </c>
      <c r="DM1161" t="s">
        <v>3</v>
      </c>
      <c r="DN1161">
        <v>0</v>
      </c>
      <c r="DO1161">
        <v>0</v>
      </c>
      <c r="DP1161">
        <v>1</v>
      </c>
      <c r="DQ1161">
        <v>1</v>
      </c>
      <c r="DU1161">
        <v>1010</v>
      </c>
      <c r="DV1161" t="s">
        <v>171</v>
      </c>
      <c r="DW1161" t="s">
        <v>171</v>
      </c>
      <c r="DX1161">
        <v>1</v>
      </c>
      <c r="EE1161">
        <v>38986828</v>
      </c>
      <c r="EF1161">
        <v>1</v>
      </c>
      <c r="EG1161" t="s">
        <v>23</v>
      </c>
      <c r="EH1161">
        <v>0</v>
      </c>
      <c r="EI1161" t="s">
        <v>3</v>
      </c>
      <c r="EJ1161">
        <v>4</v>
      </c>
      <c r="EK1161">
        <v>0</v>
      </c>
      <c r="EL1161" t="s">
        <v>24</v>
      </c>
      <c r="EM1161" t="s">
        <v>25</v>
      </c>
      <c r="EO1161" t="s">
        <v>3</v>
      </c>
      <c r="EQ1161">
        <v>0</v>
      </c>
      <c r="ER1161">
        <v>5774.67</v>
      </c>
      <c r="ES1161">
        <v>5774.67</v>
      </c>
      <c r="ET1161">
        <v>0</v>
      </c>
      <c r="EU1161">
        <v>0</v>
      </c>
      <c r="EV1161">
        <v>0</v>
      </c>
      <c r="EW1161">
        <v>0</v>
      </c>
      <c r="EX1161">
        <v>0</v>
      </c>
      <c r="FQ1161">
        <v>0</v>
      </c>
      <c r="FR1161">
        <f t="shared" si="752"/>
        <v>0</v>
      </c>
      <c r="FS1161">
        <v>0</v>
      </c>
      <c r="FX1161">
        <v>70</v>
      </c>
      <c r="FY1161">
        <v>10</v>
      </c>
      <c r="GA1161" t="s">
        <v>3</v>
      </c>
      <c r="GD1161">
        <v>0</v>
      </c>
      <c r="GF1161">
        <v>-1687728925</v>
      </c>
      <c r="GG1161">
        <v>2</v>
      </c>
      <c r="GH1161">
        <v>1</v>
      </c>
      <c r="GI1161">
        <v>-2</v>
      </c>
      <c r="GJ1161">
        <v>0</v>
      </c>
      <c r="GK1161">
        <f>ROUND(R1161*(R12)/100,2)</f>
        <v>0</v>
      </c>
      <c r="GL1161">
        <f t="shared" si="753"/>
        <v>0</v>
      </c>
      <c r="GM1161">
        <f t="shared" si="754"/>
        <v>0</v>
      </c>
      <c r="GN1161">
        <f t="shared" si="755"/>
        <v>0</v>
      </c>
      <c r="GO1161">
        <f t="shared" si="756"/>
        <v>0</v>
      </c>
      <c r="GP1161">
        <f t="shared" si="757"/>
        <v>0</v>
      </c>
      <c r="GR1161">
        <v>0</v>
      </c>
      <c r="GS1161">
        <v>3</v>
      </c>
      <c r="GT1161">
        <v>0</v>
      </c>
      <c r="GU1161" t="s">
        <v>3</v>
      </c>
      <c r="GV1161">
        <f t="shared" si="758"/>
        <v>0</v>
      </c>
      <c r="GW1161">
        <v>1</v>
      </c>
      <c r="GX1161">
        <f t="shared" si="759"/>
        <v>0</v>
      </c>
      <c r="HA1161">
        <v>0</v>
      </c>
      <c r="HB1161">
        <v>0</v>
      </c>
      <c r="HC1161">
        <f t="shared" si="760"/>
        <v>0</v>
      </c>
      <c r="IK1161">
        <v>0</v>
      </c>
    </row>
    <row r="1163" spans="1:245" x14ac:dyDescent="0.2">
      <c r="A1163" s="2">
        <v>51</v>
      </c>
      <c r="B1163" s="2">
        <f>B1151</f>
        <v>1</v>
      </c>
      <c r="C1163" s="2">
        <f>A1151</f>
        <v>5</v>
      </c>
      <c r="D1163" s="2">
        <f>ROW(A1151)</f>
        <v>1151</v>
      </c>
      <c r="E1163" s="2"/>
      <c r="F1163" s="2" t="str">
        <f>IF(F1151&lt;&gt;"",F1151,"")</f>
        <v>Новый подраздел</v>
      </c>
      <c r="G1163" s="2" t="str">
        <f>IF(G1151&lt;&gt;"",G1151,"")</f>
        <v>Прочие работы</v>
      </c>
      <c r="H1163" s="2">
        <v>0</v>
      </c>
      <c r="I1163" s="2"/>
      <c r="J1163" s="2"/>
      <c r="K1163" s="2"/>
      <c r="L1163" s="2"/>
      <c r="M1163" s="2"/>
      <c r="N1163" s="2"/>
      <c r="O1163" s="2">
        <f t="shared" ref="O1163:T1163" si="763">ROUND(AB1163,2)</f>
        <v>0</v>
      </c>
      <c r="P1163" s="2">
        <f t="shared" si="763"/>
        <v>0</v>
      </c>
      <c r="Q1163" s="2">
        <f t="shared" si="763"/>
        <v>0</v>
      </c>
      <c r="R1163" s="2">
        <f t="shared" si="763"/>
        <v>0</v>
      </c>
      <c r="S1163" s="2">
        <f t="shared" si="763"/>
        <v>0</v>
      </c>
      <c r="T1163" s="2">
        <f t="shared" si="763"/>
        <v>0</v>
      </c>
      <c r="U1163" s="2">
        <f>AH1163</f>
        <v>0</v>
      </c>
      <c r="V1163" s="2">
        <f>AI1163</f>
        <v>0</v>
      </c>
      <c r="W1163" s="2">
        <f>ROUND(AJ1163,2)</f>
        <v>0</v>
      </c>
      <c r="X1163" s="2">
        <f>ROUND(AK1163,2)</f>
        <v>0</v>
      </c>
      <c r="Y1163" s="2">
        <f>ROUND(AL1163,2)</f>
        <v>0</v>
      </c>
      <c r="Z1163" s="2"/>
      <c r="AA1163" s="2"/>
      <c r="AB1163" s="2">
        <f>ROUND(SUMIF(AA1155:AA1161,"=40597198",O1155:O1161),2)</f>
        <v>0</v>
      </c>
      <c r="AC1163" s="2">
        <f>ROUND(SUMIF(AA1155:AA1161,"=40597198",P1155:P1161),2)</f>
        <v>0</v>
      </c>
      <c r="AD1163" s="2">
        <f>ROUND(SUMIF(AA1155:AA1161,"=40597198",Q1155:Q1161),2)</f>
        <v>0</v>
      </c>
      <c r="AE1163" s="2">
        <f>ROUND(SUMIF(AA1155:AA1161,"=40597198",R1155:R1161),2)</f>
        <v>0</v>
      </c>
      <c r="AF1163" s="2">
        <f>ROUND(SUMIF(AA1155:AA1161,"=40597198",S1155:S1161),2)</f>
        <v>0</v>
      </c>
      <c r="AG1163" s="2">
        <f>ROUND(SUMIF(AA1155:AA1161,"=40597198",T1155:T1161),2)</f>
        <v>0</v>
      </c>
      <c r="AH1163" s="2">
        <f>SUMIF(AA1155:AA1161,"=40597198",U1155:U1161)</f>
        <v>0</v>
      </c>
      <c r="AI1163" s="2">
        <f>SUMIF(AA1155:AA1161,"=40597198",V1155:V1161)</f>
        <v>0</v>
      </c>
      <c r="AJ1163" s="2">
        <f>ROUND(SUMIF(AA1155:AA1161,"=40597198",W1155:W1161),2)</f>
        <v>0</v>
      </c>
      <c r="AK1163" s="2">
        <f>ROUND(SUMIF(AA1155:AA1161,"=40597198",X1155:X1161),2)</f>
        <v>0</v>
      </c>
      <c r="AL1163" s="2">
        <f>ROUND(SUMIF(AA1155:AA1161,"=40597198",Y1155:Y1161),2)</f>
        <v>0</v>
      </c>
      <c r="AM1163" s="2"/>
      <c r="AN1163" s="2"/>
      <c r="AO1163" s="2">
        <f t="shared" ref="AO1163:BC1163" si="764">ROUND(BX1163,2)</f>
        <v>0</v>
      </c>
      <c r="AP1163" s="2">
        <f t="shared" si="764"/>
        <v>0</v>
      </c>
      <c r="AQ1163" s="2">
        <f t="shared" si="764"/>
        <v>0</v>
      </c>
      <c r="AR1163" s="2">
        <f t="shared" si="764"/>
        <v>0</v>
      </c>
      <c r="AS1163" s="2">
        <f t="shared" si="764"/>
        <v>0</v>
      </c>
      <c r="AT1163" s="2">
        <f t="shared" si="764"/>
        <v>0</v>
      </c>
      <c r="AU1163" s="2">
        <f t="shared" si="764"/>
        <v>0</v>
      </c>
      <c r="AV1163" s="2">
        <f t="shared" si="764"/>
        <v>0</v>
      </c>
      <c r="AW1163" s="2">
        <f t="shared" si="764"/>
        <v>0</v>
      </c>
      <c r="AX1163" s="2">
        <f t="shared" si="764"/>
        <v>0</v>
      </c>
      <c r="AY1163" s="2">
        <f t="shared" si="764"/>
        <v>0</v>
      </c>
      <c r="AZ1163" s="2">
        <f t="shared" si="764"/>
        <v>0</v>
      </c>
      <c r="BA1163" s="2">
        <f t="shared" si="764"/>
        <v>0</v>
      </c>
      <c r="BB1163" s="2">
        <f t="shared" si="764"/>
        <v>0</v>
      </c>
      <c r="BC1163" s="2">
        <f t="shared" si="764"/>
        <v>0</v>
      </c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>
        <f>ROUND(SUMIF(AA1155:AA1161,"=40597198",FQ1155:FQ1161),2)</f>
        <v>0</v>
      </c>
      <c r="BY1163" s="2">
        <f>ROUND(SUMIF(AA1155:AA1161,"=40597198",FR1155:FR1161),2)</f>
        <v>0</v>
      </c>
      <c r="BZ1163" s="2">
        <f>ROUND(SUMIF(AA1155:AA1161,"=40597198",GL1155:GL1161),2)</f>
        <v>0</v>
      </c>
      <c r="CA1163" s="2">
        <f>ROUND(SUMIF(AA1155:AA1161,"=40597198",GM1155:GM1161),2)</f>
        <v>0</v>
      </c>
      <c r="CB1163" s="2">
        <f>ROUND(SUMIF(AA1155:AA1161,"=40597198",GN1155:GN1161),2)</f>
        <v>0</v>
      </c>
      <c r="CC1163" s="2">
        <f>ROUND(SUMIF(AA1155:AA1161,"=40597198",GO1155:GO1161),2)</f>
        <v>0</v>
      </c>
      <c r="CD1163" s="2">
        <f>ROUND(SUMIF(AA1155:AA1161,"=40597198",GP1155:GP1161),2)</f>
        <v>0</v>
      </c>
      <c r="CE1163" s="2">
        <f>AC1163-BX1163</f>
        <v>0</v>
      </c>
      <c r="CF1163" s="2">
        <f>AC1163-BY1163</f>
        <v>0</v>
      </c>
      <c r="CG1163" s="2">
        <f>BX1163-BZ1163</f>
        <v>0</v>
      </c>
      <c r="CH1163" s="2">
        <f>AC1163-BX1163-BY1163+BZ1163</f>
        <v>0</v>
      </c>
      <c r="CI1163" s="2">
        <f>BY1163-BZ1163</f>
        <v>0</v>
      </c>
      <c r="CJ1163" s="2">
        <f>ROUND(SUMIF(AA1155:AA1161,"=40597198",GX1155:GX1161),2)</f>
        <v>0</v>
      </c>
      <c r="CK1163" s="2">
        <f>ROUND(SUMIF(AA1155:AA1161,"=40597198",GY1155:GY1161),2)</f>
        <v>0</v>
      </c>
      <c r="CL1163" s="2">
        <f>ROUND(SUMIF(AA1155:AA1161,"=40597198",GZ1155:GZ1161),2)</f>
        <v>0</v>
      </c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  <c r="CZ1163" s="2"/>
      <c r="DA1163" s="2"/>
      <c r="DB1163" s="2"/>
      <c r="DC1163" s="2"/>
      <c r="DD1163" s="2"/>
      <c r="DE1163" s="2"/>
      <c r="DF1163" s="2"/>
      <c r="DG1163" s="3"/>
      <c r="DH1163" s="3"/>
      <c r="DI1163" s="3"/>
      <c r="DJ1163" s="3"/>
      <c r="DK1163" s="3"/>
      <c r="DL1163" s="3"/>
      <c r="DM1163" s="3"/>
      <c r="DN1163" s="3"/>
      <c r="DO1163" s="3"/>
      <c r="DP1163" s="3"/>
      <c r="DQ1163" s="3"/>
      <c r="DR1163" s="3"/>
      <c r="DS1163" s="3"/>
      <c r="DT1163" s="3"/>
      <c r="DU1163" s="3"/>
      <c r="DV1163" s="3"/>
      <c r="DW1163" s="3"/>
      <c r="DX1163" s="3"/>
      <c r="DY1163" s="3"/>
      <c r="DZ1163" s="3"/>
      <c r="EA1163" s="3"/>
      <c r="EB1163" s="3"/>
      <c r="EC1163" s="3"/>
      <c r="ED1163" s="3"/>
      <c r="EE1163" s="3"/>
      <c r="EF1163" s="3"/>
      <c r="EG1163" s="3"/>
      <c r="EH1163" s="3"/>
      <c r="EI1163" s="3"/>
      <c r="EJ1163" s="3"/>
      <c r="EK1163" s="3"/>
      <c r="EL1163" s="3"/>
      <c r="EM1163" s="3"/>
      <c r="EN1163" s="3"/>
      <c r="EO1163" s="3"/>
      <c r="EP1163" s="3"/>
      <c r="EQ1163" s="3"/>
      <c r="ER1163" s="3"/>
      <c r="ES1163" s="3"/>
      <c r="ET1163" s="3"/>
      <c r="EU1163" s="3"/>
      <c r="EV1163" s="3"/>
      <c r="EW1163" s="3"/>
      <c r="EX1163" s="3"/>
      <c r="EY1163" s="3"/>
      <c r="EZ1163" s="3"/>
      <c r="FA1163" s="3"/>
      <c r="FB1163" s="3"/>
      <c r="FC1163" s="3"/>
      <c r="FD1163" s="3"/>
      <c r="FE1163" s="3"/>
      <c r="FF1163" s="3"/>
      <c r="FG1163" s="3"/>
      <c r="FH1163" s="3"/>
      <c r="FI1163" s="3"/>
      <c r="FJ1163" s="3"/>
      <c r="FK1163" s="3"/>
      <c r="FL1163" s="3"/>
      <c r="FM1163" s="3"/>
      <c r="FN1163" s="3"/>
      <c r="FO1163" s="3"/>
      <c r="FP1163" s="3"/>
      <c r="FQ1163" s="3"/>
      <c r="FR1163" s="3"/>
      <c r="FS1163" s="3"/>
      <c r="FT1163" s="3"/>
      <c r="FU1163" s="3"/>
      <c r="FV1163" s="3"/>
      <c r="FW1163" s="3"/>
      <c r="FX1163" s="3"/>
      <c r="FY1163" s="3"/>
      <c r="FZ1163" s="3"/>
      <c r="GA1163" s="3"/>
      <c r="GB1163" s="3"/>
      <c r="GC1163" s="3"/>
      <c r="GD1163" s="3"/>
      <c r="GE1163" s="3"/>
      <c r="GF1163" s="3"/>
      <c r="GG1163" s="3"/>
      <c r="GH1163" s="3"/>
      <c r="GI1163" s="3"/>
      <c r="GJ1163" s="3"/>
      <c r="GK1163" s="3"/>
      <c r="GL1163" s="3"/>
      <c r="GM1163" s="3"/>
      <c r="GN1163" s="3"/>
      <c r="GO1163" s="3"/>
      <c r="GP1163" s="3"/>
      <c r="GQ1163" s="3"/>
      <c r="GR1163" s="3"/>
      <c r="GS1163" s="3"/>
      <c r="GT1163" s="3"/>
      <c r="GU1163" s="3"/>
      <c r="GV1163" s="3"/>
      <c r="GW1163" s="3"/>
      <c r="GX1163" s="3">
        <v>0</v>
      </c>
    </row>
    <row r="1165" spans="1:245" x14ac:dyDescent="0.2">
      <c r="A1165" s="4">
        <v>50</v>
      </c>
      <c r="B1165" s="4">
        <v>0</v>
      </c>
      <c r="C1165" s="4">
        <v>0</v>
      </c>
      <c r="D1165" s="4">
        <v>1</v>
      </c>
      <c r="E1165" s="4">
        <v>201</v>
      </c>
      <c r="F1165" s="4">
        <f>ROUND(Source!O1163,O1165)</f>
        <v>0</v>
      </c>
      <c r="G1165" s="4" t="s">
        <v>66</v>
      </c>
      <c r="H1165" s="4" t="s">
        <v>67</v>
      </c>
      <c r="I1165" s="4"/>
      <c r="J1165" s="4"/>
      <c r="K1165" s="4">
        <v>201</v>
      </c>
      <c r="L1165" s="4">
        <v>1</v>
      </c>
      <c r="M1165" s="4">
        <v>3</v>
      </c>
      <c r="N1165" s="4" t="s">
        <v>3</v>
      </c>
      <c r="O1165" s="4">
        <v>2</v>
      </c>
      <c r="P1165" s="4"/>
      <c r="Q1165" s="4"/>
      <c r="R1165" s="4"/>
      <c r="S1165" s="4"/>
      <c r="T1165" s="4"/>
      <c r="U1165" s="4"/>
      <c r="V1165" s="4"/>
      <c r="W1165" s="4"/>
    </row>
    <row r="1166" spans="1:245" x14ac:dyDescent="0.2">
      <c r="A1166" s="4">
        <v>50</v>
      </c>
      <c r="B1166" s="4">
        <v>0</v>
      </c>
      <c r="C1166" s="4">
        <v>0</v>
      </c>
      <c r="D1166" s="4">
        <v>1</v>
      </c>
      <c r="E1166" s="4">
        <v>202</v>
      </c>
      <c r="F1166" s="4">
        <f>ROUND(Source!P1163,O1166)</f>
        <v>0</v>
      </c>
      <c r="G1166" s="4" t="s">
        <v>68</v>
      </c>
      <c r="H1166" s="4" t="s">
        <v>69</v>
      </c>
      <c r="I1166" s="4"/>
      <c r="J1166" s="4"/>
      <c r="K1166" s="4">
        <v>202</v>
      </c>
      <c r="L1166" s="4">
        <v>2</v>
      </c>
      <c r="M1166" s="4">
        <v>3</v>
      </c>
      <c r="N1166" s="4" t="s">
        <v>3</v>
      </c>
      <c r="O1166" s="4">
        <v>2</v>
      </c>
      <c r="P1166" s="4"/>
      <c r="Q1166" s="4"/>
      <c r="R1166" s="4"/>
      <c r="S1166" s="4"/>
      <c r="T1166" s="4"/>
      <c r="U1166" s="4"/>
      <c r="V1166" s="4"/>
      <c r="W1166" s="4"/>
    </row>
    <row r="1167" spans="1:245" x14ac:dyDescent="0.2">
      <c r="A1167" s="4">
        <v>50</v>
      </c>
      <c r="B1167" s="4">
        <v>0</v>
      </c>
      <c r="C1167" s="4">
        <v>0</v>
      </c>
      <c r="D1167" s="4">
        <v>1</v>
      </c>
      <c r="E1167" s="4">
        <v>222</v>
      </c>
      <c r="F1167" s="4">
        <f>ROUND(Source!AO1163,O1167)</f>
        <v>0</v>
      </c>
      <c r="G1167" s="4" t="s">
        <v>70</v>
      </c>
      <c r="H1167" s="4" t="s">
        <v>71</v>
      </c>
      <c r="I1167" s="4"/>
      <c r="J1167" s="4"/>
      <c r="K1167" s="4">
        <v>222</v>
      </c>
      <c r="L1167" s="4">
        <v>3</v>
      </c>
      <c r="M1167" s="4">
        <v>3</v>
      </c>
      <c r="N1167" s="4" t="s">
        <v>3</v>
      </c>
      <c r="O1167" s="4">
        <v>2</v>
      </c>
      <c r="P1167" s="4"/>
      <c r="Q1167" s="4"/>
      <c r="R1167" s="4"/>
      <c r="S1167" s="4"/>
      <c r="T1167" s="4"/>
      <c r="U1167" s="4"/>
      <c r="V1167" s="4"/>
      <c r="W1167" s="4"/>
    </row>
    <row r="1168" spans="1:245" x14ac:dyDescent="0.2">
      <c r="A1168" s="4">
        <v>50</v>
      </c>
      <c r="B1168" s="4">
        <v>0</v>
      </c>
      <c r="C1168" s="4">
        <v>0</v>
      </c>
      <c r="D1168" s="4">
        <v>1</v>
      </c>
      <c r="E1168" s="4">
        <v>225</v>
      </c>
      <c r="F1168" s="4">
        <f>ROUND(Source!AV1163,O1168)</f>
        <v>0</v>
      </c>
      <c r="G1168" s="4" t="s">
        <v>72</v>
      </c>
      <c r="H1168" s="4" t="s">
        <v>73</v>
      </c>
      <c r="I1168" s="4"/>
      <c r="J1168" s="4"/>
      <c r="K1168" s="4">
        <v>225</v>
      </c>
      <c r="L1168" s="4">
        <v>4</v>
      </c>
      <c r="M1168" s="4">
        <v>3</v>
      </c>
      <c r="N1168" s="4" t="s">
        <v>3</v>
      </c>
      <c r="O1168" s="4">
        <v>2</v>
      </c>
      <c r="P1168" s="4"/>
      <c r="Q1168" s="4"/>
      <c r="R1168" s="4"/>
      <c r="S1168" s="4"/>
      <c r="T1168" s="4"/>
      <c r="U1168" s="4"/>
      <c r="V1168" s="4"/>
      <c r="W1168" s="4"/>
    </row>
    <row r="1169" spans="1:23" x14ac:dyDescent="0.2">
      <c r="A1169" s="4">
        <v>50</v>
      </c>
      <c r="B1169" s="4">
        <v>0</v>
      </c>
      <c r="C1169" s="4">
        <v>0</v>
      </c>
      <c r="D1169" s="4">
        <v>1</v>
      </c>
      <c r="E1169" s="4">
        <v>226</v>
      </c>
      <c r="F1169" s="4">
        <f>ROUND(Source!AW1163,O1169)</f>
        <v>0</v>
      </c>
      <c r="G1169" s="4" t="s">
        <v>74</v>
      </c>
      <c r="H1169" s="4" t="s">
        <v>75</v>
      </c>
      <c r="I1169" s="4"/>
      <c r="J1169" s="4"/>
      <c r="K1169" s="4">
        <v>226</v>
      </c>
      <c r="L1169" s="4">
        <v>5</v>
      </c>
      <c r="M1169" s="4">
        <v>3</v>
      </c>
      <c r="N1169" s="4" t="s">
        <v>3</v>
      </c>
      <c r="O1169" s="4">
        <v>2</v>
      </c>
      <c r="P1169" s="4"/>
      <c r="Q1169" s="4"/>
      <c r="R1169" s="4"/>
      <c r="S1169" s="4"/>
      <c r="T1169" s="4"/>
      <c r="U1169" s="4"/>
      <c r="V1169" s="4"/>
      <c r="W1169" s="4"/>
    </row>
    <row r="1170" spans="1:23" x14ac:dyDescent="0.2">
      <c r="A1170" s="4">
        <v>50</v>
      </c>
      <c r="B1170" s="4">
        <v>0</v>
      </c>
      <c r="C1170" s="4">
        <v>0</v>
      </c>
      <c r="D1170" s="4">
        <v>1</v>
      </c>
      <c r="E1170" s="4">
        <v>227</v>
      </c>
      <c r="F1170" s="4">
        <f>ROUND(Source!AX1163,O1170)</f>
        <v>0</v>
      </c>
      <c r="G1170" s="4" t="s">
        <v>76</v>
      </c>
      <c r="H1170" s="4" t="s">
        <v>77</v>
      </c>
      <c r="I1170" s="4"/>
      <c r="J1170" s="4"/>
      <c r="K1170" s="4">
        <v>227</v>
      </c>
      <c r="L1170" s="4">
        <v>6</v>
      </c>
      <c r="M1170" s="4">
        <v>3</v>
      </c>
      <c r="N1170" s="4" t="s">
        <v>3</v>
      </c>
      <c r="O1170" s="4">
        <v>2</v>
      </c>
      <c r="P1170" s="4"/>
      <c r="Q1170" s="4"/>
      <c r="R1170" s="4"/>
      <c r="S1170" s="4"/>
      <c r="T1170" s="4"/>
      <c r="U1170" s="4"/>
      <c r="V1170" s="4"/>
      <c r="W1170" s="4"/>
    </row>
    <row r="1171" spans="1:23" x14ac:dyDescent="0.2">
      <c r="A1171" s="4">
        <v>50</v>
      </c>
      <c r="B1171" s="4">
        <v>0</v>
      </c>
      <c r="C1171" s="4">
        <v>0</v>
      </c>
      <c r="D1171" s="4">
        <v>1</v>
      </c>
      <c r="E1171" s="4">
        <v>228</v>
      </c>
      <c r="F1171" s="4">
        <f>ROUND(Source!AY1163,O1171)</f>
        <v>0</v>
      </c>
      <c r="G1171" s="4" t="s">
        <v>78</v>
      </c>
      <c r="H1171" s="4" t="s">
        <v>79</v>
      </c>
      <c r="I1171" s="4"/>
      <c r="J1171" s="4"/>
      <c r="K1171" s="4">
        <v>228</v>
      </c>
      <c r="L1171" s="4">
        <v>7</v>
      </c>
      <c r="M1171" s="4">
        <v>3</v>
      </c>
      <c r="N1171" s="4" t="s">
        <v>3</v>
      </c>
      <c r="O1171" s="4">
        <v>2</v>
      </c>
      <c r="P1171" s="4"/>
      <c r="Q1171" s="4"/>
      <c r="R1171" s="4"/>
      <c r="S1171" s="4"/>
      <c r="T1171" s="4"/>
      <c r="U1171" s="4"/>
      <c r="V1171" s="4"/>
      <c r="W1171" s="4"/>
    </row>
    <row r="1172" spans="1:23" x14ac:dyDescent="0.2">
      <c r="A1172" s="4">
        <v>50</v>
      </c>
      <c r="B1172" s="4">
        <v>0</v>
      </c>
      <c r="C1172" s="4">
        <v>0</v>
      </c>
      <c r="D1172" s="4">
        <v>1</v>
      </c>
      <c r="E1172" s="4">
        <v>216</v>
      </c>
      <c r="F1172" s="4">
        <f>ROUND(Source!AP1163,O1172)</f>
        <v>0</v>
      </c>
      <c r="G1172" s="4" t="s">
        <v>80</v>
      </c>
      <c r="H1172" s="4" t="s">
        <v>81</v>
      </c>
      <c r="I1172" s="4"/>
      <c r="J1172" s="4"/>
      <c r="K1172" s="4">
        <v>216</v>
      </c>
      <c r="L1172" s="4">
        <v>8</v>
      </c>
      <c r="M1172" s="4">
        <v>3</v>
      </c>
      <c r="N1172" s="4" t="s">
        <v>3</v>
      </c>
      <c r="O1172" s="4">
        <v>2</v>
      </c>
      <c r="P1172" s="4"/>
      <c r="Q1172" s="4"/>
      <c r="R1172" s="4"/>
      <c r="S1172" s="4"/>
      <c r="T1172" s="4"/>
      <c r="U1172" s="4"/>
      <c r="V1172" s="4"/>
      <c r="W1172" s="4"/>
    </row>
    <row r="1173" spans="1:23" x14ac:dyDescent="0.2">
      <c r="A1173" s="4">
        <v>50</v>
      </c>
      <c r="B1173" s="4">
        <v>0</v>
      </c>
      <c r="C1173" s="4">
        <v>0</v>
      </c>
      <c r="D1173" s="4">
        <v>1</v>
      </c>
      <c r="E1173" s="4">
        <v>223</v>
      </c>
      <c r="F1173" s="4">
        <f>ROUND(Source!AQ1163,O1173)</f>
        <v>0</v>
      </c>
      <c r="G1173" s="4" t="s">
        <v>82</v>
      </c>
      <c r="H1173" s="4" t="s">
        <v>83</v>
      </c>
      <c r="I1173" s="4"/>
      <c r="J1173" s="4"/>
      <c r="K1173" s="4">
        <v>223</v>
      </c>
      <c r="L1173" s="4">
        <v>9</v>
      </c>
      <c r="M1173" s="4">
        <v>3</v>
      </c>
      <c r="N1173" s="4" t="s">
        <v>3</v>
      </c>
      <c r="O1173" s="4">
        <v>2</v>
      </c>
      <c r="P1173" s="4"/>
      <c r="Q1173" s="4"/>
      <c r="R1173" s="4"/>
      <c r="S1173" s="4"/>
      <c r="T1173" s="4"/>
      <c r="U1173" s="4"/>
      <c r="V1173" s="4"/>
      <c r="W1173" s="4"/>
    </row>
    <row r="1174" spans="1:23" x14ac:dyDescent="0.2">
      <c r="A1174" s="4">
        <v>50</v>
      </c>
      <c r="B1174" s="4">
        <v>0</v>
      </c>
      <c r="C1174" s="4">
        <v>0</v>
      </c>
      <c r="D1174" s="4">
        <v>1</v>
      </c>
      <c r="E1174" s="4">
        <v>229</v>
      </c>
      <c r="F1174" s="4">
        <f>ROUND(Source!AZ1163,O1174)</f>
        <v>0</v>
      </c>
      <c r="G1174" s="4" t="s">
        <v>84</v>
      </c>
      <c r="H1174" s="4" t="s">
        <v>85</v>
      </c>
      <c r="I1174" s="4"/>
      <c r="J1174" s="4"/>
      <c r="K1174" s="4">
        <v>229</v>
      </c>
      <c r="L1174" s="4">
        <v>10</v>
      </c>
      <c r="M1174" s="4">
        <v>3</v>
      </c>
      <c r="N1174" s="4" t="s">
        <v>3</v>
      </c>
      <c r="O1174" s="4">
        <v>2</v>
      </c>
      <c r="P1174" s="4"/>
      <c r="Q1174" s="4"/>
      <c r="R1174" s="4"/>
      <c r="S1174" s="4"/>
      <c r="T1174" s="4"/>
      <c r="U1174" s="4"/>
      <c r="V1174" s="4"/>
      <c r="W1174" s="4"/>
    </row>
    <row r="1175" spans="1:23" x14ac:dyDescent="0.2">
      <c r="A1175" s="4">
        <v>50</v>
      </c>
      <c r="B1175" s="4">
        <v>0</v>
      </c>
      <c r="C1175" s="4">
        <v>0</v>
      </c>
      <c r="D1175" s="4">
        <v>1</v>
      </c>
      <c r="E1175" s="4">
        <v>203</v>
      </c>
      <c r="F1175" s="4">
        <f>ROUND(Source!Q1163,O1175)</f>
        <v>0</v>
      </c>
      <c r="G1175" s="4" t="s">
        <v>86</v>
      </c>
      <c r="H1175" s="4" t="s">
        <v>87</v>
      </c>
      <c r="I1175" s="4"/>
      <c r="J1175" s="4"/>
      <c r="K1175" s="4">
        <v>203</v>
      </c>
      <c r="L1175" s="4">
        <v>11</v>
      </c>
      <c r="M1175" s="4">
        <v>3</v>
      </c>
      <c r="N1175" s="4" t="s">
        <v>3</v>
      </c>
      <c r="O1175" s="4">
        <v>2</v>
      </c>
      <c r="P1175" s="4"/>
      <c r="Q1175" s="4"/>
      <c r="R1175" s="4"/>
      <c r="S1175" s="4"/>
      <c r="T1175" s="4"/>
      <c r="U1175" s="4"/>
      <c r="V1175" s="4"/>
      <c r="W1175" s="4"/>
    </row>
    <row r="1176" spans="1:23" x14ac:dyDescent="0.2">
      <c r="A1176" s="4">
        <v>50</v>
      </c>
      <c r="B1176" s="4">
        <v>0</v>
      </c>
      <c r="C1176" s="4">
        <v>0</v>
      </c>
      <c r="D1176" s="4">
        <v>1</v>
      </c>
      <c r="E1176" s="4">
        <v>231</v>
      </c>
      <c r="F1176" s="4">
        <f>ROUND(Source!BB1163,O1176)</f>
        <v>0</v>
      </c>
      <c r="G1176" s="4" t="s">
        <v>88</v>
      </c>
      <c r="H1176" s="4" t="s">
        <v>89</v>
      </c>
      <c r="I1176" s="4"/>
      <c r="J1176" s="4"/>
      <c r="K1176" s="4">
        <v>231</v>
      </c>
      <c r="L1176" s="4">
        <v>12</v>
      </c>
      <c r="M1176" s="4">
        <v>3</v>
      </c>
      <c r="N1176" s="4" t="s">
        <v>3</v>
      </c>
      <c r="O1176" s="4">
        <v>2</v>
      </c>
      <c r="P1176" s="4"/>
      <c r="Q1176" s="4"/>
      <c r="R1176" s="4"/>
      <c r="S1176" s="4"/>
      <c r="T1176" s="4"/>
      <c r="U1176" s="4"/>
      <c r="V1176" s="4"/>
      <c r="W1176" s="4"/>
    </row>
    <row r="1177" spans="1:23" x14ac:dyDescent="0.2">
      <c r="A1177" s="4">
        <v>50</v>
      </c>
      <c r="B1177" s="4">
        <v>0</v>
      </c>
      <c r="C1177" s="4">
        <v>0</v>
      </c>
      <c r="D1177" s="4">
        <v>1</v>
      </c>
      <c r="E1177" s="4">
        <v>204</v>
      </c>
      <c r="F1177" s="4">
        <f>ROUND(Source!R1163,O1177)</f>
        <v>0</v>
      </c>
      <c r="G1177" s="4" t="s">
        <v>90</v>
      </c>
      <c r="H1177" s="4" t="s">
        <v>91</v>
      </c>
      <c r="I1177" s="4"/>
      <c r="J1177" s="4"/>
      <c r="K1177" s="4">
        <v>204</v>
      </c>
      <c r="L1177" s="4">
        <v>13</v>
      </c>
      <c r="M1177" s="4">
        <v>3</v>
      </c>
      <c r="N1177" s="4" t="s">
        <v>3</v>
      </c>
      <c r="O1177" s="4">
        <v>2</v>
      </c>
      <c r="P1177" s="4"/>
      <c r="Q1177" s="4"/>
      <c r="R1177" s="4"/>
      <c r="S1177" s="4"/>
      <c r="T1177" s="4"/>
      <c r="U1177" s="4"/>
      <c r="V1177" s="4"/>
      <c r="W1177" s="4"/>
    </row>
    <row r="1178" spans="1:23" x14ac:dyDescent="0.2">
      <c r="A1178" s="4">
        <v>50</v>
      </c>
      <c r="B1178" s="4">
        <v>0</v>
      </c>
      <c r="C1178" s="4">
        <v>0</v>
      </c>
      <c r="D1178" s="4">
        <v>1</v>
      </c>
      <c r="E1178" s="4">
        <v>205</v>
      </c>
      <c r="F1178" s="4">
        <f>ROUND(Source!S1163,O1178)</f>
        <v>0</v>
      </c>
      <c r="G1178" s="4" t="s">
        <v>92</v>
      </c>
      <c r="H1178" s="4" t="s">
        <v>93</v>
      </c>
      <c r="I1178" s="4"/>
      <c r="J1178" s="4"/>
      <c r="K1178" s="4">
        <v>205</v>
      </c>
      <c r="L1178" s="4">
        <v>14</v>
      </c>
      <c r="M1178" s="4">
        <v>3</v>
      </c>
      <c r="N1178" s="4" t="s">
        <v>3</v>
      </c>
      <c r="O1178" s="4">
        <v>2</v>
      </c>
      <c r="P1178" s="4"/>
      <c r="Q1178" s="4"/>
      <c r="R1178" s="4"/>
      <c r="S1178" s="4"/>
      <c r="T1178" s="4"/>
      <c r="U1178" s="4"/>
      <c r="V1178" s="4"/>
      <c r="W1178" s="4"/>
    </row>
    <row r="1179" spans="1:23" x14ac:dyDescent="0.2">
      <c r="A1179" s="4">
        <v>50</v>
      </c>
      <c r="B1179" s="4">
        <v>0</v>
      </c>
      <c r="C1179" s="4">
        <v>0</v>
      </c>
      <c r="D1179" s="4">
        <v>1</v>
      </c>
      <c r="E1179" s="4">
        <v>232</v>
      </c>
      <c r="F1179" s="4">
        <f>ROUND(Source!BC1163,O1179)</f>
        <v>0</v>
      </c>
      <c r="G1179" s="4" t="s">
        <v>94</v>
      </c>
      <c r="H1179" s="4" t="s">
        <v>95</v>
      </c>
      <c r="I1179" s="4"/>
      <c r="J1179" s="4"/>
      <c r="K1179" s="4">
        <v>232</v>
      </c>
      <c r="L1179" s="4">
        <v>15</v>
      </c>
      <c r="M1179" s="4">
        <v>3</v>
      </c>
      <c r="N1179" s="4" t="s">
        <v>3</v>
      </c>
      <c r="O1179" s="4">
        <v>2</v>
      </c>
      <c r="P1179" s="4"/>
      <c r="Q1179" s="4"/>
      <c r="R1179" s="4"/>
      <c r="S1179" s="4"/>
      <c r="T1179" s="4"/>
      <c r="U1179" s="4"/>
      <c r="V1179" s="4"/>
      <c r="W1179" s="4"/>
    </row>
    <row r="1180" spans="1:23" x14ac:dyDescent="0.2">
      <c r="A1180" s="4">
        <v>50</v>
      </c>
      <c r="B1180" s="4">
        <v>0</v>
      </c>
      <c r="C1180" s="4">
        <v>0</v>
      </c>
      <c r="D1180" s="4">
        <v>1</v>
      </c>
      <c r="E1180" s="4">
        <v>214</v>
      </c>
      <c r="F1180" s="4">
        <f>ROUND(Source!AS1163,O1180)</f>
        <v>0</v>
      </c>
      <c r="G1180" s="4" t="s">
        <v>96</v>
      </c>
      <c r="H1180" s="4" t="s">
        <v>97</v>
      </c>
      <c r="I1180" s="4"/>
      <c r="J1180" s="4"/>
      <c r="K1180" s="4">
        <v>214</v>
      </c>
      <c r="L1180" s="4">
        <v>16</v>
      </c>
      <c r="M1180" s="4">
        <v>3</v>
      </c>
      <c r="N1180" s="4" t="s">
        <v>3</v>
      </c>
      <c r="O1180" s="4">
        <v>2</v>
      </c>
      <c r="P1180" s="4"/>
      <c r="Q1180" s="4"/>
      <c r="R1180" s="4"/>
      <c r="S1180" s="4"/>
      <c r="T1180" s="4"/>
      <c r="U1180" s="4"/>
      <c r="V1180" s="4"/>
      <c r="W1180" s="4"/>
    </row>
    <row r="1181" spans="1:23" x14ac:dyDescent="0.2">
      <c r="A1181" s="4">
        <v>50</v>
      </c>
      <c r="B1181" s="4">
        <v>0</v>
      </c>
      <c r="C1181" s="4">
        <v>0</v>
      </c>
      <c r="D1181" s="4">
        <v>1</v>
      </c>
      <c r="E1181" s="4">
        <v>215</v>
      </c>
      <c r="F1181" s="4">
        <f>ROUND(Source!AT1163,O1181)</f>
        <v>0</v>
      </c>
      <c r="G1181" s="4" t="s">
        <v>98</v>
      </c>
      <c r="H1181" s="4" t="s">
        <v>99</v>
      </c>
      <c r="I1181" s="4"/>
      <c r="J1181" s="4"/>
      <c r="K1181" s="4">
        <v>215</v>
      </c>
      <c r="L1181" s="4">
        <v>17</v>
      </c>
      <c r="M1181" s="4">
        <v>3</v>
      </c>
      <c r="N1181" s="4" t="s">
        <v>3</v>
      </c>
      <c r="O1181" s="4">
        <v>2</v>
      </c>
      <c r="P1181" s="4"/>
      <c r="Q1181" s="4"/>
      <c r="R1181" s="4"/>
      <c r="S1181" s="4"/>
      <c r="T1181" s="4"/>
      <c r="U1181" s="4"/>
      <c r="V1181" s="4"/>
      <c r="W1181" s="4"/>
    </row>
    <row r="1182" spans="1:23" x14ac:dyDescent="0.2">
      <c r="A1182" s="4">
        <v>50</v>
      </c>
      <c r="B1182" s="4">
        <v>0</v>
      </c>
      <c r="C1182" s="4">
        <v>0</v>
      </c>
      <c r="D1182" s="4">
        <v>1</v>
      </c>
      <c r="E1182" s="4">
        <v>217</v>
      </c>
      <c r="F1182" s="4">
        <f>ROUND(Source!AU1163,O1182)</f>
        <v>0</v>
      </c>
      <c r="G1182" s="4" t="s">
        <v>100</v>
      </c>
      <c r="H1182" s="4" t="s">
        <v>101</v>
      </c>
      <c r="I1182" s="4"/>
      <c r="J1182" s="4"/>
      <c r="K1182" s="4">
        <v>217</v>
      </c>
      <c r="L1182" s="4">
        <v>18</v>
      </c>
      <c r="M1182" s="4">
        <v>3</v>
      </c>
      <c r="N1182" s="4" t="s">
        <v>3</v>
      </c>
      <c r="O1182" s="4">
        <v>2</v>
      </c>
      <c r="P1182" s="4"/>
      <c r="Q1182" s="4"/>
      <c r="R1182" s="4"/>
      <c r="S1182" s="4"/>
      <c r="T1182" s="4"/>
      <c r="U1182" s="4"/>
      <c r="V1182" s="4"/>
      <c r="W1182" s="4"/>
    </row>
    <row r="1183" spans="1:23" x14ac:dyDescent="0.2">
      <c r="A1183" s="4">
        <v>50</v>
      </c>
      <c r="B1183" s="4">
        <v>0</v>
      </c>
      <c r="C1183" s="4">
        <v>0</v>
      </c>
      <c r="D1183" s="4">
        <v>1</v>
      </c>
      <c r="E1183" s="4">
        <v>230</v>
      </c>
      <c r="F1183" s="4">
        <f>ROUND(Source!BA1163,O1183)</f>
        <v>0</v>
      </c>
      <c r="G1183" s="4" t="s">
        <v>102</v>
      </c>
      <c r="H1183" s="4" t="s">
        <v>103</v>
      </c>
      <c r="I1183" s="4"/>
      <c r="J1183" s="4"/>
      <c r="K1183" s="4">
        <v>230</v>
      </c>
      <c r="L1183" s="4">
        <v>19</v>
      </c>
      <c r="M1183" s="4">
        <v>3</v>
      </c>
      <c r="N1183" s="4" t="s">
        <v>3</v>
      </c>
      <c r="O1183" s="4">
        <v>2</v>
      </c>
      <c r="P1183" s="4"/>
      <c r="Q1183" s="4"/>
      <c r="R1183" s="4"/>
      <c r="S1183" s="4"/>
      <c r="T1183" s="4"/>
      <c r="U1183" s="4"/>
      <c r="V1183" s="4"/>
      <c r="W1183" s="4"/>
    </row>
    <row r="1184" spans="1:23" x14ac:dyDescent="0.2">
      <c r="A1184" s="4">
        <v>50</v>
      </c>
      <c r="B1184" s="4">
        <v>0</v>
      </c>
      <c r="C1184" s="4">
        <v>0</v>
      </c>
      <c r="D1184" s="4">
        <v>1</v>
      </c>
      <c r="E1184" s="4">
        <v>206</v>
      </c>
      <c r="F1184" s="4">
        <f>ROUND(Source!T1163,O1184)</f>
        <v>0</v>
      </c>
      <c r="G1184" s="4" t="s">
        <v>104</v>
      </c>
      <c r="H1184" s="4" t="s">
        <v>105</v>
      </c>
      <c r="I1184" s="4"/>
      <c r="J1184" s="4"/>
      <c r="K1184" s="4">
        <v>206</v>
      </c>
      <c r="L1184" s="4">
        <v>20</v>
      </c>
      <c r="M1184" s="4">
        <v>3</v>
      </c>
      <c r="N1184" s="4" t="s">
        <v>3</v>
      </c>
      <c r="O1184" s="4">
        <v>2</v>
      </c>
      <c r="P1184" s="4"/>
      <c r="Q1184" s="4"/>
      <c r="R1184" s="4"/>
      <c r="S1184" s="4"/>
      <c r="T1184" s="4"/>
      <c r="U1184" s="4"/>
      <c r="V1184" s="4"/>
      <c r="W1184" s="4"/>
    </row>
    <row r="1185" spans="1:206" x14ac:dyDescent="0.2">
      <c r="A1185" s="4">
        <v>50</v>
      </c>
      <c r="B1185" s="4">
        <v>0</v>
      </c>
      <c r="C1185" s="4">
        <v>0</v>
      </c>
      <c r="D1185" s="4">
        <v>1</v>
      </c>
      <c r="E1185" s="4">
        <v>207</v>
      </c>
      <c r="F1185" s="4">
        <f>Source!U1163</f>
        <v>0</v>
      </c>
      <c r="G1185" s="4" t="s">
        <v>106</v>
      </c>
      <c r="H1185" s="4" t="s">
        <v>107</v>
      </c>
      <c r="I1185" s="4"/>
      <c r="J1185" s="4"/>
      <c r="K1185" s="4">
        <v>207</v>
      </c>
      <c r="L1185" s="4">
        <v>21</v>
      </c>
      <c r="M1185" s="4">
        <v>3</v>
      </c>
      <c r="N1185" s="4" t="s">
        <v>3</v>
      </c>
      <c r="O1185" s="4">
        <v>-1</v>
      </c>
      <c r="P1185" s="4"/>
      <c r="Q1185" s="4"/>
      <c r="R1185" s="4"/>
      <c r="S1185" s="4"/>
      <c r="T1185" s="4"/>
      <c r="U1185" s="4"/>
      <c r="V1185" s="4"/>
      <c r="W1185" s="4"/>
    </row>
    <row r="1186" spans="1:206" x14ac:dyDescent="0.2">
      <c r="A1186" s="4">
        <v>50</v>
      </c>
      <c r="B1186" s="4">
        <v>0</v>
      </c>
      <c r="C1186" s="4">
        <v>0</v>
      </c>
      <c r="D1186" s="4">
        <v>1</v>
      </c>
      <c r="E1186" s="4">
        <v>208</v>
      </c>
      <c r="F1186" s="4">
        <f>Source!V1163</f>
        <v>0</v>
      </c>
      <c r="G1186" s="4" t="s">
        <v>108</v>
      </c>
      <c r="H1186" s="4" t="s">
        <v>109</v>
      </c>
      <c r="I1186" s="4"/>
      <c r="J1186" s="4"/>
      <c r="K1186" s="4">
        <v>208</v>
      </c>
      <c r="L1186" s="4">
        <v>22</v>
      </c>
      <c r="M1186" s="4">
        <v>3</v>
      </c>
      <c r="N1186" s="4" t="s">
        <v>3</v>
      </c>
      <c r="O1186" s="4">
        <v>-1</v>
      </c>
      <c r="P1186" s="4"/>
      <c r="Q1186" s="4"/>
      <c r="R1186" s="4"/>
      <c r="S1186" s="4"/>
      <c r="T1186" s="4"/>
      <c r="U1186" s="4"/>
      <c r="V1186" s="4"/>
      <c r="W1186" s="4"/>
    </row>
    <row r="1187" spans="1:206" x14ac:dyDescent="0.2">
      <c r="A1187" s="4">
        <v>50</v>
      </c>
      <c r="B1187" s="4">
        <v>0</v>
      </c>
      <c r="C1187" s="4">
        <v>0</v>
      </c>
      <c r="D1187" s="4">
        <v>1</v>
      </c>
      <c r="E1187" s="4">
        <v>209</v>
      </c>
      <c r="F1187" s="4">
        <f>ROUND(Source!W1163,O1187)</f>
        <v>0</v>
      </c>
      <c r="G1187" s="4" t="s">
        <v>110</v>
      </c>
      <c r="H1187" s="4" t="s">
        <v>111</v>
      </c>
      <c r="I1187" s="4"/>
      <c r="J1187" s="4"/>
      <c r="K1187" s="4">
        <v>209</v>
      </c>
      <c r="L1187" s="4">
        <v>23</v>
      </c>
      <c r="M1187" s="4">
        <v>3</v>
      </c>
      <c r="N1187" s="4" t="s">
        <v>3</v>
      </c>
      <c r="O1187" s="4">
        <v>2</v>
      </c>
      <c r="P1187" s="4"/>
      <c r="Q1187" s="4"/>
      <c r="R1187" s="4"/>
      <c r="S1187" s="4"/>
      <c r="T1187" s="4"/>
      <c r="U1187" s="4"/>
      <c r="V1187" s="4"/>
      <c r="W1187" s="4"/>
    </row>
    <row r="1188" spans="1:206" x14ac:dyDescent="0.2">
      <c r="A1188" s="4">
        <v>50</v>
      </c>
      <c r="B1188" s="4">
        <v>0</v>
      </c>
      <c r="C1188" s="4">
        <v>0</v>
      </c>
      <c r="D1188" s="4">
        <v>1</v>
      </c>
      <c r="E1188" s="4">
        <v>210</v>
      </c>
      <c r="F1188" s="4">
        <f>ROUND(Source!X1163,O1188)</f>
        <v>0</v>
      </c>
      <c r="G1188" s="4" t="s">
        <v>112</v>
      </c>
      <c r="H1188" s="4" t="s">
        <v>113</v>
      </c>
      <c r="I1188" s="4"/>
      <c r="J1188" s="4"/>
      <c r="K1188" s="4">
        <v>210</v>
      </c>
      <c r="L1188" s="4">
        <v>24</v>
      </c>
      <c r="M1188" s="4">
        <v>3</v>
      </c>
      <c r="N1188" s="4" t="s">
        <v>3</v>
      </c>
      <c r="O1188" s="4">
        <v>2</v>
      </c>
      <c r="P1188" s="4"/>
      <c r="Q1188" s="4"/>
      <c r="R1188" s="4"/>
      <c r="S1188" s="4"/>
      <c r="T1188" s="4"/>
      <c r="U1188" s="4"/>
      <c r="V1188" s="4"/>
      <c r="W1188" s="4"/>
    </row>
    <row r="1189" spans="1:206" x14ac:dyDescent="0.2">
      <c r="A1189" s="4">
        <v>50</v>
      </c>
      <c r="B1189" s="4">
        <v>0</v>
      </c>
      <c r="C1189" s="4">
        <v>0</v>
      </c>
      <c r="D1189" s="4">
        <v>1</v>
      </c>
      <c r="E1189" s="4">
        <v>211</v>
      </c>
      <c r="F1189" s="4">
        <f>ROUND(Source!Y1163,O1189)</f>
        <v>0</v>
      </c>
      <c r="G1189" s="4" t="s">
        <v>114</v>
      </c>
      <c r="H1189" s="4" t="s">
        <v>115</v>
      </c>
      <c r="I1189" s="4"/>
      <c r="J1189" s="4"/>
      <c r="K1189" s="4">
        <v>211</v>
      </c>
      <c r="L1189" s="4">
        <v>25</v>
      </c>
      <c r="M1189" s="4">
        <v>3</v>
      </c>
      <c r="N1189" s="4" t="s">
        <v>3</v>
      </c>
      <c r="O1189" s="4">
        <v>2</v>
      </c>
      <c r="P1189" s="4"/>
      <c r="Q1189" s="4"/>
      <c r="R1189" s="4"/>
      <c r="S1189" s="4"/>
      <c r="T1189" s="4"/>
      <c r="U1189" s="4"/>
      <c r="V1189" s="4"/>
      <c r="W1189" s="4"/>
    </row>
    <row r="1190" spans="1:206" x14ac:dyDescent="0.2">
      <c r="A1190" s="4">
        <v>50</v>
      </c>
      <c r="B1190" s="4">
        <v>0</v>
      </c>
      <c r="C1190" s="4">
        <v>0</v>
      </c>
      <c r="D1190" s="4">
        <v>1</v>
      </c>
      <c r="E1190" s="4">
        <v>224</v>
      </c>
      <c r="F1190" s="4">
        <f>ROUND(Source!AR1163,O1190)</f>
        <v>0</v>
      </c>
      <c r="G1190" s="4" t="s">
        <v>116</v>
      </c>
      <c r="H1190" s="4" t="s">
        <v>117</v>
      </c>
      <c r="I1190" s="4"/>
      <c r="J1190" s="4"/>
      <c r="K1190" s="4">
        <v>224</v>
      </c>
      <c r="L1190" s="4">
        <v>26</v>
      </c>
      <c r="M1190" s="4">
        <v>3</v>
      </c>
      <c r="N1190" s="4" t="s">
        <v>3</v>
      </c>
      <c r="O1190" s="4">
        <v>2</v>
      </c>
      <c r="P1190" s="4"/>
      <c r="Q1190" s="4"/>
      <c r="R1190" s="4"/>
      <c r="S1190" s="4"/>
      <c r="T1190" s="4"/>
      <c r="U1190" s="4"/>
      <c r="V1190" s="4"/>
      <c r="W1190" s="4"/>
    </row>
    <row r="1192" spans="1:206" x14ac:dyDescent="0.2">
      <c r="A1192" s="2">
        <v>51</v>
      </c>
      <c r="B1192" s="2">
        <f>B1024</f>
        <v>1</v>
      </c>
      <c r="C1192" s="2">
        <f>A1024</f>
        <v>4</v>
      </c>
      <c r="D1192" s="2">
        <f>ROW(A1024)</f>
        <v>1024</v>
      </c>
      <c r="E1192" s="2"/>
      <c r="F1192" s="2" t="str">
        <f>IF(F1024&lt;&gt;"",F1024,"")</f>
        <v>Новый раздел</v>
      </c>
      <c r="G1192" s="2" t="str">
        <f>IF(G1024&lt;&gt;"",G1024,"")</f>
        <v>Забелина</v>
      </c>
      <c r="H1192" s="2">
        <v>0</v>
      </c>
      <c r="I1192" s="2"/>
      <c r="J1192" s="2"/>
      <c r="K1192" s="2"/>
      <c r="L1192" s="2"/>
      <c r="M1192" s="2"/>
      <c r="N1192" s="2"/>
      <c r="O1192" s="2">
        <f t="shared" ref="O1192:T1192" si="765">ROUND(O1042+O1083+O1122+O1163+AB1192,2)</f>
        <v>0</v>
      </c>
      <c r="P1192" s="2">
        <f t="shared" si="765"/>
        <v>0</v>
      </c>
      <c r="Q1192" s="2">
        <f t="shared" si="765"/>
        <v>0</v>
      </c>
      <c r="R1192" s="2">
        <f t="shared" si="765"/>
        <v>0</v>
      </c>
      <c r="S1192" s="2">
        <f t="shared" si="765"/>
        <v>0</v>
      </c>
      <c r="T1192" s="2">
        <f t="shared" si="765"/>
        <v>0</v>
      </c>
      <c r="U1192" s="2">
        <f>U1042+U1083+U1122+U1163+AH1192</f>
        <v>0</v>
      </c>
      <c r="V1192" s="2">
        <f>V1042+V1083+V1122+V1163+AI1192</f>
        <v>0</v>
      </c>
      <c r="W1192" s="2">
        <f>ROUND(W1042+W1083+W1122+W1163+AJ1192,2)</f>
        <v>0</v>
      </c>
      <c r="X1192" s="2">
        <f>ROUND(X1042+X1083+X1122+X1163+AK1192,2)</f>
        <v>0</v>
      </c>
      <c r="Y1192" s="2">
        <f>ROUND(Y1042+Y1083+Y1122+Y1163+AL1192,2)</f>
        <v>0</v>
      </c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>
        <f t="shared" ref="AO1192:BC1192" si="766">ROUND(AO1042+AO1083+AO1122+AO1163+BX1192,2)</f>
        <v>0</v>
      </c>
      <c r="AP1192" s="2">
        <f t="shared" si="766"/>
        <v>0</v>
      </c>
      <c r="AQ1192" s="2">
        <f t="shared" si="766"/>
        <v>0</v>
      </c>
      <c r="AR1192" s="2">
        <f t="shared" si="766"/>
        <v>0</v>
      </c>
      <c r="AS1192" s="2">
        <f t="shared" si="766"/>
        <v>0</v>
      </c>
      <c r="AT1192" s="2">
        <f t="shared" si="766"/>
        <v>0</v>
      </c>
      <c r="AU1192" s="2">
        <f t="shared" si="766"/>
        <v>0</v>
      </c>
      <c r="AV1192" s="2">
        <f t="shared" si="766"/>
        <v>0</v>
      </c>
      <c r="AW1192" s="2">
        <f t="shared" si="766"/>
        <v>0</v>
      </c>
      <c r="AX1192" s="2">
        <f t="shared" si="766"/>
        <v>0</v>
      </c>
      <c r="AY1192" s="2">
        <f t="shared" si="766"/>
        <v>0</v>
      </c>
      <c r="AZ1192" s="2">
        <f t="shared" si="766"/>
        <v>0</v>
      </c>
      <c r="BA1192" s="2">
        <f t="shared" si="766"/>
        <v>0</v>
      </c>
      <c r="BB1192" s="2">
        <f t="shared" si="766"/>
        <v>0</v>
      </c>
      <c r="BC1192" s="2">
        <f t="shared" si="766"/>
        <v>0</v>
      </c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  <c r="DD1192" s="2"/>
      <c r="DE1192" s="2"/>
      <c r="DF1192" s="2"/>
      <c r="DG1192" s="3"/>
      <c r="DH1192" s="3"/>
      <c r="DI1192" s="3"/>
      <c r="DJ1192" s="3"/>
      <c r="DK1192" s="3"/>
      <c r="DL1192" s="3"/>
      <c r="DM1192" s="3"/>
      <c r="DN1192" s="3"/>
      <c r="DO1192" s="3"/>
      <c r="DP1192" s="3"/>
      <c r="DQ1192" s="3"/>
      <c r="DR1192" s="3"/>
      <c r="DS1192" s="3"/>
      <c r="DT1192" s="3"/>
      <c r="DU1192" s="3"/>
      <c r="DV1192" s="3"/>
      <c r="DW1192" s="3"/>
      <c r="DX1192" s="3"/>
      <c r="DY1192" s="3"/>
      <c r="DZ1192" s="3"/>
      <c r="EA1192" s="3"/>
      <c r="EB1192" s="3"/>
      <c r="EC1192" s="3"/>
      <c r="ED1192" s="3"/>
      <c r="EE1192" s="3"/>
      <c r="EF1192" s="3"/>
      <c r="EG1192" s="3"/>
      <c r="EH1192" s="3"/>
      <c r="EI1192" s="3"/>
      <c r="EJ1192" s="3"/>
      <c r="EK1192" s="3"/>
      <c r="EL1192" s="3"/>
      <c r="EM1192" s="3"/>
      <c r="EN1192" s="3"/>
      <c r="EO1192" s="3"/>
      <c r="EP1192" s="3"/>
      <c r="EQ1192" s="3"/>
      <c r="ER1192" s="3"/>
      <c r="ES1192" s="3"/>
      <c r="ET1192" s="3"/>
      <c r="EU1192" s="3"/>
      <c r="EV1192" s="3"/>
      <c r="EW1192" s="3"/>
      <c r="EX1192" s="3"/>
      <c r="EY1192" s="3"/>
      <c r="EZ1192" s="3"/>
      <c r="FA1192" s="3"/>
      <c r="FB1192" s="3"/>
      <c r="FC1192" s="3"/>
      <c r="FD1192" s="3"/>
      <c r="FE1192" s="3"/>
      <c r="FF1192" s="3"/>
      <c r="FG1192" s="3"/>
      <c r="FH1192" s="3"/>
      <c r="FI1192" s="3"/>
      <c r="FJ1192" s="3"/>
      <c r="FK1192" s="3"/>
      <c r="FL1192" s="3"/>
      <c r="FM1192" s="3"/>
      <c r="FN1192" s="3"/>
      <c r="FO1192" s="3"/>
      <c r="FP1192" s="3"/>
      <c r="FQ1192" s="3"/>
      <c r="FR1192" s="3"/>
      <c r="FS1192" s="3"/>
      <c r="FT1192" s="3"/>
      <c r="FU1192" s="3"/>
      <c r="FV1192" s="3"/>
      <c r="FW1192" s="3"/>
      <c r="FX1192" s="3"/>
      <c r="FY1192" s="3"/>
      <c r="FZ1192" s="3"/>
      <c r="GA1192" s="3"/>
      <c r="GB1192" s="3"/>
      <c r="GC1192" s="3"/>
      <c r="GD1192" s="3"/>
      <c r="GE1192" s="3"/>
      <c r="GF1192" s="3"/>
      <c r="GG1192" s="3"/>
      <c r="GH1192" s="3"/>
      <c r="GI1192" s="3"/>
      <c r="GJ1192" s="3"/>
      <c r="GK1192" s="3"/>
      <c r="GL1192" s="3"/>
      <c r="GM1192" s="3"/>
      <c r="GN1192" s="3"/>
      <c r="GO1192" s="3"/>
      <c r="GP1192" s="3"/>
      <c r="GQ1192" s="3"/>
      <c r="GR1192" s="3"/>
      <c r="GS1192" s="3"/>
      <c r="GT1192" s="3"/>
      <c r="GU1192" s="3"/>
      <c r="GV1192" s="3"/>
      <c r="GW1192" s="3"/>
      <c r="GX1192" s="3">
        <v>0</v>
      </c>
    </row>
    <row r="1194" spans="1:206" x14ac:dyDescent="0.2">
      <c r="A1194" s="4">
        <v>50</v>
      </c>
      <c r="B1194" s="4">
        <v>0</v>
      </c>
      <c r="C1194" s="4">
        <v>0</v>
      </c>
      <c r="D1194" s="4">
        <v>1</v>
      </c>
      <c r="E1194" s="4">
        <v>201</v>
      </c>
      <c r="F1194" s="4">
        <f>ROUND(Source!O1192,O1194)</f>
        <v>0</v>
      </c>
      <c r="G1194" s="4" t="s">
        <v>66</v>
      </c>
      <c r="H1194" s="4" t="s">
        <v>67</v>
      </c>
      <c r="I1194" s="4"/>
      <c r="J1194" s="4"/>
      <c r="K1194" s="4">
        <v>201</v>
      </c>
      <c r="L1194" s="4">
        <v>1</v>
      </c>
      <c r="M1194" s="4">
        <v>3</v>
      </c>
      <c r="N1194" s="4" t="s">
        <v>3</v>
      </c>
      <c r="O1194" s="4">
        <v>2</v>
      </c>
      <c r="P1194" s="4"/>
      <c r="Q1194" s="4"/>
      <c r="R1194" s="4"/>
      <c r="S1194" s="4"/>
      <c r="T1194" s="4"/>
      <c r="U1194" s="4"/>
      <c r="V1194" s="4"/>
      <c r="W1194" s="4"/>
    </row>
    <row r="1195" spans="1:206" x14ac:dyDescent="0.2">
      <c r="A1195" s="4">
        <v>50</v>
      </c>
      <c r="B1195" s="4">
        <v>0</v>
      </c>
      <c r="C1195" s="4">
        <v>0</v>
      </c>
      <c r="D1195" s="4">
        <v>1</v>
      </c>
      <c r="E1195" s="4">
        <v>202</v>
      </c>
      <c r="F1195" s="4">
        <f>ROUND(Source!P1192,O1195)</f>
        <v>0</v>
      </c>
      <c r="G1195" s="4" t="s">
        <v>68</v>
      </c>
      <c r="H1195" s="4" t="s">
        <v>69</v>
      </c>
      <c r="I1195" s="4"/>
      <c r="J1195" s="4"/>
      <c r="K1195" s="4">
        <v>202</v>
      </c>
      <c r="L1195" s="4">
        <v>2</v>
      </c>
      <c r="M1195" s="4">
        <v>3</v>
      </c>
      <c r="N1195" s="4" t="s">
        <v>3</v>
      </c>
      <c r="O1195" s="4">
        <v>2</v>
      </c>
      <c r="P1195" s="4"/>
      <c r="Q1195" s="4"/>
      <c r="R1195" s="4"/>
      <c r="S1195" s="4"/>
      <c r="T1195" s="4"/>
      <c r="U1195" s="4"/>
      <c r="V1195" s="4"/>
      <c r="W1195" s="4"/>
    </row>
    <row r="1196" spans="1:206" x14ac:dyDescent="0.2">
      <c r="A1196" s="4">
        <v>50</v>
      </c>
      <c r="B1196" s="4">
        <v>0</v>
      </c>
      <c r="C1196" s="4">
        <v>0</v>
      </c>
      <c r="D1196" s="4">
        <v>1</v>
      </c>
      <c r="E1196" s="4">
        <v>222</v>
      </c>
      <c r="F1196" s="4">
        <f>ROUND(Source!AO1192,O1196)</f>
        <v>0</v>
      </c>
      <c r="G1196" s="4" t="s">
        <v>70</v>
      </c>
      <c r="H1196" s="4" t="s">
        <v>71</v>
      </c>
      <c r="I1196" s="4"/>
      <c r="J1196" s="4"/>
      <c r="K1196" s="4">
        <v>222</v>
      </c>
      <c r="L1196" s="4">
        <v>3</v>
      </c>
      <c r="M1196" s="4">
        <v>3</v>
      </c>
      <c r="N1196" s="4" t="s">
        <v>3</v>
      </c>
      <c r="O1196" s="4">
        <v>2</v>
      </c>
      <c r="P1196" s="4"/>
      <c r="Q1196" s="4"/>
      <c r="R1196" s="4"/>
      <c r="S1196" s="4"/>
      <c r="T1196" s="4"/>
      <c r="U1196" s="4"/>
      <c r="V1196" s="4"/>
      <c r="W1196" s="4"/>
    </row>
    <row r="1197" spans="1:206" x14ac:dyDescent="0.2">
      <c r="A1197" s="4">
        <v>50</v>
      </c>
      <c r="B1197" s="4">
        <v>0</v>
      </c>
      <c r="C1197" s="4">
        <v>0</v>
      </c>
      <c r="D1197" s="4">
        <v>1</v>
      </c>
      <c r="E1197" s="4">
        <v>225</v>
      </c>
      <c r="F1197" s="4">
        <f>ROUND(Source!AV1192,O1197)</f>
        <v>0</v>
      </c>
      <c r="G1197" s="4" t="s">
        <v>72</v>
      </c>
      <c r="H1197" s="4" t="s">
        <v>73</v>
      </c>
      <c r="I1197" s="4"/>
      <c r="J1197" s="4"/>
      <c r="K1197" s="4">
        <v>225</v>
      </c>
      <c r="L1197" s="4">
        <v>4</v>
      </c>
      <c r="M1197" s="4">
        <v>3</v>
      </c>
      <c r="N1197" s="4" t="s">
        <v>3</v>
      </c>
      <c r="O1197" s="4">
        <v>2</v>
      </c>
      <c r="P1197" s="4"/>
      <c r="Q1197" s="4"/>
      <c r="R1197" s="4"/>
      <c r="S1197" s="4"/>
      <c r="T1197" s="4"/>
      <c r="U1197" s="4"/>
      <c r="V1197" s="4"/>
      <c r="W1197" s="4"/>
    </row>
    <row r="1198" spans="1:206" x14ac:dyDescent="0.2">
      <c r="A1198" s="4">
        <v>50</v>
      </c>
      <c r="B1198" s="4">
        <v>0</v>
      </c>
      <c r="C1198" s="4">
        <v>0</v>
      </c>
      <c r="D1198" s="4">
        <v>1</v>
      </c>
      <c r="E1198" s="4">
        <v>226</v>
      </c>
      <c r="F1198" s="4">
        <f>ROUND(Source!AW1192,O1198)</f>
        <v>0</v>
      </c>
      <c r="G1198" s="4" t="s">
        <v>74</v>
      </c>
      <c r="H1198" s="4" t="s">
        <v>75</v>
      </c>
      <c r="I1198" s="4"/>
      <c r="J1198" s="4"/>
      <c r="K1198" s="4">
        <v>226</v>
      </c>
      <c r="L1198" s="4">
        <v>5</v>
      </c>
      <c r="M1198" s="4">
        <v>3</v>
      </c>
      <c r="N1198" s="4" t="s">
        <v>3</v>
      </c>
      <c r="O1198" s="4">
        <v>2</v>
      </c>
      <c r="P1198" s="4"/>
      <c r="Q1198" s="4"/>
      <c r="R1198" s="4"/>
      <c r="S1198" s="4"/>
      <c r="T1198" s="4"/>
      <c r="U1198" s="4"/>
      <c r="V1198" s="4"/>
      <c r="W1198" s="4"/>
    </row>
    <row r="1199" spans="1:206" x14ac:dyDescent="0.2">
      <c r="A1199" s="4">
        <v>50</v>
      </c>
      <c r="B1199" s="4">
        <v>0</v>
      </c>
      <c r="C1199" s="4">
        <v>0</v>
      </c>
      <c r="D1199" s="4">
        <v>1</v>
      </c>
      <c r="E1199" s="4">
        <v>227</v>
      </c>
      <c r="F1199" s="4">
        <f>ROUND(Source!AX1192,O1199)</f>
        <v>0</v>
      </c>
      <c r="G1199" s="4" t="s">
        <v>76</v>
      </c>
      <c r="H1199" s="4" t="s">
        <v>77</v>
      </c>
      <c r="I1199" s="4"/>
      <c r="J1199" s="4"/>
      <c r="K1199" s="4">
        <v>227</v>
      </c>
      <c r="L1199" s="4">
        <v>6</v>
      </c>
      <c r="M1199" s="4">
        <v>3</v>
      </c>
      <c r="N1199" s="4" t="s">
        <v>3</v>
      </c>
      <c r="O1199" s="4">
        <v>2</v>
      </c>
      <c r="P1199" s="4"/>
      <c r="Q1199" s="4"/>
      <c r="R1199" s="4"/>
      <c r="S1199" s="4"/>
      <c r="T1199" s="4"/>
      <c r="U1199" s="4"/>
      <c r="V1199" s="4"/>
      <c r="W1199" s="4"/>
    </row>
    <row r="1200" spans="1:206" x14ac:dyDescent="0.2">
      <c r="A1200" s="4">
        <v>50</v>
      </c>
      <c r="B1200" s="4">
        <v>0</v>
      </c>
      <c r="C1200" s="4">
        <v>0</v>
      </c>
      <c r="D1200" s="4">
        <v>1</v>
      </c>
      <c r="E1200" s="4">
        <v>228</v>
      </c>
      <c r="F1200" s="4">
        <f>ROUND(Source!AY1192,O1200)</f>
        <v>0</v>
      </c>
      <c r="G1200" s="4" t="s">
        <v>78</v>
      </c>
      <c r="H1200" s="4" t="s">
        <v>79</v>
      </c>
      <c r="I1200" s="4"/>
      <c r="J1200" s="4"/>
      <c r="K1200" s="4">
        <v>228</v>
      </c>
      <c r="L1200" s="4">
        <v>7</v>
      </c>
      <c r="M1200" s="4">
        <v>3</v>
      </c>
      <c r="N1200" s="4" t="s">
        <v>3</v>
      </c>
      <c r="O1200" s="4">
        <v>2</v>
      </c>
      <c r="P1200" s="4"/>
      <c r="Q1200" s="4"/>
      <c r="R1200" s="4"/>
      <c r="S1200" s="4"/>
      <c r="T1200" s="4"/>
      <c r="U1200" s="4"/>
      <c r="V1200" s="4"/>
      <c r="W1200" s="4"/>
    </row>
    <row r="1201" spans="1:23" x14ac:dyDescent="0.2">
      <c r="A1201" s="4">
        <v>50</v>
      </c>
      <c r="B1201" s="4">
        <v>0</v>
      </c>
      <c r="C1201" s="4">
        <v>0</v>
      </c>
      <c r="D1201" s="4">
        <v>1</v>
      </c>
      <c r="E1201" s="4">
        <v>216</v>
      </c>
      <c r="F1201" s="4">
        <f>ROUND(Source!AP1192,O1201)</f>
        <v>0</v>
      </c>
      <c r="G1201" s="4" t="s">
        <v>80</v>
      </c>
      <c r="H1201" s="4" t="s">
        <v>81</v>
      </c>
      <c r="I1201" s="4"/>
      <c r="J1201" s="4"/>
      <c r="K1201" s="4">
        <v>216</v>
      </c>
      <c r="L1201" s="4">
        <v>8</v>
      </c>
      <c r="M1201" s="4">
        <v>3</v>
      </c>
      <c r="N1201" s="4" t="s">
        <v>3</v>
      </c>
      <c r="O1201" s="4">
        <v>2</v>
      </c>
      <c r="P1201" s="4"/>
      <c r="Q1201" s="4"/>
      <c r="R1201" s="4"/>
      <c r="S1201" s="4"/>
      <c r="T1201" s="4"/>
      <c r="U1201" s="4"/>
      <c r="V1201" s="4"/>
      <c r="W1201" s="4"/>
    </row>
    <row r="1202" spans="1:23" x14ac:dyDescent="0.2">
      <c r="A1202" s="4">
        <v>50</v>
      </c>
      <c r="B1202" s="4">
        <v>0</v>
      </c>
      <c r="C1202" s="4">
        <v>0</v>
      </c>
      <c r="D1202" s="4">
        <v>1</v>
      </c>
      <c r="E1202" s="4">
        <v>223</v>
      </c>
      <c r="F1202" s="4">
        <f>ROUND(Source!AQ1192,O1202)</f>
        <v>0</v>
      </c>
      <c r="G1202" s="4" t="s">
        <v>82</v>
      </c>
      <c r="H1202" s="4" t="s">
        <v>83</v>
      </c>
      <c r="I1202" s="4"/>
      <c r="J1202" s="4"/>
      <c r="K1202" s="4">
        <v>223</v>
      </c>
      <c r="L1202" s="4">
        <v>9</v>
      </c>
      <c r="M1202" s="4">
        <v>3</v>
      </c>
      <c r="N1202" s="4" t="s">
        <v>3</v>
      </c>
      <c r="O1202" s="4">
        <v>2</v>
      </c>
      <c r="P1202" s="4"/>
      <c r="Q1202" s="4"/>
      <c r="R1202" s="4"/>
      <c r="S1202" s="4"/>
      <c r="T1202" s="4"/>
      <c r="U1202" s="4"/>
      <c r="V1202" s="4"/>
      <c r="W1202" s="4"/>
    </row>
    <row r="1203" spans="1:23" x14ac:dyDescent="0.2">
      <c r="A1203" s="4">
        <v>50</v>
      </c>
      <c r="B1203" s="4">
        <v>0</v>
      </c>
      <c r="C1203" s="4">
        <v>0</v>
      </c>
      <c r="D1203" s="4">
        <v>1</v>
      </c>
      <c r="E1203" s="4">
        <v>229</v>
      </c>
      <c r="F1203" s="4">
        <f>ROUND(Source!AZ1192,O1203)</f>
        <v>0</v>
      </c>
      <c r="G1203" s="4" t="s">
        <v>84</v>
      </c>
      <c r="H1203" s="4" t="s">
        <v>85</v>
      </c>
      <c r="I1203" s="4"/>
      <c r="J1203" s="4"/>
      <c r="K1203" s="4">
        <v>229</v>
      </c>
      <c r="L1203" s="4">
        <v>10</v>
      </c>
      <c r="M1203" s="4">
        <v>3</v>
      </c>
      <c r="N1203" s="4" t="s">
        <v>3</v>
      </c>
      <c r="O1203" s="4">
        <v>2</v>
      </c>
      <c r="P1203" s="4"/>
      <c r="Q1203" s="4"/>
      <c r="R1203" s="4"/>
      <c r="S1203" s="4"/>
      <c r="T1203" s="4"/>
      <c r="U1203" s="4"/>
      <c r="V1203" s="4"/>
      <c r="W1203" s="4"/>
    </row>
    <row r="1204" spans="1:23" x14ac:dyDescent="0.2">
      <c r="A1204" s="4">
        <v>50</v>
      </c>
      <c r="B1204" s="4">
        <v>0</v>
      </c>
      <c r="C1204" s="4">
        <v>0</v>
      </c>
      <c r="D1204" s="4">
        <v>1</v>
      </c>
      <c r="E1204" s="4">
        <v>203</v>
      </c>
      <c r="F1204" s="4">
        <f>ROUND(Source!Q1192,O1204)</f>
        <v>0</v>
      </c>
      <c r="G1204" s="4" t="s">
        <v>86</v>
      </c>
      <c r="H1204" s="4" t="s">
        <v>87</v>
      </c>
      <c r="I1204" s="4"/>
      <c r="J1204" s="4"/>
      <c r="K1204" s="4">
        <v>203</v>
      </c>
      <c r="L1204" s="4">
        <v>11</v>
      </c>
      <c r="M1204" s="4">
        <v>3</v>
      </c>
      <c r="N1204" s="4" t="s">
        <v>3</v>
      </c>
      <c r="O1204" s="4">
        <v>2</v>
      </c>
      <c r="P1204" s="4"/>
      <c r="Q1204" s="4"/>
      <c r="R1204" s="4"/>
      <c r="S1204" s="4"/>
      <c r="T1204" s="4"/>
      <c r="U1204" s="4"/>
      <c r="V1204" s="4"/>
      <c r="W1204" s="4"/>
    </row>
    <row r="1205" spans="1:23" x14ac:dyDescent="0.2">
      <c r="A1205" s="4">
        <v>50</v>
      </c>
      <c r="B1205" s="4">
        <v>0</v>
      </c>
      <c r="C1205" s="4">
        <v>0</v>
      </c>
      <c r="D1205" s="4">
        <v>1</v>
      </c>
      <c r="E1205" s="4">
        <v>231</v>
      </c>
      <c r="F1205" s="4">
        <f>ROUND(Source!BB1192,O1205)</f>
        <v>0</v>
      </c>
      <c r="G1205" s="4" t="s">
        <v>88</v>
      </c>
      <c r="H1205" s="4" t="s">
        <v>89</v>
      </c>
      <c r="I1205" s="4"/>
      <c r="J1205" s="4"/>
      <c r="K1205" s="4">
        <v>231</v>
      </c>
      <c r="L1205" s="4">
        <v>12</v>
      </c>
      <c r="M1205" s="4">
        <v>3</v>
      </c>
      <c r="N1205" s="4" t="s">
        <v>3</v>
      </c>
      <c r="O1205" s="4">
        <v>2</v>
      </c>
      <c r="P1205" s="4"/>
      <c r="Q1205" s="4"/>
      <c r="R1205" s="4"/>
      <c r="S1205" s="4"/>
      <c r="T1205" s="4"/>
      <c r="U1205" s="4"/>
      <c r="V1205" s="4"/>
      <c r="W1205" s="4"/>
    </row>
    <row r="1206" spans="1:23" x14ac:dyDescent="0.2">
      <c r="A1206" s="4">
        <v>50</v>
      </c>
      <c r="B1206" s="4">
        <v>0</v>
      </c>
      <c r="C1206" s="4">
        <v>0</v>
      </c>
      <c r="D1206" s="4">
        <v>1</v>
      </c>
      <c r="E1206" s="4">
        <v>204</v>
      </c>
      <c r="F1206" s="4">
        <f>ROUND(Source!R1192,O1206)</f>
        <v>0</v>
      </c>
      <c r="G1206" s="4" t="s">
        <v>90</v>
      </c>
      <c r="H1206" s="4" t="s">
        <v>91</v>
      </c>
      <c r="I1206" s="4"/>
      <c r="J1206" s="4"/>
      <c r="K1206" s="4">
        <v>204</v>
      </c>
      <c r="L1206" s="4">
        <v>13</v>
      </c>
      <c r="M1206" s="4">
        <v>3</v>
      </c>
      <c r="N1206" s="4" t="s">
        <v>3</v>
      </c>
      <c r="O1206" s="4">
        <v>2</v>
      </c>
      <c r="P1206" s="4"/>
      <c r="Q1206" s="4"/>
      <c r="R1206" s="4"/>
      <c r="S1206" s="4"/>
      <c r="T1206" s="4"/>
      <c r="U1206" s="4"/>
      <c r="V1206" s="4"/>
      <c r="W1206" s="4"/>
    </row>
    <row r="1207" spans="1:23" x14ac:dyDescent="0.2">
      <c r="A1207" s="4">
        <v>50</v>
      </c>
      <c r="B1207" s="4">
        <v>0</v>
      </c>
      <c r="C1207" s="4">
        <v>0</v>
      </c>
      <c r="D1207" s="4">
        <v>1</v>
      </c>
      <c r="E1207" s="4">
        <v>205</v>
      </c>
      <c r="F1207" s="4">
        <f>ROUND(Source!S1192,O1207)</f>
        <v>0</v>
      </c>
      <c r="G1207" s="4" t="s">
        <v>92</v>
      </c>
      <c r="H1207" s="4" t="s">
        <v>93</v>
      </c>
      <c r="I1207" s="4"/>
      <c r="J1207" s="4"/>
      <c r="K1207" s="4">
        <v>205</v>
      </c>
      <c r="L1207" s="4">
        <v>14</v>
      </c>
      <c r="M1207" s="4">
        <v>3</v>
      </c>
      <c r="N1207" s="4" t="s">
        <v>3</v>
      </c>
      <c r="O1207" s="4">
        <v>2</v>
      </c>
      <c r="P1207" s="4"/>
      <c r="Q1207" s="4"/>
      <c r="R1207" s="4"/>
      <c r="S1207" s="4"/>
      <c r="T1207" s="4"/>
      <c r="U1207" s="4"/>
      <c r="V1207" s="4"/>
      <c r="W1207" s="4"/>
    </row>
    <row r="1208" spans="1:23" x14ac:dyDescent="0.2">
      <c r="A1208" s="4">
        <v>50</v>
      </c>
      <c r="B1208" s="4">
        <v>0</v>
      </c>
      <c r="C1208" s="4">
        <v>0</v>
      </c>
      <c r="D1208" s="4">
        <v>1</v>
      </c>
      <c r="E1208" s="4">
        <v>232</v>
      </c>
      <c r="F1208" s="4">
        <f>ROUND(Source!BC1192,O1208)</f>
        <v>0</v>
      </c>
      <c r="G1208" s="4" t="s">
        <v>94</v>
      </c>
      <c r="H1208" s="4" t="s">
        <v>95</v>
      </c>
      <c r="I1208" s="4"/>
      <c r="J1208" s="4"/>
      <c r="K1208" s="4">
        <v>232</v>
      </c>
      <c r="L1208" s="4">
        <v>15</v>
      </c>
      <c r="M1208" s="4">
        <v>3</v>
      </c>
      <c r="N1208" s="4" t="s">
        <v>3</v>
      </c>
      <c r="O1208" s="4">
        <v>2</v>
      </c>
      <c r="P1208" s="4"/>
      <c r="Q1208" s="4"/>
      <c r="R1208" s="4"/>
      <c r="S1208" s="4"/>
      <c r="T1208" s="4"/>
      <c r="U1208" s="4"/>
      <c r="V1208" s="4"/>
      <c r="W1208" s="4"/>
    </row>
    <row r="1209" spans="1:23" x14ac:dyDescent="0.2">
      <c r="A1209" s="4">
        <v>50</v>
      </c>
      <c r="B1209" s="4">
        <v>0</v>
      </c>
      <c r="C1209" s="4">
        <v>0</v>
      </c>
      <c r="D1209" s="4">
        <v>1</v>
      </c>
      <c r="E1209" s="4">
        <v>214</v>
      </c>
      <c r="F1209" s="4">
        <f>ROUND(Source!AS1192,O1209)</f>
        <v>0</v>
      </c>
      <c r="G1209" s="4" t="s">
        <v>96</v>
      </c>
      <c r="H1209" s="4" t="s">
        <v>97</v>
      </c>
      <c r="I1209" s="4"/>
      <c r="J1209" s="4"/>
      <c r="K1209" s="4">
        <v>214</v>
      </c>
      <c r="L1209" s="4">
        <v>16</v>
      </c>
      <c r="M1209" s="4">
        <v>3</v>
      </c>
      <c r="N1209" s="4" t="s">
        <v>3</v>
      </c>
      <c r="O1209" s="4">
        <v>2</v>
      </c>
      <c r="P1209" s="4"/>
      <c r="Q1209" s="4"/>
      <c r="R1209" s="4"/>
      <c r="S1209" s="4"/>
      <c r="T1209" s="4"/>
      <c r="U1209" s="4"/>
      <c r="V1209" s="4"/>
      <c r="W1209" s="4"/>
    </row>
    <row r="1210" spans="1:23" x14ac:dyDescent="0.2">
      <c r="A1210" s="4">
        <v>50</v>
      </c>
      <c r="B1210" s="4">
        <v>0</v>
      </c>
      <c r="C1210" s="4">
        <v>0</v>
      </c>
      <c r="D1210" s="4">
        <v>1</v>
      </c>
      <c r="E1210" s="4">
        <v>215</v>
      </c>
      <c r="F1210" s="4">
        <f>ROUND(Source!AT1192,O1210)</f>
        <v>0</v>
      </c>
      <c r="G1210" s="4" t="s">
        <v>98</v>
      </c>
      <c r="H1210" s="4" t="s">
        <v>99</v>
      </c>
      <c r="I1210" s="4"/>
      <c r="J1210" s="4"/>
      <c r="K1210" s="4">
        <v>215</v>
      </c>
      <c r="L1210" s="4">
        <v>17</v>
      </c>
      <c r="M1210" s="4">
        <v>3</v>
      </c>
      <c r="N1210" s="4" t="s">
        <v>3</v>
      </c>
      <c r="O1210" s="4">
        <v>2</v>
      </c>
      <c r="P1210" s="4"/>
      <c r="Q1210" s="4"/>
      <c r="R1210" s="4"/>
      <c r="S1210" s="4"/>
      <c r="T1210" s="4"/>
      <c r="U1210" s="4"/>
      <c r="V1210" s="4"/>
      <c r="W1210" s="4"/>
    </row>
    <row r="1211" spans="1:23" x14ac:dyDescent="0.2">
      <c r="A1211" s="4">
        <v>50</v>
      </c>
      <c r="B1211" s="4">
        <v>0</v>
      </c>
      <c r="C1211" s="4">
        <v>0</v>
      </c>
      <c r="D1211" s="4">
        <v>1</v>
      </c>
      <c r="E1211" s="4">
        <v>217</v>
      </c>
      <c r="F1211" s="4">
        <f>ROUND(Source!AU1192,O1211)</f>
        <v>0</v>
      </c>
      <c r="G1211" s="4" t="s">
        <v>100</v>
      </c>
      <c r="H1211" s="4" t="s">
        <v>101</v>
      </c>
      <c r="I1211" s="4"/>
      <c r="J1211" s="4"/>
      <c r="K1211" s="4">
        <v>217</v>
      </c>
      <c r="L1211" s="4">
        <v>18</v>
      </c>
      <c r="M1211" s="4">
        <v>3</v>
      </c>
      <c r="N1211" s="4" t="s">
        <v>3</v>
      </c>
      <c r="O1211" s="4">
        <v>2</v>
      </c>
      <c r="P1211" s="4"/>
      <c r="Q1211" s="4"/>
      <c r="R1211" s="4"/>
      <c r="S1211" s="4"/>
      <c r="T1211" s="4"/>
      <c r="U1211" s="4"/>
      <c r="V1211" s="4"/>
      <c r="W1211" s="4"/>
    </row>
    <row r="1212" spans="1:23" x14ac:dyDescent="0.2">
      <c r="A1212" s="4">
        <v>50</v>
      </c>
      <c r="B1212" s="4">
        <v>0</v>
      </c>
      <c r="C1212" s="4">
        <v>0</v>
      </c>
      <c r="D1212" s="4">
        <v>1</v>
      </c>
      <c r="E1212" s="4">
        <v>230</v>
      </c>
      <c r="F1212" s="4">
        <f>ROUND(Source!BA1192,O1212)</f>
        <v>0</v>
      </c>
      <c r="G1212" s="4" t="s">
        <v>102</v>
      </c>
      <c r="H1212" s="4" t="s">
        <v>103</v>
      </c>
      <c r="I1212" s="4"/>
      <c r="J1212" s="4"/>
      <c r="K1212" s="4">
        <v>230</v>
      </c>
      <c r="L1212" s="4">
        <v>19</v>
      </c>
      <c r="M1212" s="4">
        <v>3</v>
      </c>
      <c r="N1212" s="4" t="s">
        <v>3</v>
      </c>
      <c r="O1212" s="4">
        <v>2</v>
      </c>
      <c r="P1212" s="4"/>
      <c r="Q1212" s="4"/>
      <c r="R1212" s="4"/>
      <c r="S1212" s="4"/>
      <c r="T1212" s="4"/>
      <c r="U1212" s="4"/>
      <c r="V1212" s="4"/>
      <c r="W1212" s="4"/>
    </row>
    <row r="1213" spans="1:23" x14ac:dyDescent="0.2">
      <c r="A1213" s="4">
        <v>50</v>
      </c>
      <c r="B1213" s="4">
        <v>0</v>
      </c>
      <c r="C1213" s="4">
        <v>0</v>
      </c>
      <c r="D1213" s="4">
        <v>1</v>
      </c>
      <c r="E1213" s="4">
        <v>206</v>
      </c>
      <c r="F1213" s="4">
        <f>ROUND(Source!T1192,O1213)</f>
        <v>0</v>
      </c>
      <c r="G1213" s="4" t="s">
        <v>104</v>
      </c>
      <c r="H1213" s="4" t="s">
        <v>105</v>
      </c>
      <c r="I1213" s="4"/>
      <c r="J1213" s="4"/>
      <c r="K1213" s="4">
        <v>206</v>
      </c>
      <c r="L1213" s="4">
        <v>20</v>
      </c>
      <c r="M1213" s="4">
        <v>3</v>
      </c>
      <c r="N1213" s="4" t="s">
        <v>3</v>
      </c>
      <c r="O1213" s="4">
        <v>2</v>
      </c>
      <c r="P1213" s="4"/>
      <c r="Q1213" s="4"/>
      <c r="R1213" s="4"/>
      <c r="S1213" s="4"/>
      <c r="T1213" s="4"/>
      <c r="U1213" s="4"/>
      <c r="V1213" s="4"/>
      <c r="W1213" s="4"/>
    </row>
    <row r="1214" spans="1:23" x14ac:dyDescent="0.2">
      <c r="A1214" s="4">
        <v>50</v>
      </c>
      <c r="B1214" s="4">
        <v>0</v>
      </c>
      <c r="C1214" s="4">
        <v>0</v>
      </c>
      <c r="D1214" s="4">
        <v>1</v>
      </c>
      <c r="E1214" s="4">
        <v>207</v>
      </c>
      <c r="F1214" s="4">
        <f>Source!U1192</f>
        <v>0</v>
      </c>
      <c r="G1214" s="4" t="s">
        <v>106</v>
      </c>
      <c r="H1214" s="4" t="s">
        <v>107</v>
      </c>
      <c r="I1214" s="4"/>
      <c r="J1214" s="4"/>
      <c r="K1214" s="4">
        <v>207</v>
      </c>
      <c r="L1214" s="4">
        <v>21</v>
      </c>
      <c r="M1214" s="4">
        <v>3</v>
      </c>
      <c r="N1214" s="4" t="s">
        <v>3</v>
      </c>
      <c r="O1214" s="4">
        <v>-1</v>
      </c>
      <c r="P1214" s="4"/>
      <c r="Q1214" s="4"/>
      <c r="R1214" s="4"/>
      <c r="S1214" s="4"/>
      <c r="T1214" s="4"/>
      <c r="U1214" s="4"/>
      <c r="V1214" s="4"/>
      <c r="W1214" s="4"/>
    </row>
    <row r="1215" spans="1:23" x14ac:dyDescent="0.2">
      <c r="A1215" s="4">
        <v>50</v>
      </c>
      <c r="B1215" s="4">
        <v>0</v>
      </c>
      <c r="C1215" s="4">
        <v>0</v>
      </c>
      <c r="D1215" s="4">
        <v>1</v>
      </c>
      <c r="E1215" s="4">
        <v>208</v>
      </c>
      <c r="F1215" s="4">
        <f>Source!V1192</f>
        <v>0</v>
      </c>
      <c r="G1215" s="4" t="s">
        <v>108</v>
      </c>
      <c r="H1215" s="4" t="s">
        <v>109</v>
      </c>
      <c r="I1215" s="4"/>
      <c r="J1215" s="4"/>
      <c r="K1215" s="4">
        <v>208</v>
      </c>
      <c r="L1215" s="4">
        <v>22</v>
      </c>
      <c r="M1215" s="4">
        <v>3</v>
      </c>
      <c r="N1215" s="4" t="s">
        <v>3</v>
      </c>
      <c r="O1215" s="4">
        <v>-1</v>
      </c>
      <c r="P1215" s="4"/>
      <c r="Q1215" s="4"/>
      <c r="R1215" s="4"/>
      <c r="S1215" s="4"/>
      <c r="T1215" s="4"/>
      <c r="U1215" s="4"/>
      <c r="V1215" s="4"/>
      <c r="W1215" s="4"/>
    </row>
    <row r="1216" spans="1:23" x14ac:dyDescent="0.2">
      <c r="A1216" s="4">
        <v>50</v>
      </c>
      <c r="B1216" s="4">
        <v>0</v>
      </c>
      <c r="C1216" s="4">
        <v>0</v>
      </c>
      <c r="D1216" s="4">
        <v>1</v>
      </c>
      <c r="E1216" s="4">
        <v>209</v>
      </c>
      <c r="F1216" s="4">
        <f>ROUND(Source!W1192,O1216)</f>
        <v>0</v>
      </c>
      <c r="G1216" s="4" t="s">
        <v>110</v>
      </c>
      <c r="H1216" s="4" t="s">
        <v>111</v>
      </c>
      <c r="I1216" s="4"/>
      <c r="J1216" s="4"/>
      <c r="K1216" s="4">
        <v>209</v>
      </c>
      <c r="L1216" s="4">
        <v>23</v>
      </c>
      <c r="M1216" s="4">
        <v>3</v>
      </c>
      <c r="N1216" s="4" t="s">
        <v>3</v>
      </c>
      <c r="O1216" s="4">
        <v>2</v>
      </c>
      <c r="P1216" s="4"/>
      <c r="Q1216" s="4"/>
      <c r="R1216" s="4"/>
      <c r="S1216" s="4"/>
      <c r="T1216" s="4"/>
      <c r="U1216" s="4"/>
      <c r="V1216" s="4"/>
      <c r="W1216" s="4"/>
    </row>
    <row r="1217" spans="1:245" x14ac:dyDescent="0.2">
      <c r="A1217" s="4">
        <v>50</v>
      </c>
      <c r="B1217" s="4">
        <v>0</v>
      </c>
      <c r="C1217" s="4">
        <v>0</v>
      </c>
      <c r="D1217" s="4">
        <v>1</v>
      </c>
      <c r="E1217" s="4">
        <v>210</v>
      </c>
      <c r="F1217" s="4">
        <f>ROUND(Source!X1192,O1217)</f>
        <v>0</v>
      </c>
      <c r="G1217" s="4" t="s">
        <v>112</v>
      </c>
      <c r="H1217" s="4" t="s">
        <v>113</v>
      </c>
      <c r="I1217" s="4"/>
      <c r="J1217" s="4"/>
      <c r="K1217" s="4">
        <v>210</v>
      </c>
      <c r="L1217" s="4">
        <v>24</v>
      </c>
      <c r="M1217" s="4">
        <v>3</v>
      </c>
      <c r="N1217" s="4" t="s">
        <v>3</v>
      </c>
      <c r="O1217" s="4">
        <v>2</v>
      </c>
      <c r="P1217" s="4"/>
      <c r="Q1217" s="4"/>
      <c r="R1217" s="4"/>
      <c r="S1217" s="4"/>
      <c r="T1217" s="4"/>
      <c r="U1217" s="4"/>
      <c r="V1217" s="4"/>
      <c r="W1217" s="4"/>
    </row>
    <row r="1218" spans="1:245" x14ac:dyDescent="0.2">
      <c r="A1218" s="4">
        <v>50</v>
      </c>
      <c r="B1218" s="4">
        <v>0</v>
      </c>
      <c r="C1218" s="4">
        <v>0</v>
      </c>
      <c r="D1218" s="4">
        <v>1</v>
      </c>
      <c r="E1218" s="4">
        <v>211</v>
      </c>
      <c r="F1218" s="4">
        <f>ROUND(Source!Y1192,O1218)</f>
        <v>0</v>
      </c>
      <c r="G1218" s="4" t="s">
        <v>114</v>
      </c>
      <c r="H1218" s="4" t="s">
        <v>115</v>
      </c>
      <c r="I1218" s="4"/>
      <c r="J1218" s="4"/>
      <c r="K1218" s="4">
        <v>211</v>
      </c>
      <c r="L1218" s="4">
        <v>25</v>
      </c>
      <c r="M1218" s="4">
        <v>3</v>
      </c>
      <c r="N1218" s="4" t="s">
        <v>3</v>
      </c>
      <c r="O1218" s="4">
        <v>2</v>
      </c>
      <c r="P1218" s="4"/>
      <c r="Q1218" s="4"/>
      <c r="R1218" s="4"/>
      <c r="S1218" s="4"/>
      <c r="T1218" s="4"/>
      <c r="U1218" s="4"/>
      <c r="V1218" s="4"/>
      <c r="W1218" s="4"/>
    </row>
    <row r="1219" spans="1:245" x14ac:dyDescent="0.2">
      <c r="A1219" s="4">
        <v>50</v>
      </c>
      <c r="B1219" s="4">
        <v>0</v>
      </c>
      <c r="C1219" s="4">
        <v>0</v>
      </c>
      <c r="D1219" s="4">
        <v>1</v>
      </c>
      <c r="E1219" s="4">
        <v>224</v>
      </c>
      <c r="F1219" s="4">
        <f>ROUND(Source!AR1192,O1219)</f>
        <v>0</v>
      </c>
      <c r="G1219" s="4" t="s">
        <v>116</v>
      </c>
      <c r="H1219" s="4" t="s">
        <v>117</v>
      </c>
      <c r="I1219" s="4"/>
      <c r="J1219" s="4"/>
      <c r="K1219" s="4">
        <v>224</v>
      </c>
      <c r="L1219" s="4">
        <v>26</v>
      </c>
      <c r="M1219" s="4">
        <v>3</v>
      </c>
      <c r="N1219" s="4" t="s">
        <v>3</v>
      </c>
      <c r="O1219" s="4">
        <v>2</v>
      </c>
      <c r="P1219" s="4"/>
      <c r="Q1219" s="4"/>
      <c r="R1219" s="4"/>
      <c r="S1219" s="4"/>
      <c r="T1219" s="4"/>
      <c r="U1219" s="4"/>
      <c r="V1219" s="4"/>
      <c r="W1219" s="4"/>
    </row>
    <row r="1221" spans="1:245" x14ac:dyDescent="0.2">
      <c r="A1221" s="1">
        <v>4</v>
      </c>
      <c r="B1221" s="1">
        <v>1</v>
      </c>
      <c r="C1221" s="1"/>
      <c r="D1221" s="1">
        <f>ROW(A1260)</f>
        <v>1260</v>
      </c>
      <c r="E1221" s="1"/>
      <c r="F1221" s="1" t="s">
        <v>14</v>
      </c>
      <c r="G1221" s="1" t="s">
        <v>357</v>
      </c>
      <c r="H1221" s="1" t="s">
        <v>3</v>
      </c>
      <c r="I1221" s="1">
        <v>0</v>
      </c>
      <c r="J1221" s="1"/>
      <c r="K1221" s="1">
        <v>0</v>
      </c>
      <c r="L1221" s="1"/>
      <c r="M1221" s="1"/>
      <c r="N1221" s="1"/>
      <c r="O1221" s="1"/>
      <c r="P1221" s="1"/>
      <c r="Q1221" s="1"/>
      <c r="R1221" s="1"/>
      <c r="S1221" s="1"/>
      <c r="T1221" s="1"/>
      <c r="U1221" s="1" t="s">
        <v>3</v>
      </c>
      <c r="V1221" s="1">
        <v>0</v>
      </c>
      <c r="W1221" s="1"/>
      <c r="X1221" s="1"/>
      <c r="Y1221" s="1"/>
      <c r="Z1221" s="1"/>
      <c r="AA1221" s="1"/>
      <c r="AB1221" s="1" t="s">
        <v>3</v>
      </c>
      <c r="AC1221" s="1" t="s">
        <v>3</v>
      </c>
      <c r="AD1221" s="1" t="s">
        <v>3</v>
      </c>
      <c r="AE1221" s="1" t="s">
        <v>3</v>
      </c>
      <c r="AF1221" s="1" t="s">
        <v>3</v>
      </c>
      <c r="AG1221" s="1" t="s">
        <v>3</v>
      </c>
      <c r="AH1221" s="1"/>
      <c r="AI1221" s="1"/>
      <c r="AJ1221" s="1"/>
      <c r="AK1221" s="1"/>
      <c r="AL1221" s="1"/>
      <c r="AM1221" s="1"/>
      <c r="AN1221" s="1"/>
      <c r="AO1221" s="1"/>
      <c r="AP1221" s="1" t="s">
        <v>3</v>
      </c>
      <c r="AQ1221" s="1" t="s">
        <v>3</v>
      </c>
      <c r="AR1221" s="1" t="s">
        <v>3</v>
      </c>
      <c r="AS1221" s="1"/>
      <c r="AT1221" s="1"/>
      <c r="AU1221" s="1"/>
      <c r="AV1221" s="1"/>
      <c r="AW1221" s="1"/>
      <c r="AX1221" s="1"/>
      <c r="AY1221" s="1"/>
      <c r="AZ1221" s="1" t="s">
        <v>3</v>
      </c>
      <c r="BA1221" s="1"/>
      <c r="BB1221" s="1" t="s">
        <v>3</v>
      </c>
      <c r="BC1221" s="1" t="s">
        <v>3</v>
      </c>
      <c r="BD1221" s="1" t="s">
        <v>3</v>
      </c>
      <c r="BE1221" s="1" t="s">
        <v>3</v>
      </c>
      <c r="BF1221" s="1" t="s">
        <v>3</v>
      </c>
      <c r="BG1221" s="1" t="s">
        <v>3</v>
      </c>
      <c r="BH1221" s="1" t="s">
        <v>3</v>
      </c>
      <c r="BI1221" s="1" t="s">
        <v>3</v>
      </c>
      <c r="BJ1221" s="1" t="s">
        <v>3</v>
      </c>
      <c r="BK1221" s="1" t="s">
        <v>3</v>
      </c>
      <c r="BL1221" s="1" t="s">
        <v>3</v>
      </c>
      <c r="BM1221" s="1" t="s">
        <v>3</v>
      </c>
      <c r="BN1221" s="1" t="s">
        <v>3</v>
      </c>
      <c r="BO1221" s="1" t="s">
        <v>3</v>
      </c>
      <c r="BP1221" s="1" t="s">
        <v>3</v>
      </c>
      <c r="BQ1221" s="1"/>
      <c r="BR1221" s="1"/>
      <c r="BS1221" s="1"/>
      <c r="BT1221" s="1"/>
      <c r="BU1221" s="1"/>
      <c r="BV1221" s="1"/>
      <c r="BW1221" s="1"/>
      <c r="BX1221" s="1">
        <v>0</v>
      </c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>
        <v>0</v>
      </c>
    </row>
    <row r="1223" spans="1:245" x14ac:dyDescent="0.2">
      <c r="A1223" s="2">
        <v>52</v>
      </c>
      <c r="B1223" s="2">
        <f t="shared" ref="B1223:G1223" si="767">B1260</f>
        <v>1</v>
      </c>
      <c r="C1223" s="2">
        <f t="shared" si="767"/>
        <v>4</v>
      </c>
      <c r="D1223" s="2">
        <f t="shared" si="767"/>
        <v>1221</v>
      </c>
      <c r="E1223" s="2">
        <f t="shared" si="767"/>
        <v>0</v>
      </c>
      <c r="F1223" s="2" t="str">
        <f t="shared" si="767"/>
        <v>Новый раздел</v>
      </c>
      <c r="G1223" s="2" t="str">
        <f t="shared" si="767"/>
        <v>Старая Басманная, д.35</v>
      </c>
      <c r="H1223" s="2"/>
      <c r="I1223" s="2"/>
      <c r="J1223" s="2"/>
      <c r="K1223" s="2"/>
      <c r="L1223" s="2"/>
      <c r="M1223" s="2"/>
      <c r="N1223" s="2"/>
      <c r="O1223" s="2">
        <f t="shared" ref="O1223:AT1223" si="768">O1260</f>
        <v>0</v>
      </c>
      <c r="P1223" s="2">
        <f t="shared" si="768"/>
        <v>0</v>
      </c>
      <c r="Q1223" s="2">
        <f t="shared" si="768"/>
        <v>0</v>
      </c>
      <c r="R1223" s="2">
        <f t="shared" si="768"/>
        <v>0</v>
      </c>
      <c r="S1223" s="2">
        <f t="shared" si="768"/>
        <v>0</v>
      </c>
      <c r="T1223" s="2">
        <f t="shared" si="768"/>
        <v>0</v>
      </c>
      <c r="U1223" s="2">
        <f t="shared" si="768"/>
        <v>0</v>
      </c>
      <c r="V1223" s="2">
        <f t="shared" si="768"/>
        <v>0</v>
      </c>
      <c r="W1223" s="2">
        <f t="shared" si="768"/>
        <v>0</v>
      </c>
      <c r="X1223" s="2">
        <f t="shared" si="768"/>
        <v>0</v>
      </c>
      <c r="Y1223" s="2">
        <f t="shared" si="768"/>
        <v>0</v>
      </c>
      <c r="Z1223" s="2">
        <f t="shared" si="768"/>
        <v>0</v>
      </c>
      <c r="AA1223" s="2">
        <f t="shared" si="768"/>
        <v>0</v>
      </c>
      <c r="AB1223" s="2">
        <f t="shared" si="768"/>
        <v>0</v>
      </c>
      <c r="AC1223" s="2">
        <f t="shared" si="768"/>
        <v>0</v>
      </c>
      <c r="AD1223" s="2">
        <f t="shared" si="768"/>
        <v>0</v>
      </c>
      <c r="AE1223" s="2">
        <f t="shared" si="768"/>
        <v>0</v>
      </c>
      <c r="AF1223" s="2">
        <f t="shared" si="768"/>
        <v>0</v>
      </c>
      <c r="AG1223" s="2">
        <f t="shared" si="768"/>
        <v>0</v>
      </c>
      <c r="AH1223" s="2">
        <f t="shared" si="768"/>
        <v>0</v>
      </c>
      <c r="AI1223" s="2">
        <f t="shared" si="768"/>
        <v>0</v>
      </c>
      <c r="AJ1223" s="2">
        <f t="shared" si="768"/>
        <v>0</v>
      </c>
      <c r="AK1223" s="2">
        <f t="shared" si="768"/>
        <v>0</v>
      </c>
      <c r="AL1223" s="2">
        <f t="shared" si="768"/>
        <v>0</v>
      </c>
      <c r="AM1223" s="2">
        <f t="shared" si="768"/>
        <v>0</v>
      </c>
      <c r="AN1223" s="2">
        <f t="shared" si="768"/>
        <v>0</v>
      </c>
      <c r="AO1223" s="2">
        <f t="shared" si="768"/>
        <v>0</v>
      </c>
      <c r="AP1223" s="2">
        <f t="shared" si="768"/>
        <v>0</v>
      </c>
      <c r="AQ1223" s="2">
        <f t="shared" si="768"/>
        <v>0</v>
      </c>
      <c r="AR1223" s="2">
        <f t="shared" si="768"/>
        <v>0</v>
      </c>
      <c r="AS1223" s="2">
        <f t="shared" si="768"/>
        <v>0</v>
      </c>
      <c r="AT1223" s="2">
        <f t="shared" si="768"/>
        <v>0</v>
      </c>
      <c r="AU1223" s="2">
        <f t="shared" ref="AU1223:BZ1223" si="769">AU1260</f>
        <v>0</v>
      </c>
      <c r="AV1223" s="2">
        <f t="shared" si="769"/>
        <v>0</v>
      </c>
      <c r="AW1223" s="2">
        <f t="shared" si="769"/>
        <v>0</v>
      </c>
      <c r="AX1223" s="2">
        <f t="shared" si="769"/>
        <v>0</v>
      </c>
      <c r="AY1223" s="2">
        <f t="shared" si="769"/>
        <v>0</v>
      </c>
      <c r="AZ1223" s="2">
        <f t="shared" si="769"/>
        <v>0</v>
      </c>
      <c r="BA1223" s="2">
        <f t="shared" si="769"/>
        <v>0</v>
      </c>
      <c r="BB1223" s="2">
        <f t="shared" si="769"/>
        <v>0</v>
      </c>
      <c r="BC1223" s="2">
        <f t="shared" si="769"/>
        <v>0</v>
      </c>
      <c r="BD1223" s="2">
        <f t="shared" si="769"/>
        <v>0</v>
      </c>
      <c r="BE1223" s="2">
        <f t="shared" si="769"/>
        <v>0</v>
      </c>
      <c r="BF1223" s="2">
        <f t="shared" si="769"/>
        <v>0</v>
      </c>
      <c r="BG1223" s="2">
        <f t="shared" si="769"/>
        <v>0</v>
      </c>
      <c r="BH1223" s="2">
        <f t="shared" si="769"/>
        <v>0</v>
      </c>
      <c r="BI1223" s="2">
        <f t="shared" si="769"/>
        <v>0</v>
      </c>
      <c r="BJ1223" s="2">
        <f t="shared" si="769"/>
        <v>0</v>
      </c>
      <c r="BK1223" s="2">
        <f t="shared" si="769"/>
        <v>0</v>
      </c>
      <c r="BL1223" s="2">
        <f t="shared" si="769"/>
        <v>0</v>
      </c>
      <c r="BM1223" s="2">
        <f t="shared" si="769"/>
        <v>0</v>
      </c>
      <c r="BN1223" s="2">
        <f t="shared" si="769"/>
        <v>0</v>
      </c>
      <c r="BO1223" s="2">
        <f t="shared" si="769"/>
        <v>0</v>
      </c>
      <c r="BP1223" s="2">
        <f t="shared" si="769"/>
        <v>0</v>
      </c>
      <c r="BQ1223" s="2">
        <f t="shared" si="769"/>
        <v>0</v>
      </c>
      <c r="BR1223" s="2">
        <f t="shared" si="769"/>
        <v>0</v>
      </c>
      <c r="BS1223" s="2">
        <f t="shared" si="769"/>
        <v>0</v>
      </c>
      <c r="BT1223" s="2">
        <f t="shared" si="769"/>
        <v>0</v>
      </c>
      <c r="BU1223" s="2">
        <f t="shared" si="769"/>
        <v>0</v>
      </c>
      <c r="BV1223" s="2">
        <f t="shared" si="769"/>
        <v>0</v>
      </c>
      <c r="BW1223" s="2">
        <f t="shared" si="769"/>
        <v>0</v>
      </c>
      <c r="BX1223" s="2">
        <f t="shared" si="769"/>
        <v>0</v>
      </c>
      <c r="BY1223" s="2">
        <f t="shared" si="769"/>
        <v>0</v>
      </c>
      <c r="BZ1223" s="2">
        <f t="shared" si="769"/>
        <v>0</v>
      </c>
      <c r="CA1223" s="2">
        <f t="shared" ref="CA1223:DF1223" si="770">CA1260</f>
        <v>0</v>
      </c>
      <c r="CB1223" s="2">
        <f t="shared" si="770"/>
        <v>0</v>
      </c>
      <c r="CC1223" s="2">
        <f t="shared" si="770"/>
        <v>0</v>
      </c>
      <c r="CD1223" s="2">
        <f t="shared" si="770"/>
        <v>0</v>
      </c>
      <c r="CE1223" s="2">
        <f t="shared" si="770"/>
        <v>0</v>
      </c>
      <c r="CF1223" s="2">
        <f t="shared" si="770"/>
        <v>0</v>
      </c>
      <c r="CG1223" s="2">
        <f t="shared" si="770"/>
        <v>0</v>
      </c>
      <c r="CH1223" s="2">
        <f t="shared" si="770"/>
        <v>0</v>
      </c>
      <c r="CI1223" s="2">
        <f t="shared" si="770"/>
        <v>0</v>
      </c>
      <c r="CJ1223" s="2">
        <f t="shared" si="770"/>
        <v>0</v>
      </c>
      <c r="CK1223" s="2">
        <f t="shared" si="770"/>
        <v>0</v>
      </c>
      <c r="CL1223" s="2">
        <f t="shared" si="770"/>
        <v>0</v>
      </c>
      <c r="CM1223" s="2">
        <f t="shared" si="770"/>
        <v>0</v>
      </c>
      <c r="CN1223" s="2">
        <f t="shared" si="770"/>
        <v>0</v>
      </c>
      <c r="CO1223" s="2">
        <f t="shared" si="770"/>
        <v>0</v>
      </c>
      <c r="CP1223" s="2">
        <f t="shared" si="770"/>
        <v>0</v>
      </c>
      <c r="CQ1223" s="2">
        <f t="shared" si="770"/>
        <v>0</v>
      </c>
      <c r="CR1223" s="2">
        <f t="shared" si="770"/>
        <v>0</v>
      </c>
      <c r="CS1223" s="2">
        <f t="shared" si="770"/>
        <v>0</v>
      </c>
      <c r="CT1223" s="2">
        <f t="shared" si="770"/>
        <v>0</v>
      </c>
      <c r="CU1223" s="2">
        <f t="shared" si="770"/>
        <v>0</v>
      </c>
      <c r="CV1223" s="2">
        <f t="shared" si="770"/>
        <v>0</v>
      </c>
      <c r="CW1223" s="2">
        <f t="shared" si="770"/>
        <v>0</v>
      </c>
      <c r="CX1223" s="2">
        <f t="shared" si="770"/>
        <v>0</v>
      </c>
      <c r="CY1223" s="2">
        <f t="shared" si="770"/>
        <v>0</v>
      </c>
      <c r="CZ1223" s="2">
        <f t="shared" si="770"/>
        <v>0</v>
      </c>
      <c r="DA1223" s="2">
        <f t="shared" si="770"/>
        <v>0</v>
      </c>
      <c r="DB1223" s="2">
        <f t="shared" si="770"/>
        <v>0</v>
      </c>
      <c r="DC1223" s="2">
        <f t="shared" si="770"/>
        <v>0</v>
      </c>
      <c r="DD1223" s="2">
        <f t="shared" si="770"/>
        <v>0</v>
      </c>
      <c r="DE1223" s="2">
        <f t="shared" si="770"/>
        <v>0</v>
      </c>
      <c r="DF1223" s="2">
        <f t="shared" si="770"/>
        <v>0</v>
      </c>
      <c r="DG1223" s="3">
        <f t="shared" ref="DG1223:EL1223" si="771">DG1260</f>
        <v>0</v>
      </c>
      <c r="DH1223" s="3">
        <f t="shared" si="771"/>
        <v>0</v>
      </c>
      <c r="DI1223" s="3">
        <f t="shared" si="771"/>
        <v>0</v>
      </c>
      <c r="DJ1223" s="3">
        <f t="shared" si="771"/>
        <v>0</v>
      </c>
      <c r="DK1223" s="3">
        <f t="shared" si="771"/>
        <v>0</v>
      </c>
      <c r="DL1223" s="3">
        <f t="shared" si="771"/>
        <v>0</v>
      </c>
      <c r="DM1223" s="3">
        <f t="shared" si="771"/>
        <v>0</v>
      </c>
      <c r="DN1223" s="3">
        <f t="shared" si="771"/>
        <v>0</v>
      </c>
      <c r="DO1223" s="3">
        <f t="shared" si="771"/>
        <v>0</v>
      </c>
      <c r="DP1223" s="3">
        <f t="shared" si="771"/>
        <v>0</v>
      </c>
      <c r="DQ1223" s="3">
        <f t="shared" si="771"/>
        <v>0</v>
      </c>
      <c r="DR1223" s="3">
        <f t="shared" si="771"/>
        <v>0</v>
      </c>
      <c r="DS1223" s="3">
        <f t="shared" si="771"/>
        <v>0</v>
      </c>
      <c r="DT1223" s="3">
        <f t="shared" si="771"/>
        <v>0</v>
      </c>
      <c r="DU1223" s="3">
        <f t="shared" si="771"/>
        <v>0</v>
      </c>
      <c r="DV1223" s="3">
        <f t="shared" si="771"/>
        <v>0</v>
      </c>
      <c r="DW1223" s="3">
        <f t="shared" si="771"/>
        <v>0</v>
      </c>
      <c r="DX1223" s="3">
        <f t="shared" si="771"/>
        <v>0</v>
      </c>
      <c r="DY1223" s="3">
        <f t="shared" si="771"/>
        <v>0</v>
      </c>
      <c r="DZ1223" s="3">
        <f t="shared" si="771"/>
        <v>0</v>
      </c>
      <c r="EA1223" s="3">
        <f t="shared" si="771"/>
        <v>0</v>
      </c>
      <c r="EB1223" s="3">
        <f t="shared" si="771"/>
        <v>0</v>
      </c>
      <c r="EC1223" s="3">
        <f t="shared" si="771"/>
        <v>0</v>
      </c>
      <c r="ED1223" s="3">
        <f t="shared" si="771"/>
        <v>0</v>
      </c>
      <c r="EE1223" s="3">
        <f t="shared" si="771"/>
        <v>0</v>
      </c>
      <c r="EF1223" s="3">
        <f t="shared" si="771"/>
        <v>0</v>
      </c>
      <c r="EG1223" s="3">
        <f t="shared" si="771"/>
        <v>0</v>
      </c>
      <c r="EH1223" s="3">
        <f t="shared" si="771"/>
        <v>0</v>
      </c>
      <c r="EI1223" s="3">
        <f t="shared" si="771"/>
        <v>0</v>
      </c>
      <c r="EJ1223" s="3">
        <f t="shared" si="771"/>
        <v>0</v>
      </c>
      <c r="EK1223" s="3">
        <f t="shared" si="771"/>
        <v>0</v>
      </c>
      <c r="EL1223" s="3">
        <f t="shared" si="771"/>
        <v>0</v>
      </c>
      <c r="EM1223" s="3">
        <f t="shared" ref="EM1223:FR1223" si="772">EM1260</f>
        <v>0</v>
      </c>
      <c r="EN1223" s="3">
        <f t="shared" si="772"/>
        <v>0</v>
      </c>
      <c r="EO1223" s="3">
        <f t="shared" si="772"/>
        <v>0</v>
      </c>
      <c r="EP1223" s="3">
        <f t="shared" si="772"/>
        <v>0</v>
      </c>
      <c r="EQ1223" s="3">
        <f t="shared" si="772"/>
        <v>0</v>
      </c>
      <c r="ER1223" s="3">
        <f t="shared" si="772"/>
        <v>0</v>
      </c>
      <c r="ES1223" s="3">
        <f t="shared" si="772"/>
        <v>0</v>
      </c>
      <c r="ET1223" s="3">
        <f t="shared" si="772"/>
        <v>0</v>
      </c>
      <c r="EU1223" s="3">
        <f t="shared" si="772"/>
        <v>0</v>
      </c>
      <c r="EV1223" s="3">
        <f t="shared" si="772"/>
        <v>0</v>
      </c>
      <c r="EW1223" s="3">
        <f t="shared" si="772"/>
        <v>0</v>
      </c>
      <c r="EX1223" s="3">
        <f t="shared" si="772"/>
        <v>0</v>
      </c>
      <c r="EY1223" s="3">
        <f t="shared" si="772"/>
        <v>0</v>
      </c>
      <c r="EZ1223" s="3">
        <f t="shared" si="772"/>
        <v>0</v>
      </c>
      <c r="FA1223" s="3">
        <f t="shared" si="772"/>
        <v>0</v>
      </c>
      <c r="FB1223" s="3">
        <f t="shared" si="772"/>
        <v>0</v>
      </c>
      <c r="FC1223" s="3">
        <f t="shared" si="772"/>
        <v>0</v>
      </c>
      <c r="FD1223" s="3">
        <f t="shared" si="772"/>
        <v>0</v>
      </c>
      <c r="FE1223" s="3">
        <f t="shared" si="772"/>
        <v>0</v>
      </c>
      <c r="FF1223" s="3">
        <f t="shared" si="772"/>
        <v>0</v>
      </c>
      <c r="FG1223" s="3">
        <f t="shared" si="772"/>
        <v>0</v>
      </c>
      <c r="FH1223" s="3">
        <f t="shared" si="772"/>
        <v>0</v>
      </c>
      <c r="FI1223" s="3">
        <f t="shared" si="772"/>
        <v>0</v>
      </c>
      <c r="FJ1223" s="3">
        <f t="shared" si="772"/>
        <v>0</v>
      </c>
      <c r="FK1223" s="3">
        <f t="shared" si="772"/>
        <v>0</v>
      </c>
      <c r="FL1223" s="3">
        <f t="shared" si="772"/>
        <v>0</v>
      </c>
      <c r="FM1223" s="3">
        <f t="shared" si="772"/>
        <v>0</v>
      </c>
      <c r="FN1223" s="3">
        <f t="shared" si="772"/>
        <v>0</v>
      </c>
      <c r="FO1223" s="3">
        <f t="shared" si="772"/>
        <v>0</v>
      </c>
      <c r="FP1223" s="3">
        <f t="shared" si="772"/>
        <v>0</v>
      </c>
      <c r="FQ1223" s="3">
        <f t="shared" si="772"/>
        <v>0</v>
      </c>
      <c r="FR1223" s="3">
        <f t="shared" si="772"/>
        <v>0</v>
      </c>
      <c r="FS1223" s="3">
        <f t="shared" ref="FS1223:GX1223" si="773">FS1260</f>
        <v>0</v>
      </c>
      <c r="FT1223" s="3">
        <f t="shared" si="773"/>
        <v>0</v>
      </c>
      <c r="FU1223" s="3">
        <f t="shared" si="773"/>
        <v>0</v>
      </c>
      <c r="FV1223" s="3">
        <f t="shared" si="773"/>
        <v>0</v>
      </c>
      <c r="FW1223" s="3">
        <f t="shared" si="773"/>
        <v>0</v>
      </c>
      <c r="FX1223" s="3">
        <f t="shared" si="773"/>
        <v>0</v>
      </c>
      <c r="FY1223" s="3">
        <f t="shared" si="773"/>
        <v>0</v>
      </c>
      <c r="FZ1223" s="3">
        <f t="shared" si="773"/>
        <v>0</v>
      </c>
      <c r="GA1223" s="3">
        <f t="shared" si="773"/>
        <v>0</v>
      </c>
      <c r="GB1223" s="3">
        <f t="shared" si="773"/>
        <v>0</v>
      </c>
      <c r="GC1223" s="3">
        <f t="shared" si="773"/>
        <v>0</v>
      </c>
      <c r="GD1223" s="3">
        <f t="shared" si="773"/>
        <v>0</v>
      </c>
      <c r="GE1223" s="3">
        <f t="shared" si="773"/>
        <v>0</v>
      </c>
      <c r="GF1223" s="3">
        <f t="shared" si="773"/>
        <v>0</v>
      </c>
      <c r="GG1223" s="3">
        <f t="shared" si="773"/>
        <v>0</v>
      </c>
      <c r="GH1223" s="3">
        <f t="shared" si="773"/>
        <v>0</v>
      </c>
      <c r="GI1223" s="3">
        <f t="shared" si="773"/>
        <v>0</v>
      </c>
      <c r="GJ1223" s="3">
        <f t="shared" si="773"/>
        <v>0</v>
      </c>
      <c r="GK1223" s="3">
        <f t="shared" si="773"/>
        <v>0</v>
      </c>
      <c r="GL1223" s="3">
        <f t="shared" si="773"/>
        <v>0</v>
      </c>
      <c r="GM1223" s="3">
        <f t="shared" si="773"/>
        <v>0</v>
      </c>
      <c r="GN1223" s="3">
        <f t="shared" si="773"/>
        <v>0</v>
      </c>
      <c r="GO1223" s="3">
        <f t="shared" si="773"/>
        <v>0</v>
      </c>
      <c r="GP1223" s="3">
        <f t="shared" si="773"/>
        <v>0</v>
      </c>
      <c r="GQ1223" s="3">
        <f t="shared" si="773"/>
        <v>0</v>
      </c>
      <c r="GR1223" s="3">
        <f t="shared" si="773"/>
        <v>0</v>
      </c>
      <c r="GS1223" s="3">
        <f t="shared" si="773"/>
        <v>0</v>
      </c>
      <c r="GT1223" s="3">
        <f t="shared" si="773"/>
        <v>0</v>
      </c>
      <c r="GU1223" s="3">
        <f t="shared" si="773"/>
        <v>0</v>
      </c>
      <c r="GV1223" s="3">
        <f t="shared" si="773"/>
        <v>0</v>
      </c>
      <c r="GW1223" s="3">
        <f t="shared" si="773"/>
        <v>0</v>
      </c>
      <c r="GX1223" s="3">
        <f t="shared" si="773"/>
        <v>0</v>
      </c>
    </row>
    <row r="1225" spans="1:245" x14ac:dyDescent="0.2">
      <c r="A1225" s="1">
        <v>5</v>
      </c>
      <c r="B1225" s="1">
        <v>1</v>
      </c>
      <c r="C1225" s="1"/>
      <c r="D1225" s="1">
        <f>ROW(A1231)</f>
        <v>1231</v>
      </c>
      <c r="E1225" s="1"/>
      <c r="F1225" s="1" t="s">
        <v>118</v>
      </c>
      <c r="G1225" s="1" t="s">
        <v>358</v>
      </c>
      <c r="H1225" s="1" t="s">
        <v>3</v>
      </c>
      <c r="I1225" s="1">
        <v>0</v>
      </c>
      <c r="J1225" s="1"/>
      <c r="K1225" s="1">
        <v>0</v>
      </c>
      <c r="L1225" s="1"/>
      <c r="M1225" s="1"/>
      <c r="N1225" s="1"/>
      <c r="O1225" s="1"/>
      <c r="P1225" s="1"/>
      <c r="Q1225" s="1"/>
      <c r="R1225" s="1"/>
      <c r="S1225" s="1"/>
      <c r="T1225" s="1"/>
      <c r="U1225" s="1" t="s">
        <v>3</v>
      </c>
      <c r="V1225" s="1">
        <v>0</v>
      </c>
      <c r="W1225" s="1"/>
      <c r="X1225" s="1"/>
      <c r="Y1225" s="1"/>
      <c r="Z1225" s="1"/>
      <c r="AA1225" s="1"/>
      <c r="AB1225" s="1" t="s">
        <v>3</v>
      </c>
      <c r="AC1225" s="1" t="s">
        <v>3</v>
      </c>
      <c r="AD1225" s="1" t="s">
        <v>3</v>
      </c>
      <c r="AE1225" s="1" t="s">
        <v>3</v>
      </c>
      <c r="AF1225" s="1" t="s">
        <v>3</v>
      </c>
      <c r="AG1225" s="1" t="s">
        <v>3</v>
      </c>
      <c r="AH1225" s="1"/>
      <c r="AI1225" s="1"/>
      <c r="AJ1225" s="1"/>
      <c r="AK1225" s="1"/>
      <c r="AL1225" s="1"/>
      <c r="AM1225" s="1"/>
      <c r="AN1225" s="1"/>
      <c r="AO1225" s="1"/>
      <c r="AP1225" s="1" t="s">
        <v>3</v>
      </c>
      <c r="AQ1225" s="1" t="s">
        <v>3</v>
      </c>
      <c r="AR1225" s="1" t="s">
        <v>3</v>
      </c>
      <c r="AS1225" s="1"/>
      <c r="AT1225" s="1"/>
      <c r="AU1225" s="1"/>
      <c r="AV1225" s="1"/>
      <c r="AW1225" s="1"/>
      <c r="AX1225" s="1"/>
      <c r="AY1225" s="1"/>
      <c r="AZ1225" s="1" t="s">
        <v>3</v>
      </c>
      <c r="BA1225" s="1"/>
      <c r="BB1225" s="1" t="s">
        <v>3</v>
      </c>
      <c r="BC1225" s="1" t="s">
        <v>3</v>
      </c>
      <c r="BD1225" s="1" t="s">
        <v>3</v>
      </c>
      <c r="BE1225" s="1" t="s">
        <v>3</v>
      </c>
      <c r="BF1225" s="1" t="s">
        <v>3</v>
      </c>
      <c r="BG1225" s="1" t="s">
        <v>3</v>
      </c>
      <c r="BH1225" s="1" t="s">
        <v>3</v>
      </c>
      <c r="BI1225" s="1" t="s">
        <v>3</v>
      </c>
      <c r="BJ1225" s="1" t="s">
        <v>3</v>
      </c>
      <c r="BK1225" s="1" t="s">
        <v>3</v>
      </c>
      <c r="BL1225" s="1" t="s">
        <v>3</v>
      </c>
      <c r="BM1225" s="1" t="s">
        <v>3</v>
      </c>
      <c r="BN1225" s="1" t="s">
        <v>3</v>
      </c>
      <c r="BO1225" s="1" t="s">
        <v>3</v>
      </c>
      <c r="BP1225" s="1" t="s">
        <v>3</v>
      </c>
      <c r="BQ1225" s="1"/>
      <c r="BR1225" s="1"/>
      <c r="BS1225" s="1"/>
      <c r="BT1225" s="1"/>
      <c r="BU1225" s="1"/>
      <c r="BV1225" s="1"/>
      <c r="BW1225" s="1"/>
      <c r="BX1225" s="1">
        <v>0</v>
      </c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>
        <v>0</v>
      </c>
    </row>
    <row r="1227" spans="1:245" x14ac:dyDescent="0.2">
      <c r="A1227" s="2">
        <v>52</v>
      </c>
      <c r="B1227" s="2">
        <f t="shared" ref="B1227:G1227" si="774">B1231</f>
        <v>1</v>
      </c>
      <c r="C1227" s="2">
        <f t="shared" si="774"/>
        <v>5</v>
      </c>
      <c r="D1227" s="2">
        <f t="shared" si="774"/>
        <v>1225</v>
      </c>
      <c r="E1227" s="2">
        <f t="shared" si="774"/>
        <v>0</v>
      </c>
      <c r="F1227" s="2" t="str">
        <f t="shared" si="774"/>
        <v>Новый подраздел</v>
      </c>
      <c r="G1227" s="2" t="str">
        <f t="shared" si="774"/>
        <v>Установка ограждений тротуара</v>
      </c>
      <c r="H1227" s="2"/>
      <c r="I1227" s="2"/>
      <c r="J1227" s="2"/>
      <c r="K1227" s="2"/>
      <c r="L1227" s="2"/>
      <c r="M1227" s="2"/>
      <c r="N1227" s="2"/>
      <c r="O1227" s="2">
        <f t="shared" ref="O1227:AT1227" si="775">O1231</f>
        <v>0</v>
      </c>
      <c r="P1227" s="2">
        <f t="shared" si="775"/>
        <v>0</v>
      </c>
      <c r="Q1227" s="2">
        <f t="shared" si="775"/>
        <v>0</v>
      </c>
      <c r="R1227" s="2">
        <f t="shared" si="775"/>
        <v>0</v>
      </c>
      <c r="S1227" s="2">
        <f t="shared" si="775"/>
        <v>0</v>
      </c>
      <c r="T1227" s="2">
        <f t="shared" si="775"/>
        <v>0</v>
      </c>
      <c r="U1227" s="2">
        <f t="shared" si="775"/>
        <v>0</v>
      </c>
      <c r="V1227" s="2">
        <f t="shared" si="775"/>
        <v>0</v>
      </c>
      <c r="W1227" s="2">
        <f t="shared" si="775"/>
        <v>0</v>
      </c>
      <c r="X1227" s="2">
        <f t="shared" si="775"/>
        <v>0</v>
      </c>
      <c r="Y1227" s="2">
        <f t="shared" si="775"/>
        <v>0</v>
      </c>
      <c r="Z1227" s="2">
        <f t="shared" si="775"/>
        <v>0</v>
      </c>
      <c r="AA1227" s="2">
        <f t="shared" si="775"/>
        <v>0</v>
      </c>
      <c r="AB1227" s="2">
        <f t="shared" si="775"/>
        <v>0</v>
      </c>
      <c r="AC1227" s="2">
        <f t="shared" si="775"/>
        <v>0</v>
      </c>
      <c r="AD1227" s="2">
        <f t="shared" si="775"/>
        <v>0</v>
      </c>
      <c r="AE1227" s="2">
        <f t="shared" si="775"/>
        <v>0</v>
      </c>
      <c r="AF1227" s="2">
        <f t="shared" si="775"/>
        <v>0</v>
      </c>
      <c r="AG1227" s="2">
        <f t="shared" si="775"/>
        <v>0</v>
      </c>
      <c r="AH1227" s="2">
        <f t="shared" si="775"/>
        <v>0</v>
      </c>
      <c r="AI1227" s="2">
        <f t="shared" si="775"/>
        <v>0</v>
      </c>
      <c r="AJ1227" s="2">
        <f t="shared" si="775"/>
        <v>0</v>
      </c>
      <c r="AK1227" s="2">
        <f t="shared" si="775"/>
        <v>0</v>
      </c>
      <c r="AL1227" s="2">
        <f t="shared" si="775"/>
        <v>0</v>
      </c>
      <c r="AM1227" s="2">
        <f t="shared" si="775"/>
        <v>0</v>
      </c>
      <c r="AN1227" s="2">
        <f t="shared" si="775"/>
        <v>0</v>
      </c>
      <c r="AO1227" s="2">
        <f t="shared" si="775"/>
        <v>0</v>
      </c>
      <c r="AP1227" s="2">
        <f t="shared" si="775"/>
        <v>0</v>
      </c>
      <c r="AQ1227" s="2">
        <f t="shared" si="775"/>
        <v>0</v>
      </c>
      <c r="AR1227" s="2">
        <f t="shared" si="775"/>
        <v>0</v>
      </c>
      <c r="AS1227" s="2">
        <f t="shared" si="775"/>
        <v>0</v>
      </c>
      <c r="AT1227" s="2">
        <f t="shared" si="775"/>
        <v>0</v>
      </c>
      <c r="AU1227" s="2">
        <f t="shared" ref="AU1227:BZ1227" si="776">AU1231</f>
        <v>0</v>
      </c>
      <c r="AV1227" s="2">
        <f t="shared" si="776"/>
        <v>0</v>
      </c>
      <c r="AW1227" s="2">
        <f t="shared" si="776"/>
        <v>0</v>
      </c>
      <c r="AX1227" s="2">
        <f t="shared" si="776"/>
        <v>0</v>
      </c>
      <c r="AY1227" s="2">
        <f t="shared" si="776"/>
        <v>0</v>
      </c>
      <c r="AZ1227" s="2">
        <f t="shared" si="776"/>
        <v>0</v>
      </c>
      <c r="BA1227" s="2">
        <f t="shared" si="776"/>
        <v>0</v>
      </c>
      <c r="BB1227" s="2">
        <f t="shared" si="776"/>
        <v>0</v>
      </c>
      <c r="BC1227" s="2">
        <f t="shared" si="776"/>
        <v>0</v>
      </c>
      <c r="BD1227" s="2">
        <f t="shared" si="776"/>
        <v>0</v>
      </c>
      <c r="BE1227" s="2">
        <f t="shared" si="776"/>
        <v>0</v>
      </c>
      <c r="BF1227" s="2">
        <f t="shared" si="776"/>
        <v>0</v>
      </c>
      <c r="BG1227" s="2">
        <f t="shared" si="776"/>
        <v>0</v>
      </c>
      <c r="BH1227" s="2">
        <f t="shared" si="776"/>
        <v>0</v>
      </c>
      <c r="BI1227" s="2">
        <f t="shared" si="776"/>
        <v>0</v>
      </c>
      <c r="BJ1227" s="2">
        <f t="shared" si="776"/>
        <v>0</v>
      </c>
      <c r="BK1227" s="2">
        <f t="shared" si="776"/>
        <v>0</v>
      </c>
      <c r="BL1227" s="2">
        <f t="shared" si="776"/>
        <v>0</v>
      </c>
      <c r="BM1227" s="2">
        <f t="shared" si="776"/>
        <v>0</v>
      </c>
      <c r="BN1227" s="2">
        <f t="shared" si="776"/>
        <v>0</v>
      </c>
      <c r="BO1227" s="2">
        <f t="shared" si="776"/>
        <v>0</v>
      </c>
      <c r="BP1227" s="2">
        <f t="shared" si="776"/>
        <v>0</v>
      </c>
      <c r="BQ1227" s="2">
        <f t="shared" si="776"/>
        <v>0</v>
      </c>
      <c r="BR1227" s="2">
        <f t="shared" si="776"/>
        <v>0</v>
      </c>
      <c r="BS1227" s="2">
        <f t="shared" si="776"/>
        <v>0</v>
      </c>
      <c r="BT1227" s="2">
        <f t="shared" si="776"/>
        <v>0</v>
      </c>
      <c r="BU1227" s="2">
        <f t="shared" si="776"/>
        <v>0</v>
      </c>
      <c r="BV1227" s="2">
        <f t="shared" si="776"/>
        <v>0</v>
      </c>
      <c r="BW1227" s="2">
        <f t="shared" si="776"/>
        <v>0</v>
      </c>
      <c r="BX1227" s="2">
        <f t="shared" si="776"/>
        <v>0</v>
      </c>
      <c r="BY1227" s="2">
        <f t="shared" si="776"/>
        <v>0</v>
      </c>
      <c r="BZ1227" s="2">
        <f t="shared" si="776"/>
        <v>0</v>
      </c>
      <c r="CA1227" s="2">
        <f t="shared" ref="CA1227:DF1227" si="777">CA1231</f>
        <v>0</v>
      </c>
      <c r="CB1227" s="2">
        <f t="shared" si="777"/>
        <v>0</v>
      </c>
      <c r="CC1227" s="2">
        <f t="shared" si="777"/>
        <v>0</v>
      </c>
      <c r="CD1227" s="2">
        <f t="shared" si="777"/>
        <v>0</v>
      </c>
      <c r="CE1227" s="2">
        <f t="shared" si="777"/>
        <v>0</v>
      </c>
      <c r="CF1227" s="2">
        <f t="shared" si="777"/>
        <v>0</v>
      </c>
      <c r="CG1227" s="2">
        <f t="shared" si="777"/>
        <v>0</v>
      </c>
      <c r="CH1227" s="2">
        <f t="shared" si="777"/>
        <v>0</v>
      </c>
      <c r="CI1227" s="2">
        <f t="shared" si="777"/>
        <v>0</v>
      </c>
      <c r="CJ1227" s="2">
        <f t="shared" si="777"/>
        <v>0</v>
      </c>
      <c r="CK1227" s="2">
        <f t="shared" si="777"/>
        <v>0</v>
      </c>
      <c r="CL1227" s="2">
        <f t="shared" si="777"/>
        <v>0</v>
      </c>
      <c r="CM1227" s="2">
        <f t="shared" si="777"/>
        <v>0</v>
      </c>
      <c r="CN1227" s="2">
        <f t="shared" si="777"/>
        <v>0</v>
      </c>
      <c r="CO1227" s="2">
        <f t="shared" si="777"/>
        <v>0</v>
      </c>
      <c r="CP1227" s="2">
        <f t="shared" si="777"/>
        <v>0</v>
      </c>
      <c r="CQ1227" s="2">
        <f t="shared" si="777"/>
        <v>0</v>
      </c>
      <c r="CR1227" s="2">
        <f t="shared" si="777"/>
        <v>0</v>
      </c>
      <c r="CS1227" s="2">
        <f t="shared" si="777"/>
        <v>0</v>
      </c>
      <c r="CT1227" s="2">
        <f t="shared" si="777"/>
        <v>0</v>
      </c>
      <c r="CU1227" s="2">
        <f t="shared" si="777"/>
        <v>0</v>
      </c>
      <c r="CV1227" s="2">
        <f t="shared" si="777"/>
        <v>0</v>
      </c>
      <c r="CW1227" s="2">
        <f t="shared" si="777"/>
        <v>0</v>
      </c>
      <c r="CX1227" s="2">
        <f t="shared" si="777"/>
        <v>0</v>
      </c>
      <c r="CY1227" s="2">
        <f t="shared" si="777"/>
        <v>0</v>
      </c>
      <c r="CZ1227" s="2">
        <f t="shared" si="777"/>
        <v>0</v>
      </c>
      <c r="DA1227" s="2">
        <f t="shared" si="777"/>
        <v>0</v>
      </c>
      <c r="DB1227" s="2">
        <f t="shared" si="777"/>
        <v>0</v>
      </c>
      <c r="DC1227" s="2">
        <f t="shared" si="777"/>
        <v>0</v>
      </c>
      <c r="DD1227" s="2">
        <f t="shared" si="777"/>
        <v>0</v>
      </c>
      <c r="DE1227" s="2">
        <f t="shared" si="777"/>
        <v>0</v>
      </c>
      <c r="DF1227" s="2">
        <f t="shared" si="777"/>
        <v>0</v>
      </c>
      <c r="DG1227" s="3">
        <f t="shared" ref="DG1227:EL1227" si="778">DG1231</f>
        <v>0</v>
      </c>
      <c r="DH1227" s="3">
        <f t="shared" si="778"/>
        <v>0</v>
      </c>
      <c r="DI1227" s="3">
        <f t="shared" si="778"/>
        <v>0</v>
      </c>
      <c r="DJ1227" s="3">
        <f t="shared" si="778"/>
        <v>0</v>
      </c>
      <c r="DK1227" s="3">
        <f t="shared" si="778"/>
        <v>0</v>
      </c>
      <c r="DL1227" s="3">
        <f t="shared" si="778"/>
        <v>0</v>
      </c>
      <c r="DM1227" s="3">
        <f t="shared" si="778"/>
        <v>0</v>
      </c>
      <c r="DN1227" s="3">
        <f t="shared" si="778"/>
        <v>0</v>
      </c>
      <c r="DO1227" s="3">
        <f t="shared" si="778"/>
        <v>0</v>
      </c>
      <c r="DP1227" s="3">
        <f t="shared" si="778"/>
        <v>0</v>
      </c>
      <c r="DQ1227" s="3">
        <f t="shared" si="778"/>
        <v>0</v>
      </c>
      <c r="DR1227" s="3">
        <f t="shared" si="778"/>
        <v>0</v>
      </c>
      <c r="DS1227" s="3">
        <f t="shared" si="778"/>
        <v>0</v>
      </c>
      <c r="DT1227" s="3">
        <f t="shared" si="778"/>
        <v>0</v>
      </c>
      <c r="DU1227" s="3">
        <f t="shared" si="778"/>
        <v>0</v>
      </c>
      <c r="DV1227" s="3">
        <f t="shared" si="778"/>
        <v>0</v>
      </c>
      <c r="DW1227" s="3">
        <f t="shared" si="778"/>
        <v>0</v>
      </c>
      <c r="DX1227" s="3">
        <f t="shared" si="778"/>
        <v>0</v>
      </c>
      <c r="DY1227" s="3">
        <f t="shared" si="778"/>
        <v>0</v>
      </c>
      <c r="DZ1227" s="3">
        <f t="shared" si="778"/>
        <v>0</v>
      </c>
      <c r="EA1227" s="3">
        <f t="shared" si="778"/>
        <v>0</v>
      </c>
      <c r="EB1227" s="3">
        <f t="shared" si="778"/>
        <v>0</v>
      </c>
      <c r="EC1227" s="3">
        <f t="shared" si="778"/>
        <v>0</v>
      </c>
      <c r="ED1227" s="3">
        <f t="shared" si="778"/>
        <v>0</v>
      </c>
      <c r="EE1227" s="3">
        <f t="shared" si="778"/>
        <v>0</v>
      </c>
      <c r="EF1227" s="3">
        <f t="shared" si="778"/>
        <v>0</v>
      </c>
      <c r="EG1227" s="3">
        <f t="shared" si="778"/>
        <v>0</v>
      </c>
      <c r="EH1227" s="3">
        <f t="shared" si="778"/>
        <v>0</v>
      </c>
      <c r="EI1227" s="3">
        <f t="shared" si="778"/>
        <v>0</v>
      </c>
      <c r="EJ1227" s="3">
        <f t="shared" si="778"/>
        <v>0</v>
      </c>
      <c r="EK1227" s="3">
        <f t="shared" si="778"/>
        <v>0</v>
      </c>
      <c r="EL1227" s="3">
        <f t="shared" si="778"/>
        <v>0</v>
      </c>
      <c r="EM1227" s="3">
        <f t="shared" ref="EM1227:FR1227" si="779">EM1231</f>
        <v>0</v>
      </c>
      <c r="EN1227" s="3">
        <f t="shared" si="779"/>
        <v>0</v>
      </c>
      <c r="EO1227" s="3">
        <f t="shared" si="779"/>
        <v>0</v>
      </c>
      <c r="EP1227" s="3">
        <f t="shared" si="779"/>
        <v>0</v>
      </c>
      <c r="EQ1227" s="3">
        <f t="shared" si="779"/>
        <v>0</v>
      </c>
      <c r="ER1227" s="3">
        <f t="shared" si="779"/>
        <v>0</v>
      </c>
      <c r="ES1227" s="3">
        <f t="shared" si="779"/>
        <v>0</v>
      </c>
      <c r="ET1227" s="3">
        <f t="shared" si="779"/>
        <v>0</v>
      </c>
      <c r="EU1227" s="3">
        <f t="shared" si="779"/>
        <v>0</v>
      </c>
      <c r="EV1227" s="3">
        <f t="shared" si="779"/>
        <v>0</v>
      </c>
      <c r="EW1227" s="3">
        <f t="shared" si="779"/>
        <v>0</v>
      </c>
      <c r="EX1227" s="3">
        <f t="shared" si="779"/>
        <v>0</v>
      </c>
      <c r="EY1227" s="3">
        <f t="shared" si="779"/>
        <v>0</v>
      </c>
      <c r="EZ1227" s="3">
        <f t="shared" si="779"/>
        <v>0</v>
      </c>
      <c r="FA1227" s="3">
        <f t="shared" si="779"/>
        <v>0</v>
      </c>
      <c r="FB1227" s="3">
        <f t="shared" si="779"/>
        <v>0</v>
      </c>
      <c r="FC1227" s="3">
        <f t="shared" si="779"/>
        <v>0</v>
      </c>
      <c r="FD1227" s="3">
        <f t="shared" si="779"/>
        <v>0</v>
      </c>
      <c r="FE1227" s="3">
        <f t="shared" si="779"/>
        <v>0</v>
      </c>
      <c r="FF1227" s="3">
        <f t="shared" si="779"/>
        <v>0</v>
      </c>
      <c r="FG1227" s="3">
        <f t="shared" si="779"/>
        <v>0</v>
      </c>
      <c r="FH1227" s="3">
        <f t="shared" si="779"/>
        <v>0</v>
      </c>
      <c r="FI1227" s="3">
        <f t="shared" si="779"/>
        <v>0</v>
      </c>
      <c r="FJ1227" s="3">
        <f t="shared" si="779"/>
        <v>0</v>
      </c>
      <c r="FK1227" s="3">
        <f t="shared" si="779"/>
        <v>0</v>
      </c>
      <c r="FL1227" s="3">
        <f t="shared" si="779"/>
        <v>0</v>
      </c>
      <c r="FM1227" s="3">
        <f t="shared" si="779"/>
        <v>0</v>
      </c>
      <c r="FN1227" s="3">
        <f t="shared" si="779"/>
        <v>0</v>
      </c>
      <c r="FO1227" s="3">
        <f t="shared" si="779"/>
        <v>0</v>
      </c>
      <c r="FP1227" s="3">
        <f t="shared" si="779"/>
        <v>0</v>
      </c>
      <c r="FQ1227" s="3">
        <f t="shared" si="779"/>
        <v>0</v>
      </c>
      <c r="FR1227" s="3">
        <f t="shared" si="779"/>
        <v>0</v>
      </c>
      <c r="FS1227" s="3">
        <f t="shared" ref="FS1227:GX1227" si="780">FS1231</f>
        <v>0</v>
      </c>
      <c r="FT1227" s="3">
        <f t="shared" si="780"/>
        <v>0</v>
      </c>
      <c r="FU1227" s="3">
        <f t="shared" si="780"/>
        <v>0</v>
      </c>
      <c r="FV1227" s="3">
        <f t="shared" si="780"/>
        <v>0</v>
      </c>
      <c r="FW1227" s="3">
        <f t="shared" si="780"/>
        <v>0</v>
      </c>
      <c r="FX1227" s="3">
        <f t="shared" si="780"/>
        <v>0</v>
      </c>
      <c r="FY1227" s="3">
        <f t="shared" si="780"/>
        <v>0</v>
      </c>
      <c r="FZ1227" s="3">
        <f t="shared" si="780"/>
        <v>0</v>
      </c>
      <c r="GA1227" s="3">
        <f t="shared" si="780"/>
        <v>0</v>
      </c>
      <c r="GB1227" s="3">
        <f t="shared" si="780"/>
        <v>0</v>
      </c>
      <c r="GC1227" s="3">
        <f t="shared" si="780"/>
        <v>0</v>
      </c>
      <c r="GD1227" s="3">
        <f t="shared" si="780"/>
        <v>0</v>
      </c>
      <c r="GE1227" s="3">
        <f t="shared" si="780"/>
        <v>0</v>
      </c>
      <c r="GF1227" s="3">
        <f t="shared" si="780"/>
        <v>0</v>
      </c>
      <c r="GG1227" s="3">
        <f t="shared" si="780"/>
        <v>0</v>
      </c>
      <c r="GH1227" s="3">
        <f t="shared" si="780"/>
        <v>0</v>
      </c>
      <c r="GI1227" s="3">
        <f t="shared" si="780"/>
        <v>0</v>
      </c>
      <c r="GJ1227" s="3">
        <f t="shared" si="780"/>
        <v>0</v>
      </c>
      <c r="GK1227" s="3">
        <f t="shared" si="780"/>
        <v>0</v>
      </c>
      <c r="GL1227" s="3">
        <f t="shared" si="780"/>
        <v>0</v>
      </c>
      <c r="GM1227" s="3">
        <f t="shared" si="780"/>
        <v>0</v>
      </c>
      <c r="GN1227" s="3">
        <f t="shared" si="780"/>
        <v>0</v>
      </c>
      <c r="GO1227" s="3">
        <f t="shared" si="780"/>
        <v>0</v>
      </c>
      <c r="GP1227" s="3">
        <f t="shared" si="780"/>
        <v>0</v>
      </c>
      <c r="GQ1227" s="3">
        <f t="shared" si="780"/>
        <v>0</v>
      </c>
      <c r="GR1227" s="3">
        <f t="shared" si="780"/>
        <v>0</v>
      </c>
      <c r="GS1227" s="3">
        <f t="shared" si="780"/>
        <v>0</v>
      </c>
      <c r="GT1227" s="3">
        <f t="shared" si="780"/>
        <v>0</v>
      </c>
      <c r="GU1227" s="3">
        <f t="shared" si="780"/>
        <v>0</v>
      </c>
      <c r="GV1227" s="3">
        <f t="shared" si="780"/>
        <v>0</v>
      </c>
      <c r="GW1227" s="3">
        <f t="shared" si="780"/>
        <v>0</v>
      </c>
      <c r="GX1227" s="3">
        <f t="shared" si="780"/>
        <v>0</v>
      </c>
    </row>
    <row r="1229" spans="1:245" x14ac:dyDescent="0.2">
      <c r="A1229">
        <v>17</v>
      </c>
      <c r="B1229">
        <v>1</v>
      </c>
      <c r="C1229">
        <f>ROW(SmtRes!A298)</f>
        <v>298</v>
      </c>
      <c r="D1229">
        <f>ROW(EtalonRes!A392)</f>
        <v>392</v>
      </c>
      <c r="E1229" t="s">
        <v>359</v>
      </c>
      <c r="F1229" t="s">
        <v>360</v>
      </c>
      <c r="G1229" t="s">
        <v>361</v>
      </c>
      <c r="H1229" t="s">
        <v>37</v>
      </c>
      <c r="I1229">
        <v>0</v>
      </c>
      <c r="J1229">
        <v>0</v>
      </c>
      <c r="O1229">
        <f>ROUND(CP1229,2)</f>
        <v>0</v>
      </c>
      <c r="P1229">
        <f>ROUND(CQ1229*I1229,2)</f>
        <v>0</v>
      </c>
      <c r="Q1229">
        <f>ROUND(CR1229*I1229,2)</f>
        <v>0</v>
      </c>
      <c r="R1229">
        <f>ROUND(CS1229*I1229,2)</f>
        <v>0</v>
      </c>
      <c r="S1229">
        <f>ROUND(CT1229*I1229,2)</f>
        <v>0</v>
      </c>
      <c r="T1229">
        <f>ROUND(CU1229*I1229,2)</f>
        <v>0</v>
      </c>
      <c r="U1229">
        <f>CV1229*I1229</f>
        <v>0</v>
      </c>
      <c r="V1229">
        <f>CW1229*I1229</f>
        <v>0</v>
      </c>
      <c r="W1229">
        <f>ROUND(CX1229*I1229,2)</f>
        <v>0</v>
      </c>
      <c r="X1229">
        <f>ROUND(CY1229,2)</f>
        <v>0</v>
      </c>
      <c r="Y1229">
        <f>ROUND(CZ1229,2)</f>
        <v>0</v>
      </c>
      <c r="AA1229">
        <v>40597198</v>
      </c>
      <c r="AB1229">
        <f>ROUND((AC1229+AD1229+AF1229),6)</f>
        <v>133293.54999999999</v>
      </c>
      <c r="AC1229">
        <f>ROUND((ES1229),6)</f>
        <v>103883.93</v>
      </c>
      <c r="AD1229">
        <f>ROUND((((ET1229)-(EU1229))+AE1229),6)</f>
        <v>1310.49</v>
      </c>
      <c r="AE1229">
        <f>ROUND((EU1229),6)</f>
        <v>945.44</v>
      </c>
      <c r="AF1229">
        <f>ROUND((EV1229),6)</f>
        <v>28099.13</v>
      </c>
      <c r="AG1229">
        <f>ROUND((AP1229),6)</f>
        <v>0</v>
      </c>
      <c r="AH1229">
        <f>(EW1229)</f>
        <v>122.25</v>
      </c>
      <c r="AI1229">
        <f>(EX1229)</f>
        <v>0</v>
      </c>
      <c r="AJ1229">
        <f>(AS1229)</f>
        <v>0</v>
      </c>
      <c r="AK1229">
        <v>133293.54999999999</v>
      </c>
      <c r="AL1229">
        <v>103883.93</v>
      </c>
      <c r="AM1229">
        <v>1310.49</v>
      </c>
      <c r="AN1229">
        <v>945.44</v>
      </c>
      <c r="AO1229">
        <v>28099.13</v>
      </c>
      <c r="AP1229">
        <v>0</v>
      </c>
      <c r="AQ1229">
        <v>122.25</v>
      </c>
      <c r="AR1229">
        <v>0</v>
      </c>
      <c r="AS1229">
        <v>0</v>
      </c>
      <c r="AT1229">
        <v>70</v>
      </c>
      <c r="AU1229">
        <v>10</v>
      </c>
      <c r="AV1229">
        <v>1</v>
      </c>
      <c r="AW1229">
        <v>1</v>
      </c>
      <c r="AZ1229">
        <v>1</v>
      </c>
      <c r="BA1229">
        <v>1</v>
      </c>
      <c r="BB1229">
        <v>1</v>
      </c>
      <c r="BC1229">
        <v>1</v>
      </c>
      <c r="BD1229" t="s">
        <v>3</v>
      </c>
      <c r="BE1229" t="s">
        <v>3</v>
      </c>
      <c r="BF1229" t="s">
        <v>3</v>
      </c>
      <c r="BG1229" t="s">
        <v>3</v>
      </c>
      <c r="BH1229">
        <v>0</v>
      </c>
      <c r="BI1229">
        <v>4</v>
      </c>
      <c r="BJ1229" t="s">
        <v>362</v>
      </c>
      <c r="BM1229">
        <v>0</v>
      </c>
      <c r="BN1229">
        <v>0</v>
      </c>
      <c r="BO1229" t="s">
        <v>3</v>
      </c>
      <c r="BP1229">
        <v>0</v>
      </c>
      <c r="BQ1229">
        <v>1</v>
      </c>
      <c r="BR1229">
        <v>0</v>
      </c>
      <c r="BS1229">
        <v>1</v>
      </c>
      <c r="BT1229">
        <v>1</v>
      </c>
      <c r="BU1229">
        <v>1</v>
      </c>
      <c r="BV1229">
        <v>1</v>
      </c>
      <c r="BW1229">
        <v>1</v>
      </c>
      <c r="BX1229">
        <v>1</v>
      </c>
      <c r="BY1229" t="s">
        <v>3</v>
      </c>
      <c r="BZ1229">
        <v>70</v>
      </c>
      <c r="CA1229">
        <v>10</v>
      </c>
      <c r="CE1229">
        <v>0</v>
      </c>
      <c r="CF1229">
        <v>0</v>
      </c>
      <c r="CG1229">
        <v>0</v>
      </c>
      <c r="CM1229">
        <v>0</v>
      </c>
      <c r="CN1229" t="s">
        <v>3</v>
      </c>
      <c r="CO1229">
        <v>0</v>
      </c>
      <c r="CP1229">
        <f>(P1229+Q1229+S1229)</f>
        <v>0</v>
      </c>
      <c r="CQ1229">
        <f>(AC1229*BC1229*AW1229)</f>
        <v>103883.93</v>
      </c>
      <c r="CR1229">
        <f>((((ET1229)*BB1229-(EU1229)*BS1229)+AE1229*BS1229)*AV1229)</f>
        <v>1310.49</v>
      </c>
      <c r="CS1229">
        <f>(AE1229*BS1229*AV1229)</f>
        <v>945.44</v>
      </c>
      <c r="CT1229">
        <f>(AF1229*BA1229*AV1229)</f>
        <v>28099.13</v>
      </c>
      <c r="CU1229">
        <f>AG1229</f>
        <v>0</v>
      </c>
      <c r="CV1229">
        <f>(AH1229*AV1229)</f>
        <v>122.25</v>
      </c>
      <c r="CW1229">
        <f>AI1229</f>
        <v>0</v>
      </c>
      <c r="CX1229">
        <f>AJ1229</f>
        <v>0</v>
      </c>
      <c r="CY1229">
        <f>((S1229*BZ1229)/100)</f>
        <v>0</v>
      </c>
      <c r="CZ1229">
        <f>((S1229*CA1229)/100)</f>
        <v>0</v>
      </c>
      <c r="DC1229" t="s">
        <v>3</v>
      </c>
      <c r="DD1229" t="s">
        <v>3</v>
      </c>
      <c r="DE1229" t="s">
        <v>3</v>
      </c>
      <c r="DF1229" t="s">
        <v>3</v>
      </c>
      <c r="DG1229" t="s">
        <v>3</v>
      </c>
      <c r="DH1229" t="s">
        <v>3</v>
      </c>
      <c r="DI1229" t="s">
        <v>3</v>
      </c>
      <c r="DJ1229" t="s">
        <v>3</v>
      </c>
      <c r="DK1229" t="s">
        <v>3</v>
      </c>
      <c r="DL1229" t="s">
        <v>3</v>
      </c>
      <c r="DM1229" t="s">
        <v>3</v>
      </c>
      <c r="DN1229">
        <v>0</v>
      </c>
      <c r="DO1229">
        <v>0</v>
      </c>
      <c r="DP1229">
        <v>1</v>
      </c>
      <c r="DQ1229">
        <v>1</v>
      </c>
      <c r="DU1229">
        <v>1003</v>
      </c>
      <c r="DV1229" t="s">
        <v>37</v>
      </c>
      <c r="DW1229" t="s">
        <v>37</v>
      </c>
      <c r="DX1229">
        <v>100</v>
      </c>
      <c r="EE1229">
        <v>38986828</v>
      </c>
      <c r="EF1229">
        <v>1</v>
      </c>
      <c r="EG1229" t="s">
        <v>23</v>
      </c>
      <c r="EH1229">
        <v>0</v>
      </c>
      <c r="EI1229" t="s">
        <v>3</v>
      </c>
      <c r="EJ1229">
        <v>4</v>
      </c>
      <c r="EK1229">
        <v>0</v>
      </c>
      <c r="EL1229" t="s">
        <v>24</v>
      </c>
      <c r="EM1229" t="s">
        <v>25</v>
      </c>
      <c r="EO1229" t="s">
        <v>3</v>
      </c>
      <c r="EQ1229">
        <v>131072</v>
      </c>
      <c r="ER1229">
        <v>133293.54999999999</v>
      </c>
      <c r="ES1229">
        <v>103883.93</v>
      </c>
      <c r="ET1229">
        <v>1310.49</v>
      </c>
      <c r="EU1229">
        <v>945.44</v>
      </c>
      <c r="EV1229">
        <v>28099.13</v>
      </c>
      <c r="EW1229">
        <v>122.25</v>
      </c>
      <c r="EX1229">
        <v>0</v>
      </c>
      <c r="EY1229">
        <v>0</v>
      </c>
      <c r="FQ1229">
        <v>0</v>
      </c>
      <c r="FR1229">
        <f>ROUND(IF(AND(BH1229=3,BI1229=3),P1229,0),2)</f>
        <v>0</v>
      </c>
      <c r="FS1229">
        <v>0</v>
      </c>
      <c r="FX1229">
        <v>70</v>
      </c>
      <c r="FY1229">
        <v>10</v>
      </c>
      <c r="GA1229" t="s">
        <v>3</v>
      </c>
      <c r="GD1229">
        <v>0</v>
      </c>
      <c r="GF1229">
        <v>475496923</v>
      </c>
      <c r="GG1229">
        <v>2</v>
      </c>
      <c r="GH1229">
        <v>1</v>
      </c>
      <c r="GI1229">
        <v>-2</v>
      </c>
      <c r="GJ1229">
        <v>0</v>
      </c>
      <c r="GK1229">
        <f>ROUND(R1229*(R12)/100,2)</f>
        <v>0</v>
      </c>
      <c r="GL1229">
        <f>ROUND(IF(AND(BH1229=3,BI1229=3,FS1229&lt;&gt;0),P1229,0),2)</f>
        <v>0</v>
      </c>
      <c r="GM1229">
        <f>ROUND(O1229+X1229+Y1229+GK1229,2)+GX1229</f>
        <v>0</v>
      </c>
      <c r="GN1229">
        <f>IF(OR(BI1229=0,BI1229=1),ROUND(O1229+X1229+Y1229+GK1229,2),0)</f>
        <v>0</v>
      </c>
      <c r="GO1229">
        <f>IF(BI1229=2,ROUND(O1229+X1229+Y1229+GK1229,2),0)</f>
        <v>0</v>
      </c>
      <c r="GP1229">
        <f>IF(BI1229=4,ROUND(O1229+X1229+Y1229+GK1229,2)+GX1229,0)</f>
        <v>0</v>
      </c>
      <c r="GR1229">
        <v>0</v>
      </c>
      <c r="GS1229">
        <v>3</v>
      </c>
      <c r="GT1229">
        <v>0</v>
      </c>
      <c r="GU1229" t="s">
        <v>3</v>
      </c>
      <c r="GV1229">
        <f>ROUND((GT1229),6)</f>
        <v>0</v>
      </c>
      <c r="GW1229">
        <v>1</v>
      </c>
      <c r="GX1229">
        <f>ROUND(HC1229*I1229,2)</f>
        <v>0</v>
      </c>
      <c r="HA1229">
        <v>0</v>
      </c>
      <c r="HB1229">
        <v>0</v>
      </c>
      <c r="HC1229">
        <f>GV1229*GW1229</f>
        <v>0</v>
      </c>
      <c r="IK1229">
        <v>0</v>
      </c>
    </row>
    <row r="1231" spans="1:245" x14ac:dyDescent="0.2">
      <c r="A1231" s="2">
        <v>51</v>
      </c>
      <c r="B1231" s="2">
        <f>B1225</f>
        <v>1</v>
      </c>
      <c r="C1231" s="2">
        <f>A1225</f>
        <v>5</v>
      </c>
      <c r="D1231" s="2">
        <f>ROW(A1225)</f>
        <v>1225</v>
      </c>
      <c r="E1231" s="2"/>
      <c r="F1231" s="2" t="str">
        <f>IF(F1225&lt;&gt;"",F1225,"")</f>
        <v>Новый подраздел</v>
      </c>
      <c r="G1231" s="2" t="str">
        <f>IF(G1225&lt;&gt;"",G1225,"")</f>
        <v>Установка ограждений тротуара</v>
      </c>
      <c r="H1231" s="2">
        <v>0</v>
      </c>
      <c r="I1231" s="2"/>
      <c r="J1231" s="2"/>
      <c r="K1231" s="2"/>
      <c r="L1231" s="2"/>
      <c r="M1231" s="2"/>
      <c r="N1231" s="2"/>
      <c r="O1231" s="2">
        <f t="shared" ref="O1231:T1231" si="781">ROUND(AB1231,2)</f>
        <v>0</v>
      </c>
      <c r="P1231" s="2">
        <f t="shared" si="781"/>
        <v>0</v>
      </c>
      <c r="Q1231" s="2">
        <f t="shared" si="781"/>
        <v>0</v>
      </c>
      <c r="R1231" s="2">
        <f t="shared" si="781"/>
        <v>0</v>
      </c>
      <c r="S1231" s="2">
        <f t="shared" si="781"/>
        <v>0</v>
      </c>
      <c r="T1231" s="2">
        <f t="shared" si="781"/>
        <v>0</v>
      </c>
      <c r="U1231" s="2">
        <f>AH1231</f>
        <v>0</v>
      </c>
      <c r="V1231" s="2">
        <f>AI1231</f>
        <v>0</v>
      </c>
      <c r="W1231" s="2">
        <f>ROUND(AJ1231,2)</f>
        <v>0</v>
      </c>
      <c r="X1231" s="2">
        <f>ROUND(AK1231,2)</f>
        <v>0</v>
      </c>
      <c r="Y1231" s="2">
        <f>ROUND(AL1231,2)</f>
        <v>0</v>
      </c>
      <c r="Z1231" s="2"/>
      <c r="AA1231" s="2"/>
      <c r="AB1231" s="2">
        <f>ROUND(SUMIF(AA1229:AA1229,"=40597198",O1229:O1229),2)</f>
        <v>0</v>
      </c>
      <c r="AC1231" s="2">
        <f>ROUND(SUMIF(AA1229:AA1229,"=40597198",P1229:P1229),2)</f>
        <v>0</v>
      </c>
      <c r="AD1231" s="2">
        <f>ROUND(SUMIF(AA1229:AA1229,"=40597198",Q1229:Q1229),2)</f>
        <v>0</v>
      </c>
      <c r="AE1231" s="2">
        <f>ROUND(SUMIF(AA1229:AA1229,"=40597198",R1229:R1229),2)</f>
        <v>0</v>
      </c>
      <c r="AF1231" s="2">
        <f>ROUND(SUMIF(AA1229:AA1229,"=40597198",S1229:S1229),2)</f>
        <v>0</v>
      </c>
      <c r="AG1231" s="2">
        <f>ROUND(SUMIF(AA1229:AA1229,"=40597198",T1229:T1229),2)</f>
        <v>0</v>
      </c>
      <c r="AH1231" s="2">
        <f>SUMIF(AA1229:AA1229,"=40597198",U1229:U1229)</f>
        <v>0</v>
      </c>
      <c r="AI1231" s="2">
        <f>SUMIF(AA1229:AA1229,"=40597198",V1229:V1229)</f>
        <v>0</v>
      </c>
      <c r="AJ1231" s="2">
        <f>ROUND(SUMIF(AA1229:AA1229,"=40597198",W1229:W1229),2)</f>
        <v>0</v>
      </c>
      <c r="AK1231" s="2">
        <f>ROUND(SUMIF(AA1229:AA1229,"=40597198",X1229:X1229),2)</f>
        <v>0</v>
      </c>
      <c r="AL1231" s="2">
        <f>ROUND(SUMIF(AA1229:AA1229,"=40597198",Y1229:Y1229),2)</f>
        <v>0</v>
      </c>
      <c r="AM1231" s="2"/>
      <c r="AN1231" s="2"/>
      <c r="AO1231" s="2">
        <f t="shared" ref="AO1231:BC1231" si="782">ROUND(BX1231,2)</f>
        <v>0</v>
      </c>
      <c r="AP1231" s="2">
        <f t="shared" si="782"/>
        <v>0</v>
      </c>
      <c r="AQ1231" s="2">
        <f t="shared" si="782"/>
        <v>0</v>
      </c>
      <c r="AR1231" s="2">
        <f t="shared" si="782"/>
        <v>0</v>
      </c>
      <c r="AS1231" s="2">
        <f t="shared" si="782"/>
        <v>0</v>
      </c>
      <c r="AT1231" s="2">
        <f t="shared" si="782"/>
        <v>0</v>
      </c>
      <c r="AU1231" s="2">
        <f t="shared" si="782"/>
        <v>0</v>
      </c>
      <c r="AV1231" s="2">
        <f t="shared" si="782"/>
        <v>0</v>
      </c>
      <c r="AW1231" s="2">
        <f t="shared" si="782"/>
        <v>0</v>
      </c>
      <c r="AX1231" s="2">
        <f t="shared" si="782"/>
        <v>0</v>
      </c>
      <c r="AY1231" s="2">
        <f t="shared" si="782"/>
        <v>0</v>
      </c>
      <c r="AZ1231" s="2">
        <f t="shared" si="782"/>
        <v>0</v>
      </c>
      <c r="BA1231" s="2">
        <f t="shared" si="782"/>
        <v>0</v>
      </c>
      <c r="BB1231" s="2">
        <f t="shared" si="782"/>
        <v>0</v>
      </c>
      <c r="BC1231" s="2">
        <f t="shared" si="782"/>
        <v>0</v>
      </c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>
        <f>ROUND(SUMIF(AA1229:AA1229,"=40597198",FQ1229:FQ1229),2)</f>
        <v>0</v>
      </c>
      <c r="BY1231" s="2">
        <f>ROUND(SUMIF(AA1229:AA1229,"=40597198",FR1229:FR1229),2)</f>
        <v>0</v>
      </c>
      <c r="BZ1231" s="2">
        <f>ROUND(SUMIF(AA1229:AA1229,"=40597198",GL1229:GL1229),2)</f>
        <v>0</v>
      </c>
      <c r="CA1231" s="2">
        <f>ROUND(SUMIF(AA1229:AA1229,"=40597198",GM1229:GM1229),2)</f>
        <v>0</v>
      </c>
      <c r="CB1231" s="2">
        <f>ROUND(SUMIF(AA1229:AA1229,"=40597198",GN1229:GN1229),2)</f>
        <v>0</v>
      </c>
      <c r="CC1231" s="2">
        <f>ROUND(SUMIF(AA1229:AA1229,"=40597198",GO1229:GO1229),2)</f>
        <v>0</v>
      </c>
      <c r="CD1231" s="2">
        <f>ROUND(SUMIF(AA1229:AA1229,"=40597198",GP1229:GP1229),2)</f>
        <v>0</v>
      </c>
      <c r="CE1231" s="2">
        <f>AC1231-BX1231</f>
        <v>0</v>
      </c>
      <c r="CF1231" s="2">
        <f>AC1231-BY1231</f>
        <v>0</v>
      </c>
      <c r="CG1231" s="2">
        <f>BX1231-BZ1231</f>
        <v>0</v>
      </c>
      <c r="CH1231" s="2">
        <f>AC1231-BX1231-BY1231+BZ1231</f>
        <v>0</v>
      </c>
      <c r="CI1231" s="2">
        <f>BY1231-BZ1231</f>
        <v>0</v>
      </c>
      <c r="CJ1231" s="2">
        <f>ROUND(SUMIF(AA1229:AA1229,"=40597198",GX1229:GX1229),2)</f>
        <v>0</v>
      </c>
      <c r="CK1231" s="2">
        <f>ROUND(SUMIF(AA1229:AA1229,"=40597198",GY1229:GY1229),2)</f>
        <v>0</v>
      </c>
      <c r="CL1231" s="2">
        <f>ROUND(SUMIF(AA1229:AA1229,"=40597198",GZ1229:GZ1229),2)</f>
        <v>0</v>
      </c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  <c r="CY1231" s="2"/>
      <c r="CZ1231" s="2"/>
      <c r="DA1231" s="2"/>
      <c r="DB1231" s="2"/>
      <c r="DC1231" s="2"/>
      <c r="DD1231" s="2"/>
      <c r="DE1231" s="2"/>
      <c r="DF1231" s="2"/>
      <c r="DG1231" s="3"/>
      <c r="DH1231" s="3"/>
      <c r="DI1231" s="3"/>
      <c r="DJ1231" s="3"/>
      <c r="DK1231" s="3"/>
      <c r="DL1231" s="3"/>
      <c r="DM1231" s="3"/>
      <c r="DN1231" s="3"/>
      <c r="DO1231" s="3"/>
      <c r="DP1231" s="3"/>
      <c r="DQ1231" s="3"/>
      <c r="DR1231" s="3"/>
      <c r="DS1231" s="3"/>
      <c r="DT1231" s="3"/>
      <c r="DU1231" s="3"/>
      <c r="DV1231" s="3"/>
      <c r="DW1231" s="3"/>
      <c r="DX1231" s="3"/>
      <c r="DY1231" s="3"/>
      <c r="DZ1231" s="3"/>
      <c r="EA1231" s="3"/>
      <c r="EB1231" s="3"/>
      <c r="EC1231" s="3"/>
      <c r="ED1231" s="3"/>
      <c r="EE1231" s="3"/>
      <c r="EF1231" s="3"/>
      <c r="EG1231" s="3"/>
      <c r="EH1231" s="3"/>
      <c r="EI1231" s="3"/>
      <c r="EJ1231" s="3"/>
      <c r="EK1231" s="3"/>
      <c r="EL1231" s="3"/>
      <c r="EM1231" s="3"/>
      <c r="EN1231" s="3"/>
      <c r="EO1231" s="3"/>
      <c r="EP1231" s="3"/>
      <c r="EQ1231" s="3"/>
      <c r="ER1231" s="3"/>
      <c r="ES1231" s="3"/>
      <c r="ET1231" s="3"/>
      <c r="EU1231" s="3"/>
      <c r="EV1231" s="3"/>
      <c r="EW1231" s="3"/>
      <c r="EX1231" s="3"/>
      <c r="EY1231" s="3"/>
      <c r="EZ1231" s="3"/>
      <c r="FA1231" s="3"/>
      <c r="FB1231" s="3"/>
      <c r="FC1231" s="3"/>
      <c r="FD1231" s="3"/>
      <c r="FE1231" s="3"/>
      <c r="FF1231" s="3"/>
      <c r="FG1231" s="3"/>
      <c r="FH1231" s="3"/>
      <c r="FI1231" s="3"/>
      <c r="FJ1231" s="3"/>
      <c r="FK1231" s="3"/>
      <c r="FL1231" s="3"/>
      <c r="FM1231" s="3"/>
      <c r="FN1231" s="3"/>
      <c r="FO1231" s="3"/>
      <c r="FP1231" s="3"/>
      <c r="FQ1231" s="3"/>
      <c r="FR1231" s="3"/>
      <c r="FS1231" s="3"/>
      <c r="FT1231" s="3"/>
      <c r="FU1231" s="3"/>
      <c r="FV1231" s="3"/>
      <c r="FW1231" s="3"/>
      <c r="FX1231" s="3"/>
      <c r="FY1231" s="3"/>
      <c r="FZ1231" s="3"/>
      <c r="GA1231" s="3"/>
      <c r="GB1231" s="3"/>
      <c r="GC1231" s="3"/>
      <c r="GD1231" s="3"/>
      <c r="GE1231" s="3"/>
      <c r="GF1231" s="3"/>
      <c r="GG1231" s="3"/>
      <c r="GH1231" s="3"/>
      <c r="GI1231" s="3"/>
      <c r="GJ1231" s="3"/>
      <c r="GK1231" s="3"/>
      <c r="GL1231" s="3"/>
      <c r="GM1231" s="3"/>
      <c r="GN1231" s="3"/>
      <c r="GO1231" s="3"/>
      <c r="GP1231" s="3"/>
      <c r="GQ1231" s="3"/>
      <c r="GR1231" s="3"/>
      <c r="GS1231" s="3"/>
      <c r="GT1231" s="3"/>
      <c r="GU1231" s="3"/>
      <c r="GV1231" s="3"/>
      <c r="GW1231" s="3"/>
      <c r="GX1231" s="3">
        <v>0</v>
      </c>
    </row>
    <row r="1233" spans="1:23" x14ac:dyDescent="0.2">
      <c r="A1233" s="4">
        <v>50</v>
      </c>
      <c r="B1233" s="4">
        <v>0</v>
      </c>
      <c r="C1233" s="4">
        <v>0</v>
      </c>
      <c r="D1233" s="4">
        <v>1</v>
      </c>
      <c r="E1233" s="4">
        <v>201</v>
      </c>
      <c r="F1233" s="4">
        <f>ROUND(Source!O1231,O1233)</f>
        <v>0</v>
      </c>
      <c r="G1233" s="4" t="s">
        <v>66</v>
      </c>
      <c r="H1233" s="4" t="s">
        <v>67</v>
      </c>
      <c r="I1233" s="4"/>
      <c r="J1233" s="4"/>
      <c r="K1233" s="4">
        <v>201</v>
      </c>
      <c r="L1233" s="4">
        <v>1</v>
      </c>
      <c r="M1233" s="4">
        <v>3</v>
      </c>
      <c r="N1233" s="4" t="s">
        <v>3</v>
      </c>
      <c r="O1233" s="4">
        <v>2</v>
      </c>
      <c r="P1233" s="4"/>
      <c r="Q1233" s="4"/>
      <c r="R1233" s="4"/>
      <c r="S1233" s="4"/>
      <c r="T1233" s="4"/>
      <c r="U1233" s="4"/>
      <c r="V1233" s="4"/>
      <c r="W1233" s="4"/>
    </row>
    <row r="1234" spans="1:23" x14ac:dyDescent="0.2">
      <c r="A1234" s="4">
        <v>50</v>
      </c>
      <c r="B1234" s="4">
        <v>0</v>
      </c>
      <c r="C1234" s="4">
        <v>0</v>
      </c>
      <c r="D1234" s="4">
        <v>1</v>
      </c>
      <c r="E1234" s="4">
        <v>202</v>
      </c>
      <c r="F1234" s="4">
        <f>ROUND(Source!P1231,O1234)</f>
        <v>0</v>
      </c>
      <c r="G1234" s="4" t="s">
        <v>68</v>
      </c>
      <c r="H1234" s="4" t="s">
        <v>69</v>
      </c>
      <c r="I1234" s="4"/>
      <c r="J1234" s="4"/>
      <c r="K1234" s="4">
        <v>202</v>
      </c>
      <c r="L1234" s="4">
        <v>2</v>
      </c>
      <c r="M1234" s="4">
        <v>3</v>
      </c>
      <c r="N1234" s="4" t="s">
        <v>3</v>
      </c>
      <c r="O1234" s="4">
        <v>2</v>
      </c>
      <c r="P1234" s="4"/>
      <c r="Q1234" s="4"/>
      <c r="R1234" s="4"/>
      <c r="S1234" s="4"/>
      <c r="T1234" s="4"/>
      <c r="U1234" s="4"/>
      <c r="V1234" s="4"/>
      <c r="W1234" s="4"/>
    </row>
    <row r="1235" spans="1:23" x14ac:dyDescent="0.2">
      <c r="A1235" s="4">
        <v>50</v>
      </c>
      <c r="B1235" s="4">
        <v>0</v>
      </c>
      <c r="C1235" s="4">
        <v>0</v>
      </c>
      <c r="D1235" s="4">
        <v>1</v>
      </c>
      <c r="E1235" s="4">
        <v>222</v>
      </c>
      <c r="F1235" s="4">
        <f>ROUND(Source!AO1231,O1235)</f>
        <v>0</v>
      </c>
      <c r="G1235" s="4" t="s">
        <v>70</v>
      </c>
      <c r="H1235" s="4" t="s">
        <v>71</v>
      </c>
      <c r="I1235" s="4"/>
      <c r="J1235" s="4"/>
      <c r="K1235" s="4">
        <v>222</v>
      </c>
      <c r="L1235" s="4">
        <v>3</v>
      </c>
      <c r="M1235" s="4">
        <v>3</v>
      </c>
      <c r="N1235" s="4" t="s">
        <v>3</v>
      </c>
      <c r="O1235" s="4">
        <v>2</v>
      </c>
      <c r="P1235" s="4"/>
      <c r="Q1235" s="4"/>
      <c r="R1235" s="4"/>
      <c r="S1235" s="4"/>
      <c r="T1235" s="4"/>
      <c r="U1235" s="4"/>
      <c r="V1235" s="4"/>
      <c r="W1235" s="4"/>
    </row>
    <row r="1236" spans="1:23" x14ac:dyDescent="0.2">
      <c r="A1236" s="4">
        <v>50</v>
      </c>
      <c r="B1236" s="4">
        <v>0</v>
      </c>
      <c r="C1236" s="4">
        <v>0</v>
      </c>
      <c r="D1236" s="4">
        <v>1</v>
      </c>
      <c r="E1236" s="4">
        <v>225</v>
      </c>
      <c r="F1236" s="4">
        <f>ROUND(Source!AV1231,O1236)</f>
        <v>0</v>
      </c>
      <c r="G1236" s="4" t="s">
        <v>72</v>
      </c>
      <c r="H1236" s="4" t="s">
        <v>73</v>
      </c>
      <c r="I1236" s="4"/>
      <c r="J1236" s="4"/>
      <c r="K1236" s="4">
        <v>225</v>
      </c>
      <c r="L1236" s="4">
        <v>4</v>
      </c>
      <c r="M1236" s="4">
        <v>3</v>
      </c>
      <c r="N1236" s="4" t="s">
        <v>3</v>
      </c>
      <c r="O1236" s="4">
        <v>2</v>
      </c>
      <c r="P1236" s="4"/>
      <c r="Q1236" s="4"/>
      <c r="R1236" s="4"/>
      <c r="S1236" s="4"/>
      <c r="T1236" s="4"/>
      <c r="U1236" s="4"/>
      <c r="V1236" s="4"/>
      <c r="W1236" s="4"/>
    </row>
    <row r="1237" spans="1:23" x14ac:dyDescent="0.2">
      <c r="A1237" s="4">
        <v>50</v>
      </c>
      <c r="B1237" s="4">
        <v>0</v>
      </c>
      <c r="C1237" s="4">
        <v>0</v>
      </c>
      <c r="D1237" s="4">
        <v>1</v>
      </c>
      <c r="E1237" s="4">
        <v>226</v>
      </c>
      <c r="F1237" s="4">
        <f>ROUND(Source!AW1231,O1237)</f>
        <v>0</v>
      </c>
      <c r="G1237" s="4" t="s">
        <v>74</v>
      </c>
      <c r="H1237" s="4" t="s">
        <v>75</v>
      </c>
      <c r="I1237" s="4"/>
      <c r="J1237" s="4"/>
      <c r="K1237" s="4">
        <v>226</v>
      </c>
      <c r="L1237" s="4">
        <v>5</v>
      </c>
      <c r="M1237" s="4">
        <v>3</v>
      </c>
      <c r="N1237" s="4" t="s">
        <v>3</v>
      </c>
      <c r="O1237" s="4">
        <v>2</v>
      </c>
      <c r="P1237" s="4"/>
      <c r="Q1237" s="4"/>
      <c r="R1237" s="4"/>
      <c r="S1237" s="4"/>
      <c r="T1237" s="4"/>
      <c r="U1237" s="4"/>
      <c r="V1237" s="4"/>
      <c r="W1237" s="4"/>
    </row>
    <row r="1238" spans="1:23" x14ac:dyDescent="0.2">
      <c r="A1238" s="4">
        <v>50</v>
      </c>
      <c r="B1238" s="4">
        <v>0</v>
      </c>
      <c r="C1238" s="4">
        <v>0</v>
      </c>
      <c r="D1238" s="4">
        <v>1</v>
      </c>
      <c r="E1238" s="4">
        <v>227</v>
      </c>
      <c r="F1238" s="4">
        <f>ROUND(Source!AX1231,O1238)</f>
        <v>0</v>
      </c>
      <c r="G1238" s="4" t="s">
        <v>76</v>
      </c>
      <c r="H1238" s="4" t="s">
        <v>77</v>
      </c>
      <c r="I1238" s="4"/>
      <c r="J1238" s="4"/>
      <c r="K1238" s="4">
        <v>227</v>
      </c>
      <c r="L1238" s="4">
        <v>6</v>
      </c>
      <c r="M1238" s="4">
        <v>3</v>
      </c>
      <c r="N1238" s="4" t="s">
        <v>3</v>
      </c>
      <c r="O1238" s="4">
        <v>2</v>
      </c>
      <c r="P1238" s="4"/>
      <c r="Q1238" s="4"/>
      <c r="R1238" s="4"/>
      <c r="S1238" s="4"/>
      <c r="T1238" s="4"/>
      <c r="U1238" s="4"/>
      <c r="V1238" s="4"/>
      <c r="W1238" s="4"/>
    </row>
    <row r="1239" spans="1:23" x14ac:dyDescent="0.2">
      <c r="A1239" s="4">
        <v>50</v>
      </c>
      <c r="B1239" s="4">
        <v>0</v>
      </c>
      <c r="C1239" s="4">
        <v>0</v>
      </c>
      <c r="D1239" s="4">
        <v>1</v>
      </c>
      <c r="E1239" s="4">
        <v>228</v>
      </c>
      <c r="F1239" s="4">
        <f>ROUND(Source!AY1231,O1239)</f>
        <v>0</v>
      </c>
      <c r="G1239" s="4" t="s">
        <v>78</v>
      </c>
      <c r="H1239" s="4" t="s">
        <v>79</v>
      </c>
      <c r="I1239" s="4"/>
      <c r="J1239" s="4"/>
      <c r="K1239" s="4">
        <v>228</v>
      </c>
      <c r="L1239" s="4">
        <v>7</v>
      </c>
      <c r="M1239" s="4">
        <v>3</v>
      </c>
      <c r="N1239" s="4" t="s">
        <v>3</v>
      </c>
      <c r="O1239" s="4">
        <v>2</v>
      </c>
      <c r="P1239" s="4"/>
      <c r="Q1239" s="4"/>
      <c r="R1239" s="4"/>
      <c r="S1239" s="4"/>
      <c r="T1239" s="4"/>
      <c r="U1239" s="4"/>
      <c r="V1239" s="4"/>
      <c r="W1239" s="4"/>
    </row>
    <row r="1240" spans="1:23" x14ac:dyDescent="0.2">
      <c r="A1240" s="4">
        <v>50</v>
      </c>
      <c r="B1240" s="4">
        <v>0</v>
      </c>
      <c r="C1240" s="4">
        <v>0</v>
      </c>
      <c r="D1240" s="4">
        <v>1</v>
      </c>
      <c r="E1240" s="4">
        <v>216</v>
      </c>
      <c r="F1240" s="4">
        <f>ROUND(Source!AP1231,O1240)</f>
        <v>0</v>
      </c>
      <c r="G1240" s="4" t="s">
        <v>80</v>
      </c>
      <c r="H1240" s="4" t="s">
        <v>81</v>
      </c>
      <c r="I1240" s="4"/>
      <c r="J1240" s="4"/>
      <c r="K1240" s="4">
        <v>216</v>
      </c>
      <c r="L1240" s="4">
        <v>8</v>
      </c>
      <c r="M1240" s="4">
        <v>3</v>
      </c>
      <c r="N1240" s="4" t="s">
        <v>3</v>
      </c>
      <c r="O1240" s="4">
        <v>2</v>
      </c>
      <c r="P1240" s="4"/>
      <c r="Q1240" s="4"/>
      <c r="R1240" s="4"/>
      <c r="S1240" s="4"/>
      <c r="T1240" s="4"/>
      <c r="U1240" s="4"/>
      <c r="V1240" s="4"/>
      <c r="W1240" s="4"/>
    </row>
    <row r="1241" spans="1:23" x14ac:dyDescent="0.2">
      <c r="A1241" s="4">
        <v>50</v>
      </c>
      <c r="B1241" s="4">
        <v>0</v>
      </c>
      <c r="C1241" s="4">
        <v>0</v>
      </c>
      <c r="D1241" s="4">
        <v>1</v>
      </c>
      <c r="E1241" s="4">
        <v>223</v>
      </c>
      <c r="F1241" s="4">
        <f>ROUND(Source!AQ1231,O1241)</f>
        <v>0</v>
      </c>
      <c r="G1241" s="4" t="s">
        <v>82</v>
      </c>
      <c r="H1241" s="4" t="s">
        <v>83</v>
      </c>
      <c r="I1241" s="4"/>
      <c r="J1241" s="4"/>
      <c r="K1241" s="4">
        <v>223</v>
      </c>
      <c r="L1241" s="4">
        <v>9</v>
      </c>
      <c r="M1241" s="4">
        <v>3</v>
      </c>
      <c r="N1241" s="4" t="s">
        <v>3</v>
      </c>
      <c r="O1241" s="4">
        <v>2</v>
      </c>
      <c r="P1241" s="4"/>
      <c r="Q1241" s="4"/>
      <c r="R1241" s="4"/>
      <c r="S1241" s="4"/>
      <c r="T1241" s="4"/>
      <c r="U1241" s="4"/>
      <c r="V1241" s="4"/>
      <c r="W1241" s="4"/>
    </row>
    <row r="1242" spans="1:23" x14ac:dyDescent="0.2">
      <c r="A1242" s="4">
        <v>50</v>
      </c>
      <c r="B1242" s="4">
        <v>0</v>
      </c>
      <c r="C1242" s="4">
        <v>0</v>
      </c>
      <c r="D1242" s="4">
        <v>1</v>
      </c>
      <c r="E1242" s="4">
        <v>229</v>
      </c>
      <c r="F1242" s="4">
        <f>ROUND(Source!AZ1231,O1242)</f>
        <v>0</v>
      </c>
      <c r="G1242" s="4" t="s">
        <v>84</v>
      </c>
      <c r="H1242" s="4" t="s">
        <v>85</v>
      </c>
      <c r="I1242" s="4"/>
      <c r="J1242" s="4"/>
      <c r="K1242" s="4">
        <v>229</v>
      </c>
      <c r="L1242" s="4">
        <v>10</v>
      </c>
      <c r="M1242" s="4">
        <v>3</v>
      </c>
      <c r="N1242" s="4" t="s">
        <v>3</v>
      </c>
      <c r="O1242" s="4">
        <v>2</v>
      </c>
      <c r="P1242" s="4"/>
      <c r="Q1242" s="4"/>
      <c r="R1242" s="4"/>
      <c r="S1242" s="4"/>
      <c r="T1242" s="4"/>
      <c r="U1242" s="4"/>
      <c r="V1242" s="4"/>
      <c r="W1242" s="4"/>
    </row>
    <row r="1243" spans="1:23" x14ac:dyDescent="0.2">
      <c r="A1243" s="4">
        <v>50</v>
      </c>
      <c r="B1243" s="4">
        <v>0</v>
      </c>
      <c r="C1243" s="4">
        <v>0</v>
      </c>
      <c r="D1243" s="4">
        <v>1</v>
      </c>
      <c r="E1243" s="4">
        <v>203</v>
      </c>
      <c r="F1243" s="4">
        <f>ROUND(Source!Q1231,O1243)</f>
        <v>0</v>
      </c>
      <c r="G1243" s="4" t="s">
        <v>86</v>
      </c>
      <c r="H1243" s="4" t="s">
        <v>87</v>
      </c>
      <c r="I1243" s="4"/>
      <c r="J1243" s="4"/>
      <c r="K1243" s="4">
        <v>203</v>
      </c>
      <c r="L1243" s="4">
        <v>11</v>
      </c>
      <c r="M1243" s="4">
        <v>3</v>
      </c>
      <c r="N1243" s="4" t="s">
        <v>3</v>
      </c>
      <c r="O1243" s="4">
        <v>2</v>
      </c>
      <c r="P1243" s="4"/>
      <c r="Q1243" s="4"/>
      <c r="R1243" s="4"/>
      <c r="S1243" s="4"/>
      <c r="T1243" s="4"/>
      <c r="U1243" s="4"/>
      <c r="V1243" s="4"/>
      <c r="W1243" s="4"/>
    </row>
    <row r="1244" spans="1:23" x14ac:dyDescent="0.2">
      <c r="A1244" s="4">
        <v>50</v>
      </c>
      <c r="B1244" s="4">
        <v>0</v>
      </c>
      <c r="C1244" s="4">
        <v>0</v>
      </c>
      <c r="D1244" s="4">
        <v>1</v>
      </c>
      <c r="E1244" s="4">
        <v>231</v>
      </c>
      <c r="F1244" s="4">
        <f>ROUND(Source!BB1231,O1244)</f>
        <v>0</v>
      </c>
      <c r="G1244" s="4" t="s">
        <v>88</v>
      </c>
      <c r="H1244" s="4" t="s">
        <v>89</v>
      </c>
      <c r="I1244" s="4"/>
      <c r="J1244" s="4"/>
      <c r="K1244" s="4">
        <v>231</v>
      </c>
      <c r="L1244" s="4">
        <v>12</v>
      </c>
      <c r="M1244" s="4">
        <v>3</v>
      </c>
      <c r="N1244" s="4" t="s">
        <v>3</v>
      </c>
      <c r="O1244" s="4">
        <v>2</v>
      </c>
      <c r="P1244" s="4"/>
      <c r="Q1244" s="4"/>
      <c r="R1244" s="4"/>
      <c r="S1244" s="4"/>
      <c r="T1244" s="4"/>
      <c r="U1244" s="4"/>
      <c r="V1244" s="4"/>
      <c r="W1244" s="4"/>
    </row>
    <row r="1245" spans="1:23" x14ac:dyDescent="0.2">
      <c r="A1245" s="4">
        <v>50</v>
      </c>
      <c r="B1245" s="4">
        <v>0</v>
      </c>
      <c r="C1245" s="4">
        <v>0</v>
      </c>
      <c r="D1245" s="4">
        <v>1</v>
      </c>
      <c r="E1245" s="4">
        <v>204</v>
      </c>
      <c r="F1245" s="4">
        <f>ROUND(Source!R1231,O1245)</f>
        <v>0</v>
      </c>
      <c r="G1245" s="4" t="s">
        <v>90</v>
      </c>
      <c r="H1245" s="4" t="s">
        <v>91</v>
      </c>
      <c r="I1245" s="4"/>
      <c r="J1245" s="4"/>
      <c r="K1245" s="4">
        <v>204</v>
      </c>
      <c r="L1245" s="4">
        <v>13</v>
      </c>
      <c r="M1245" s="4">
        <v>3</v>
      </c>
      <c r="N1245" s="4" t="s">
        <v>3</v>
      </c>
      <c r="O1245" s="4">
        <v>2</v>
      </c>
      <c r="P1245" s="4"/>
      <c r="Q1245" s="4"/>
      <c r="R1245" s="4"/>
      <c r="S1245" s="4"/>
      <c r="T1245" s="4"/>
      <c r="U1245" s="4"/>
      <c r="V1245" s="4"/>
      <c r="W1245" s="4"/>
    </row>
    <row r="1246" spans="1:23" x14ac:dyDescent="0.2">
      <c r="A1246" s="4">
        <v>50</v>
      </c>
      <c r="B1246" s="4">
        <v>0</v>
      </c>
      <c r="C1246" s="4">
        <v>0</v>
      </c>
      <c r="D1246" s="4">
        <v>1</v>
      </c>
      <c r="E1246" s="4">
        <v>205</v>
      </c>
      <c r="F1246" s="4">
        <f>ROUND(Source!S1231,O1246)</f>
        <v>0</v>
      </c>
      <c r="G1246" s="4" t="s">
        <v>92</v>
      </c>
      <c r="H1246" s="4" t="s">
        <v>93</v>
      </c>
      <c r="I1246" s="4"/>
      <c r="J1246" s="4"/>
      <c r="K1246" s="4">
        <v>205</v>
      </c>
      <c r="L1246" s="4">
        <v>14</v>
      </c>
      <c r="M1246" s="4">
        <v>3</v>
      </c>
      <c r="N1246" s="4" t="s">
        <v>3</v>
      </c>
      <c r="O1246" s="4">
        <v>2</v>
      </c>
      <c r="P1246" s="4"/>
      <c r="Q1246" s="4"/>
      <c r="R1246" s="4"/>
      <c r="S1246" s="4"/>
      <c r="T1246" s="4"/>
      <c r="U1246" s="4"/>
      <c r="V1246" s="4"/>
      <c r="W1246" s="4"/>
    </row>
    <row r="1247" spans="1:23" x14ac:dyDescent="0.2">
      <c r="A1247" s="4">
        <v>50</v>
      </c>
      <c r="B1247" s="4">
        <v>0</v>
      </c>
      <c r="C1247" s="4">
        <v>0</v>
      </c>
      <c r="D1247" s="4">
        <v>1</v>
      </c>
      <c r="E1247" s="4">
        <v>232</v>
      </c>
      <c r="F1247" s="4">
        <f>ROUND(Source!BC1231,O1247)</f>
        <v>0</v>
      </c>
      <c r="G1247" s="4" t="s">
        <v>94</v>
      </c>
      <c r="H1247" s="4" t="s">
        <v>95</v>
      </c>
      <c r="I1247" s="4"/>
      <c r="J1247" s="4"/>
      <c r="K1247" s="4">
        <v>232</v>
      </c>
      <c r="L1247" s="4">
        <v>15</v>
      </c>
      <c r="M1247" s="4">
        <v>3</v>
      </c>
      <c r="N1247" s="4" t="s">
        <v>3</v>
      </c>
      <c r="O1247" s="4">
        <v>2</v>
      </c>
      <c r="P1247" s="4"/>
      <c r="Q1247" s="4"/>
      <c r="R1247" s="4"/>
      <c r="S1247" s="4"/>
      <c r="T1247" s="4"/>
      <c r="U1247" s="4"/>
      <c r="V1247" s="4"/>
      <c r="W1247" s="4"/>
    </row>
    <row r="1248" spans="1:23" x14ac:dyDescent="0.2">
      <c r="A1248" s="4">
        <v>50</v>
      </c>
      <c r="B1248" s="4">
        <v>0</v>
      </c>
      <c r="C1248" s="4">
        <v>0</v>
      </c>
      <c r="D1248" s="4">
        <v>1</v>
      </c>
      <c r="E1248" s="4">
        <v>214</v>
      </c>
      <c r="F1248" s="4">
        <f>ROUND(Source!AS1231,O1248)</f>
        <v>0</v>
      </c>
      <c r="G1248" s="4" t="s">
        <v>96</v>
      </c>
      <c r="H1248" s="4" t="s">
        <v>97</v>
      </c>
      <c r="I1248" s="4"/>
      <c r="J1248" s="4"/>
      <c r="K1248" s="4">
        <v>214</v>
      </c>
      <c r="L1248" s="4">
        <v>16</v>
      </c>
      <c r="M1248" s="4">
        <v>3</v>
      </c>
      <c r="N1248" s="4" t="s">
        <v>3</v>
      </c>
      <c r="O1248" s="4">
        <v>2</v>
      </c>
      <c r="P1248" s="4"/>
      <c r="Q1248" s="4"/>
      <c r="R1248" s="4"/>
      <c r="S1248" s="4"/>
      <c r="T1248" s="4"/>
      <c r="U1248" s="4"/>
      <c r="V1248" s="4"/>
      <c r="W1248" s="4"/>
    </row>
    <row r="1249" spans="1:206" x14ac:dyDescent="0.2">
      <c r="A1249" s="4">
        <v>50</v>
      </c>
      <c r="B1249" s="4">
        <v>0</v>
      </c>
      <c r="C1249" s="4">
        <v>0</v>
      </c>
      <c r="D1249" s="4">
        <v>1</v>
      </c>
      <c r="E1249" s="4">
        <v>215</v>
      </c>
      <c r="F1249" s="4">
        <f>ROUND(Source!AT1231,O1249)</f>
        <v>0</v>
      </c>
      <c r="G1249" s="4" t="s">
        <v>98</v>
      </c>
      <c r="H1249" s="4" t="s">
        <v>99</v>
      </c>
      <c r="I1249" s="4"/>
      <c r="J1249" s="4"/>
      <c r="K1249" s="4">
        <v>215</v>
      </c>
      <c r="L1249" s="4">
        <v>17</v>
      </c>
      <c r="M1249" s="4">
        <v>3</v>
      </c>
      <c r="N1249" s="4" t="s">
        <v>3</v>
      </c>
      <c r="O1249" s="4">
        <v>2</v>
      </c>
      <c r="P1249" s="4"/>
      <c r="Q1249" s="4"/>
      <c r="R1249" s="4"/>
      <c r="S1249" s="4"/>
      <c r="T1249" s="4"/>
      <c r="U1249" s="4"/>
      <c r="V1249" s="4"/>
      <c r="W1249" s="4"/>
    </row>
    <row r="1250" spans="1:206" x14ac:dyDescent="0.2">
      <c r="A1250" s="4">
        <v>50</v>
      </c>
      <c r="B1250" s="4">
        <v>0</v>
      </c>
      <c r="C1250" s="4">
        <v>0</v>
      </c>
      <c r="D1250" s="4">
        <v>1</v>
      </c>
      <c r="E1250" s="4">
        <v>217</v>
      </c>
      <c r="F1250" s="4">
        <f>ROUND(Source!AU1231,O1250)</f>
        <v>0</v>
      </c>
      <c r="G1250" s="4" t="s">
        <v>100</v>
      </c>
      <c r="H1250" s="4" t="s">
        <v>101</v>
      </c>
      <c r="I1250" s="4"/>
      <c r="J1250" s="4"/>
      <c r="K1250" s="4">
        <v>217</v>
      </c>
      <c r="L1250" s="4">
        <v>18</v>
      </c>
      <c r="M1250" s="4">
        <v>3</v>
      </c>
      <c r="N1250" s="4" t="s">
        <v>3</v>
      </c>
      <c r="O1250" s="4">
        <v>2</v>
      </c>
      <c r="P1250" s="4"/>
      <c r="Q1250" s="4"/>
      <c r="R1250" s="4"/>
      <c r="S1250" s="4"/>
      <c r="T1250" s="4"/>
      <c r="U1250" s="4"/>
      <c r="V1250" s="4"/>
      <c r="W1250" s="4"/>
    </row>
    <row r="1251" spans="1:206" x14ac:dyDescent="0.2">
      <c r="A1251" s="4">
        <v>50</v>
      </c>
      <c r="B1251" s="4">
        <v>0</v>
      </c>
      <c r="C1251" s="4">
        <v>0</v>
      </c>
      <c r="D1251" s="4">
        <v>1</v>
      </c>
      <c r="E1251" s="4">
        <v>230</v>
      </c>
      <c r="F1251" s="4">
        <f>ROUND(Source!BA1231,O1251)</f>
        <v>0</v>
      </c>
      <c r="G1251" s="4" t="s">
        <v>102</v>
      </c>
      <c r="H1251" s="4" t="s">
        <v>103</v>
      </c>
      <c r="I1251" s="4"/>
      <c r="J1251" s="4"/>
      <c r="K1251" s="4">
        <v>230</v>
      </c>
      <c r="L1251" s="4">
        <v>19</v>
      </c>
      <c r="M1251" s="4">
        <v>3</v>
      </c>
      <c r="N1251" s="4" t="s">
        <v>3</v>
      </c>
      <c r="O1251" s="4">
        <v>2</v>
      </c>
      <c r="P1251" s="4"/>
      <c r="Q1251" s="4"/>
      <c r="R1251" s="4"/>
      <c r="S1251" s="4"/>
      <c r="T1251" s="4"/>
      <c r="U1251" s="4"/>
      <c r="V1251" s="4"/>
      <c r="W1251" s="4"/>
    </row>
    <row r="1252" spans="1:206" x14ac:dyDescent="0.2">
      <c r="A1252" s="4">
        <v>50</v>
      </c>
      <c r="B1252" s="4">
        <v>0</v>
      </c>
      <c r="C1252" s="4">
        <v>0</v>
      </c>
      <c r="D1252" s="4">
        <v>1</v>
      </c>
      <c r="E1252" s="4">
        <v>206</v>
      </c>
      <c r="F1252" s="4">
        <f>ROUND(Source!T1231,O1252)</f>
        <v>0</v>
      </c>
      <c r="G1252" s="4" t="s">
        <v>104</v>
      </c>
      <c r="H1252" s="4" t="s">
        <v>105</v>
      </c>
      <c r="I1252" s="4"/>
      <c r="J1252" s="4"/>
      <c r="K1252" s="4">
        <v>206</v>
      </c>
      <c r="L1252" s="4">
        <v>20</v>
      </c>
      <c r="M1252" s="4">
        <v>3</v>
      </c>
      <c r="N1252" s="4" t="s">
        <v>3</v>
      </c>
      <c r="O1252" s="4">
        <v>2</v>
      </c>
      <c r="P1252" s="4"/>
      <c r="Q1252" s="4"/>
      <c r="R1252" s="4"/>
      <c r="S1252" s="4"/>
      <c r="T1252" s="4"/>
      <c r="U1252" s="4"/>
      <c r="V1252" s="4"/>
      <c r="W1252" s="4"/>
    </row>
    <row r="1253" spans="1:206" x14ac:dyDescent="0.2">
      <c r="A1253" s="4">
        <v>50</v>
      </c>
      <c r="B1253" s="4">
        <v>0</v>
      </c>
      <c r="C1253" s="4">
        <v>0</v>
      </c>
      <c r="D1253" s="4">
        <v>1</v>
      </c>
      <c r="E1253" s="4">
        <v>207</v>
      </c>
      <c r="F1253" s="4">
        <f>Source!U1231</f>
        <v>0</v>
      </c>
      <c r="G1253" s="4" t="s">
        <v>106</v>
      </c>
      <c r="H1253" s="4" t="s">
        <v>107</v>
      </c>
      <c r="I1253" s="4"/>
      <c r="J1253" s="4"/>
      <c r="K1253" s="4">
        <v>207</v>
      </c>
      <c r="L1253" s="4">
        <v>21</v>
      </c>
      <c r="M1253" s="4">
        <v>3</v>
      </c>
      <c r="N1253" s="4" t="s">
        <v>3</v>
      </c>
      <c r="O1253" s="4">
        <v>-1</v>
      </c>
      <c r="P1253" s="4"/>
      <c r="Q1253" s="4"/>
      <c r="R1253" s="4"/>
      <c r="S1253" s="4"/>
      <c r="T1253" s="4"/>
      <c r="U1253" s="4"/>
      <c r="V1253" s="4"/>
      <c r="W1253" s="4"/>
    </row>
    <row r="1254" spans="1:206" x14ac:dyDescent="0.2">
      <c r="A1254" s="4">
        <v>50</v>
      </c>
      <c r="B1254" s="4">
        <v>0</v>
      </c>
      <c r="C1254" s="4">
        <v>0</v>
      </c>
      <c r="D1254" s="4">
        <v>1</v>
      </c>
      <c r="E1254" s="4">
        <v>208</v>
      </c>
      <c r="F1254" s="4">
        <f>Source!V1231</f>
        <v>0</v>
      </c>
      <c r="G1254" s="4" t="s">
        <v>108</v>
      </c>
      <c r="H1254" s="4" t="s">
        <v>109</v>
      </c>
      <c r="I1254" s="4"/>
      <c r="J1254" s="4"/>
      <c r="K1254" s="4">
        <v>208</v>
      </c>
      <c r="L1254" s="4">
        <v>22</v>
      </c>
      <c r="M1254" s="4">
        <v>3</v>
      </c>
      <c r="N1254" s="4" t="s">
        <v>3</v>
      </c>
      <c r="O1254" s="4">
        <v>-1</v>
      </c>
      <c r="P1254" s="4"/>
      <c r="Q1254" s="4"/>
      <c r="R1254" s="4"/>
      <c r="S1254" s="4"/>
      <c r="T1254" s="4"/>
      <c r="U1254" s="4"/>
      <c r="V1254" s="4"/>
      <c r="W1254" s="4"/>
    </row>
    <row r="1255" spans="1:206" x14ac:dyDescent="0.2">
      <c r="A1255" s="4">
        <v>50</v>
      </c>
      <c r="B1255" s="4">
        <v>0</v>
      </c>
      <c r="C1255" s="4">
        <v>0</v>
      </c>
      <c r="D1255" s="4">
        <v>1</v>
      </c>
      <c r="E1255" s="4">
        <v>209</v>
      </c>
      <c r="F1255" s="4">
        <f>ROUND(Source!W1231,O1255)</f>
        <v>0</v>
      </c>
      <c r="G1255" s="4" t="s">
        <v>110</v>
      </c>
      <c r="H1255" s="4" t="s">
        <v>111</v>
      </c>
      <c r="I1255" s="4"/>
      <c r="J1255" s="4"/>
      <c r="K1255" s="4">
        <v>209</v>
      </c>
      <c r="L1255" s="4">
        <v>23</v>
      </c>
      <c r="M1255" s="4">
        <v>3</v>
      </c>
      <c r="N1255" s="4" t="s">
        <v>3</v>
      </c>
      <c r="O1255" s="4">
        <v>2</v>
      </c>
      <c r="P1255" s="4"/>
      <c r="Q1255" s="4"/>
      <c r="R1255" s="4"/>
      <c r="S1255" s="4"/>
      <c r="T1255" s="4"/>
      <c r="U1255" s="4"/>
      <c r="V1255" s="4"/>
      <c r="W1255" s="4"/>
    </row>
    <row r="1256" spans="1:206" x14ac:dyDescent="0.2">
      <c r="A1256" s="4">
        <v>50</v>
      </c>
      <c r="B1256" s="4">
        <v>0</v>
      </c>
      <c r="C1256" s="4">
        <v>0</v>
      </c>
      <c r="D1256" s="4">
        <v>1</v>
      </c>
      <c r="E1256" s="4">
        <v>210</v>
      </c>
      <c r="F1256" s="4">
        <f>ROUND(Source!X1231,O1256)</f>
        <v>0</v>
      </c>
      <c r="G1256" s="4" t="s">
        <v>112</v>
      </c>
      <c r="H1256" s="4" t="s">
        <v>113</v>
      </c>
      <c r="I1256" s="4"/>
      <c r="J1256" s="4"/>
      <c r="K1256" s="4">
        <v>210</v>
      </c>
      <c r="L1256" s="4">
        <v>24</v>
      </c>
      <c r="M1256" s="4">
        <v>3</v>
      </c>
      <c r="N1256" s="4" t="s">
        <v>3</v>
      </c>
      <c r="O1256" s="4">
        <v>2</v>
      </c>
      <c r="P1256" s="4"/>
      <c r="Q1256" s="4"/>
      <c r="R1256" s="4"/>
      <c r="S1256" s="4"/>
      <c r="T1256" s="4"/>
      <c r="U1256" s="4"/>
      <c r="V1256" s="4"/>
      <c r="W1256" s="4"/>
    </row>
    <row r="1257" spans="1:206" x14ac:dyDescent="0.2">
      <c r="A1257" s="4">
        <v>50</v>
      </c>
      <c r="B1257" s="4">
        <v>0</v>
      </c>
      <c r="C1257" s="4">
        <v>0</v>
      </c>
      <c r="D1257" s="4">
        <v>1</v>
      </c>
      <c r="E1257" s="4">
        <v>211</v>
      </c>
      <c r="F1257" s="4">
        <f>ROUND(Source!Y1231,O1257)</f>
        <v>0</v>
      </c>
      <c r="G1257" s="4" t="s">
        <v>114</v>
      </c>
      <c r="H1257" s="4" t="s">
        <v>115</v>
      </c>
      <c r="I1257" s="4"/>
      <c r="J1257" s="4"/>
      <c r="K1257" s="4">
        <v>211</v>
      </c>
      <c r="L1257" s="4">
        <v>25</v>
      </c>
      <c r="M1257" s="4">
        <v>3</v>
      </c>
      <c r="N1257" s="4" t="s">
        <v>3</v>
      </c>
      <c r="O1257" s="4">
        <v>2</v>
      </c>
      <c r="P1257" s="4"/>
      <c r="Q1257" s="4"/>
      <c r="R1257" s="4"/>
      <c r="S1257" s="4"/>
      <c r="T1257" s="4"/>
      <c r="U1257" s="4"/>
      <c r="V1257" s="4"/>
      <c r="W1257" s="4"/>
    </row>
    <row r="1258" spans="1:206" x14ac:dyDescent="0.2">
      <c r="A1258" s="4">
        <v>50</v>
      </c>
      <c r="B1258" s="4">
        <v>0</v>
      </c>
      <c r="C1258" s="4">
        <v>0</v>
      </c>
      <c r="D1258" s="4">
        <v>1</v>
      </c>
      <c r="E1258" s="4">
        <v>224</v>
      </c>
      <c r="F1258" s="4">
        <f>ROUND(Source!AR1231,O1258)</f>
        <v>0</v>
      </c>
      <c r="G1258" s="4" t="s">
        <v>116</v>
      </c>
      <c r="H1258" s="4" t="s">
        <v>117</v>
      </c>
      <c r="I1258" s="4"/>
      <c r="J1258" s="4"/>
      <c r="K1258" s="4">
        <v>224</v>
      </c>
      <c r="L1258" s="4">
        <v>26</v>
      </c>
      <c r="M1258" s="4">
        <v>3</v>
      </c>
      <c r="N1258" s="4" t="s">
        <v>3</v>
      </c>
      <c r="O1258" s="4">
        <v>2</v>
      </c>
      <c r="P1258" s="4"/>
      <c r="Q1258" s="4"/>
      <c r="R1258" s="4"/>
      <c r="S1258" s="4"/>
      <c r="T1258" s="4"/>
      <c r="U1258" s="4"/>
      <c r="V1258" s="4"/>
      <c r="W1258" s="4"/>
    </row>
    <row r="1260" spans="1:206" x14ac:dyDescent="0.2">
      <c r="A1260" s="2">
        <v>51</v>
      </c>
      <c r="B1260" s="2">
        <f>B1221</f>
        <v>1</v>
      </c>
      <c r="C1260" s="2">
        <f>A1221</f>
        <v>4</v>
      </c>
      <c r="D1260" s="2">
        <f>ROW(A1221)</f>
        <v>1221</v>
      </c>
      <c r="E1260" s="2"/>
      <c r="F1260" s="2" t="str">
        <f>IF(F1221&lt;&gt;"",F1221,"")</f>
        <v>Новый раздел</v>
      </c>
      <c r="G1260" s="2" t="str">
        <f>IF(G1221&lt;&gt;"",G1221,"")</f>
        <v>Старая Басманная, д.35</v>
      </c>
      <c r="H1260" s="2">
        <v>0</v>
      </c>
      <c r="I1260" s="2"/>
      <c r="J1260" s="2"/>
      <c r="K1260" s="2"/>
      <c r="L1260" s="2"/>
      <c r="M1260" s="2"/>
      <c r="N1260" s="2"/>
      <c r="O1260" s="2">
        <f t="shared" ref="O1260:T1260" si="783">ROUND(O1231+AB1260,2)</f>
        <v>0</v>
      </c>
      <c r="P1260" s="2">
        <f t="shared" si="783"/>
        <v>0</v>
      </c>
      <c r="Q1260" s="2">
        <f t="shared" si="783"/>
        <v>0</v>
      </c>
      <c r="R1260" s="2">
        <f t="shared" si="783"/>
        <v>0</v>
      </c>
      <c r="S1260" s="2">
        <f t="shared" si="783"/>
        <v>0</v>
      </c>
      <c r="T1260" s="2">
        <f t="shared" si="783"/>
        <v>0</v>
      </c>
      <c r="U1260" s="2">
        <f>U1231+AH1260</f>
        <v>0</v>
      </c>
      <c r="V1260" s="2">
        <f>V1231+AI1260</f>
        <v>0</v>
      </c>
      <c r="W1260" s="2">
        <f>ROUND(W1231+AJ1260,2)</f>
        <v>0</v>
      </c>
      <c r="X1260" s="2">
        <f>ROUND(X1231+AK1260,2)</f>
        <v>0</v>
      </c>
      <c r="Y1260" s="2">
        <f>ROUND(Y1231+AL1260,2)</f>
        <v>0</v>
      </c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>
        <f t="shared" ref="AO1260:BC1260" si="784">ROUND(AO1231+BX1260,2)</f>
        <v>0</v>
      </c>
      <c r="AP1260" s="2">
        <f t="shared" si="784"/>
        <v>0</v>
      </c>
      <c r="AQ1260" s="2">
        <f t="shared" si="784"/>
        <v>0</v>
      </c>
      <c r="AR1260" s="2">
        <f t="shared" si="784"/>
        <v>0</v>
      </c>
      <c r="AS1260" s="2">
        <f t="shared" si="784"/>
        <v>0</v>
      </c>
      <c r="AT1260" s="2">
        <f t="shared" si="784"/>
        <v>0</v>
      </c>
      <c r="AU1260" s="2">
        <f t="shared" si="784"/>
        <v>0</v>
      </c>
      <c r="AV1260" s="2">
        <f t="shared" si="784"/>
        <v>0</v>
      </c>
      <c r="AW1260" s="2">
        <f t="shared" si="784"/>
        <v>0</v>
      </c>
      <c r="AX1260" s="2">
        <f t="shared" si="784"/>
        <v>0</v>
      </c>
      <c r="AY1260" s="2">
        <f t="shared" si="784"/>
        <v>0</v>
      </c>
      <c r="AZ1260" s="2">
        <f t="shared" si="784"/>
        <v>0</v>
      </c>
      <c r="BA1260" s="2">
        <f t="shared" si="784"/>
        <v>0</v>
      </c>
      <c r="BB1260" s="2">
        <f t="shared" si="784"/>
        <v>0</v>
      </c>
      <c r="BC1260" s="2">
        <f t="shared" si="784"/>
        <v>0</v>
      </c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  <c r="CK1260" s="2"/>
      <c r="CL1260" s="2"/>
      <c r="CM1260" s="2"/>
      <c r="CN1260" s="2"/>
      <c r="CO1260" s="2"/>
      <c r="CP1260" s="2"/>
      <c r="CQ1260" s="2"/>
      <c r="CR1260" s="2"/>
      <c r="CS1260" s="2"/>
      <c r="CT1260" s="2"/>
      <c r="CU1260" s="2"/>
      <c r="CV1260" s="2"/>
      <c r="CW1260" s="2"/>
      <c r="CX1260" s="2"/>
      <c r="CY1260" s="2"/>
      <c r="CZ1260" s="2"/>
      <c r="DA1260" s="2"/>
      <c r="DB1260" s="2"/>
      <c r="DC1260" s="2"/>
      <c r="DD1260" s="2"/>
      <c r="DE1260" s="2"/>
      <c r="DF1260" s="2"/>
      <c r="DG1260" s="3"/>
      <c r="DH1260" s="3"/>
      <c r="DI1260" s="3"/>
      <c r="DJ1260" s="3"/>
      <c r="DK1260" s="3"/>
      <c r="DL1260" s="3"/>
      <c r="DM1260" s="3"/>
      <c r="DN1260" s="3"/>
      <c r="DO1260" s="3"/>
      <c r="DP1260" s="3"/>
      <c r="DQ1260" s="3"/>
      <c r="DR1260" s="3"/>
      <c r="DS1260" s="3"/>
      <c r="DT1260" s="3"/>
      <c r="DU1260" s="3"/>
      <c r="DV1260" s="3"/>
      <c r="DW1260" s="3"/>
      <c r="DX1260" s="3"/>
      <c r="DY1260" s="3"/>
      <c r="DZ1260" s="3"/>
      <c r="EA1260" s="3"/>
      <c r="EB1260" s="3"/>
      <c r="EC1260" s="3"/>
      <c r="ED1260" s="3"/>
      <c r="EE1260" s="3"/>
      <c r="EF1260" s="3"/>
      <c r="EG1260" s="3"/>
      <c r="EH1260" s="3"/>
      <c r="EI1260" s="3"/>
      <c r="EJ1260" s="3"/>
      <c r="EK1260" s="3"/>
      <c r="EL1260" s="3"/>
      <c r="EM1260" s="3"/>
      <c r="EN1260" s="3"/>
      <c r="EO1260" s="3"/>
      <c r="EP1260" s="3"/>
      <c r="EQ1260" s="3"/>
      <c r="ER1260" s="3"/>
      <c r="ES1260" s="3"/>
      <c r="ET1260" s="3"/>
      <c r="EU1260" s="3"/>
      <c r="EV1260" s="3"/>
      <c r="EW1260" s="3"/>
      <c r="EX1260" s="3"/>
      <c r="EY1260" s="3"/>
      <c r="EZ1260" s="3"/>
      <c r="FA1260" s="3"/>
      <c r="FB1260" s="3"/>
      <c r="FC1260" s="3"/>
      <c r="FD1260" s="3"/>
      <c r="FE1260" s="3"/>
      <c r="FF1260" s="3"/>
      <c r="FG1260" s="3"/>
      <c r="FH1260" s="3"/>
      <c r="FI1260" s="3"/>
      <c r="FJ1260" s="3"/>
      <c r="FK1260" s="3"/>
      <c r="FL1260" s="3"/>
      <c r="FM1260" s="3"/>
      <c r="FN1260" s="3"/>
      <c r="FO1260" s="3"/>
      <c r="FP1260" s="3"/>
      <c r="FQ1260" s="3"/>
      <c r="FR1260" s="3"/>
      <c r="FS1260" s="3"/>
      <c r="FT1260" s="3"/>
      <c r="FU1260" s="3"/>
      <c r="FV1260" s="3"/>
      <c r="FW1260" s="3"/>
      <c r="FX1260" s="3"/>
      <c r="FY1260" s="3"/>
      <c r="FZ1260" s="3"/>
      <c r="GA1260" s="3"/>
      <c r="GB1260" s="3"/>
      <c r="GC1260" s="3"/>
      <c r="GD1260" s="3"/>
      <c r="GE1260" s="3"/>
      <c r="GF1260" s="3"/>
      <c r="GG1260" s="3"/>
      <c r="GH1260" s="3"/>
      <c r="GI1260" s="3"/>
      <c r="GJ1260" s="3"/>
      <c r="GK1260" s="3"/>
      <c r="GL1260" s="3"/>
      <c r="GM1260" s="3"/>
      <c r="GN1260" s="3"/>
      <c r="GO1260" s="3"/>
      <c r="GP1260" s="3"/>
      <c r="GQ1260" s="3"/>
      <c r="GR1260" s="3"/>
      <c r="GS1260" s="3"/>
      <c r="GT1260" s="3"/>
      <c r="GU1260" s="3"/>
      <c r="GV1260" s="3"/>
      <c r="GW1260" s="3"/>
      <c r="GX1260" s="3">
        <v>0</v>
      </c>
    </row>
    <row r="1262" spans="1:206" x14ac:dyDescent="0.2">
      <c r="A1262" s="4">
        <v>50</v>
      </c>
      <c r="B1262" s="4">
        <v>0</v>
      </c>
      <c r="C1262" s="4">
        <v>0</v>
      </c>
      <c r="D1262" s="4">
        <v>1</v>
      </c>
      <c r="E1262" s="4">
        <v>201</v>
      </c>
      <c r="F1262" s="4">
        <f>ROUND(Source!O1260,O1262)</f>
        <v>0</v>
      </c>
      <c r="G1262" s="4" t="s">
        <v>66</v>
      </c>
      <c r="H1262" s="4" t="s">
        <v>67</v>
      </c>
      <c r="I1262" s="4"/>
      <c r="J1262" s="4"/>
      <c r="K1262" s="4">
        <v>201</v>
      </c>
      <c r="L1262" s="4">
        <v>1</v>
      </c>
      <c r="M1262" s="4">
        <v>3</v>
      </c>
      <c r="N1262" s="4" t="s">
        <v>3</v>
      </c>
      <c r="O1262" s="4">
        <v>2</v>
      </c>
      <c r="P1262" s="4"/>
      <c r="Q1262" s="4"/>
      <c r="R1262" s="4"/>
      <c r="S1262" s="4"/>
      <c r="T1262" s="4"/>
      <c r="U1262" s="4"/>
      <c r="V1262" s="4"/>
      <c r="W1262" s="4"/>
    </row>
    <row r="1263" spans="1:206" x14ac:dyDescent="0.2">
      <c r="A1263" s="4">
        <v>50</v>
      </c>
      <c r="B1263" s="4">
        <v>0</v>
      </c>
      <c r="C1263" s="4">
        <v>0</v>
      </c>
      <c r="D1263" s="4">
        <v>1</v>
      </c>
      <c r="E1263" s="4">
        <v>202</v>
      </c>
      <c r="F1263" s="4">
        <f>ROUND(Source!P1260,O1263)</f>
        <v>0</v>
      </c>
      <c r="G1263" s="4" t="s">
        <v>68</v>
      </c>
      <c r="H1263" s="4" t="s">
        <v>69</v>
      </c>
      <c r="I1263" s="4"/>
      <c r="J1263" s="4"/>
      <c r="K1263" s="4">
        <v>202</v>
      </c>
      <c r="L1263" s="4">
        <v>2</v>
      </c>
      <c r="M1263" s="4">
        <v>3</v>
      </c>
      <c r="N1263" s="4" t="s">
        <v>3</v>
      </c>
      <c r="O1263" s="4">
        <v>2</v>
      </c>
      <c r="P1263" s="4"/>
      <c r="Q1263" s="4"/>
      <c r="R1263" s="4"/>
      <c r="S1263" s="4"/>
      <c r="T1263" s="4"/>
      <c r="U1263" s="4"/>
      <c r="V1263" s="4"/>
      <c r="W1263" s="4"/>
    </row>
    <row r="1264" spans="1:206" x14ac:dyDescent="0.2">
      <c r="A1264" s="4">
        <v>50</v>
      </c>
      <c r="B1264" s="4">
        <v>0</v>
      </c>
      <c r="C1264" s="4">
        <v>0</v>
      </c>
      <c r="D1264" s="4">
        <v>1</v>
      </c>
      <c r="E1264" s="4">
        <v>222</v>
      </c>
      <c r="F1264" s="4">
        <f>ROUND(Source!AO1260,O1264)</f>
        <v>0</v>
      </c>
      <c r="G1264" s="4" t="s">
        <v>70</v>
      </c>
      <c r="H1264" s="4" t="s">
        <v>71</v>
      </c>
      <c r="I1264" s="4"/>
      <c r="J1264" s="4"/>
      <c r="K1264" s="4">
        <v>222</v>
      </c>
      <c r="L1264" s="4">
        <v>3</v>
      </c>
      <c r="M1264" s="4">
        <v>3</v>
      </c>
      <c r="N1264" s="4" t="s">
        <v>3</v>
      </c>
      <c r="O1264" s="4">
        <v>2</v>
      </c>
      <c r="P1264" s="4"/>
      <c r="Q1264" s="4"/>
      <c r="R1264" s="4"/>
      <c r="S1264" s="4"/>
      <c r="T1264" s="4"/>
      <c r="U1264" s="4"/>
      <c r="V1264" s="4"/>
      <c r="W1264" s="4"/>
    </row>
    <row r="1265" spans="1:23" x14ac:dyDescent="0.2">
      <c r="A1265" s="4">
        <v>50</v>
      </c>
      <c r="B1265" s="4">
        <v>0</v>
      </c>
      <c r="C1265" s="4">
        <v>0</v>
      </c>
      <c r="D1265" s="4">
        <v>1</v>
      </c>
      <c r="E1265" s="4">
        <v>225</v>
      </c>
      <c r="F1265" s="4">
        <f>ROUND(Source!AV1260,O1265)</f>
        <v>0</v>
      </c>
      <c r="G1265" s="4" t="s">
        <v>72</v>
      </c>
      <c r="H1265" s="4" t="s">
        <v>73</v>
      </c>
      <c r="I1265" s="4"/>
      <c r="J1265" s="4"/>
      <c r="K1265" s="4">
        <v>225</v>
      </c>
      <c r="L1265" s="4">
        <v>4</v>
      </c>
      <c r="M1265" s="4">
        <v>3</v>
      </c>
      <c r="N1265" s="4" t="s">
        <v>3</v>
      </c>
      <c r="O1265" s="4">
        <v>2</v>
      </c>
      <c r="P1265" s="4"/>
      <c r="Q1265" s="4"/>
      <c r="R1265" s="4"/>
      <c r="S1265" s="4"/>
      <c r="T1265" s="4"/>
      <c r="U1265" s="4"/>
      <c r="V1265" s="4"/>
      <c r="W1265" s="4"/>
    </row>
    <row r="1266" spans="1:23" x14ac:dyDescent="0.2">
      <c r="A1266" s="4">
        <v>50</v>
      </c>
      <c r="B1266" s="4">
        <v>0</v>
      </c>
      <c r="C1266" s="4">
        <v>0</v>
      </c>
      <c r="D1266" s="4">
        <v>1</v>
      </c>
      <c r="E1266" s="4">
        <v>226</v>
      </c>
      <c r="F1266" s="4">
        <f>ROUND(Source!AW1260,O1266)</f>
        <v>0</v>
      </c>
      <c r="G1266" s="4" t="s">
        <v>74</v>
      </c>
      <c r="H1266" s="4" t="s">
        <v>75</v>
      </c>
      <c r="I1266" s="4"/>
      <c r="J1266" s="4"/>
      <c r="K1266" s="4">
        <v>226</v>
      </c>
      <c r="L1266" s="4">
        <v>5</v>
      </c>
      <c r="M1266" s="4">
        <v>3</v>
      </c>
      <c r="N1266" s="4" t="s">
        <v>3</v>
      </c>
      <c r="O1266" s="4">
        <v>2</v>
      </c>
      <c r="P1266" s="4"/>
      <c r="Q1266" s="4"/>
      <c r="R1266" s="4"/>
      <c r="S1266" s="4"/>
      <c r="T1266" s="4"/>
      <c r="U1266" s="4"/>
      <c r="V1266" s="4"/>
      <c r="W1266" s="4"/>
    </row>
    <row r="1267" spans="1:23" x14ac:dyDescent="0.2">
      <c r="A1267" s="4">
        <v>50</v>
      </c>
      <c r="B1267" s="4">
        <v>0</v>
      </c>
      <c r="C1267" s="4">
        <v>0</v>
      </c>
      <c r="D1267" s="4">
        <v>1</v>
      </c>
      <c r="E1267" s="4">
        <v>227</v>
      </c>
      <c r="F1267" s="4">
        <f>ROUND(Source!AX1260,O1267)</f>
        <v>0</v>
      </c>
      <c r="G1267" s="4" t="s">
        <v>76</v>
      </c>
      <c r="H1267" s="4" t="s">
        <v>77</v>
      </c>
      <c r="I1267" s="4"/>
      <c r="J1267" s="4"/>
      <c r="K1267" s="4">
        <v>227</v>
      </c>
      <c r="L1267" s="4">
        <v>6</v>
      </c>
      <c r="M1267" s="4">
        <v>3</v>
      </c>
      <c r="N1267" s="4" t="s">
        <v>3</v>
      </c>
      <c r="O1267" s="4">
        <v>2</v>
      </c>
      <c r="P1267" s="4"/>
      <c r="Q1267" s="4"/>
      <c r="R1267" s="4"/>
      <c r="S1267" s="4"/>
      <c r="T1267" s="4"/>
      <c r="U1267" s="4"/>
      <c r="V1267" s="4"/>
      <c r="W1267" s="4"/>
    </row>
    <row r="1268" spans="1:23" x14ac:dyDescent="0.2">
      <c r="A1268" s="4">
        <v>50</v>
      </c>
      <c r="B1268" s="4">
        <v>0</v>
      </c>
      <c r="C1268" s="4">
        <v>0</v>
      </c>
      <c r="D1268" s="4">
        <v>1</v>
      </c>
      <c r="E1268" s="4">
        <v>228</v>
      </c>
      <c r="F1268" s="4">
        <f>ROUND(Source!AY1260,O1268)</f>
        <v>0</v>
      </c>
      <c r="G1268" s="4" t="s">
        <v>78</v>
      </c>
      <c r="H1268" s="4" t="s">
        <v>79</v>
      </c>
      <c r="I1268" s="4"/>
      <c r="J1268" s="4"/>
      <c r="K1268" s="4">
        <v>228</v>
      </c>
      <c r="L1268" s="4">
        <v>7</v>
      </c>
      <c r="M1268" s="4">
        <v>3</v>
      </c>
      <c r="N1268" s="4" t="s">
        <v>3</v>
      </c>
      <c r="O1268" s="4">
        <v>2</v>
      </c>
      <c r="P1268" s="4"/>
      <c r="Q1268" s="4"/>
      <c r="R1268" s="4"/>
      <c r="S1268" s="4"/>
      <c r="T1268" s="4"/>
      <c r="U1268" s="4"/>
      <c r="V1268" s="4"/>
      <c r="W1268" s="4"/>
    </row>
    <row r="1269" spans="1:23" x14ac:dyDescent="0.2">
      <c r="A1269" s="4">
        <v>50</v>
      </c>
      <c r="B1269" s="4">
        <v>0</v>
      </c>
      <c r="C1269" s="4">
        <v>0</v>
      </c>
      <c r="D1269" s="4">
        <v>1</v>
      </c>
      <c r="E1269" s="4">
        <v>216</v>
      </c>
      <c r="F1269" s="4">
        <f>ROUND(Source!AP1260,O1269)</f>
        <v>0</v>
      </c>
      <c r="G1269" s="4" t="s">
        <v>80</v>
      </c>
      <c r="H1269" s="4" t="s">
        <v>81</v>
      </c>
      <c r="I1269" s="4"/>
      <c r="J1269" s="4"/>
      <c r="K1269" s="4">
        <v>216</v>
      </c>
      <c r="L1269" s="4">
        <v>8</v>
      </c>
      <c r="M1269" s="4">
        <v>3</v>
      </c>
      <c r="N1269" s="4" t="s">
        <v>3</v>
      </c>
      <c r="O1269" s="4">
        <v>2</v>
      </c>
      <c r="P1269" s="4"/>
      <c r="Q1269" s="4"/>
      <c r="R1269" s="4"/>
      <c r="S1269" s="4"/>
      <c r="T1269" s="4"/>
      <c r="U1269" s="4"/>
      <c r="V1269" s="4"/>
      <c r="W1269" s="4"/>
    </row>
    <row r="1270" spans="1:23" x14ac:dyDescent="0.2">
      <c r="A1270" s="4">
        <v>50</v>
      </c>
      <c r="B1270" s="4">
        <v>0</v>
      </c>
      <c r="C1270" s="4">
        <v>0</v>
      </c>
      <c r="D1270" s="4">
        <v>1</v>
      </c>
      <c r="E1270" s="4">
        <v>223</v>
      </c>
      <c r="F1270" s="4">
        <f>ROUND(Source!AQ1260,O1270)</f>
        <v>0</v>
      </c>
      <c r="G1270" s="4" t="s">
        <v>82</v>
      </c>
      <c r="H1270" s="4" t="s">
        <v>83</v>
      </c>
      <c r="I1270" s="4"/>
      <c r="J1270" s="4"/>
      <c r="K1270" s="4">
        <v>223</v>
      </c>
      <c r="L1270" s="4">
        <v>9</v>
      </c>
      <c r="M1270" s="4">
        <v>3</v>
      </c>
      <c r="N1270" s="4" t="s">
        <v>3</v>
      </c>
      <c r="O1270" s="4">
        <v>2</v>
      </c>
      <c r="P1270" s="4"/>
      <c r="Q1270" s="4"/>
      <c r="R1270" s="4"/>
      <c r="S1270" s="4"/>
      <c r="T1270" s="4"/>
      <c r="U1270" s="4"/>
      <c r="V1270" s="4"/>
      <c r="W1270" s="4"/>
    </row>
    <row r="1271" spans="1:23" x14ac:dyDescent="0.2">
      <c r="A1271" s="4">
        <v>50</v>
      </c>
      <c r="B1271" s="4">
        <v>0</v>
      </c>
      <c r="C1271" s="4">
        <v>0</v>
      </c>
      <c r="D1271" s="4">
        <v>1</v>
      </c>
      <c r="E1271" s="4">
        <v>229</v>
      </c>
      <c r="F1271" s="4">
        <f>ROUND(Source!AZ1260,O1271)</f>
        <v>0</v>
      </c>
      <c r="G1271" s="4" t="s">
        <v>84</v>
      </c>
      <c r="H1271" s="4" t="s">
        <v>85</v>
      </c>
      <c r="I1271" s="4"/>
      <c r="J1271" s="4"/>
      <c r="K1271" s="4">
        <v>229</v>
      </c>
      <c r="L1271" s="4">
        <v>10</v>
      </c>
      <c r="M1271" s="4">
        <v>3</v>
      </c>
      <c r="N1271" s="4" t="s">
        <v>3</v>
      </c>
      <c r="O1271" s="4">
        <v>2</v>
      </c>
      <c r="P1271" s="4"/>
      <c r="Q1271" s="4"/>
      <c r="R1271" s="4"/>
      <c r="S1271" s="4"/>
      <c r="T1271" s="4"/>
      <c r="U1271" s="4"/>
      <c r="V1271" s="4"/>
      <c r="W1271" s="4"/>
    </row>
    <row r="1272" spans="1:23" x14ac:dyDescent="0.2">
      <c r="A1272" s="4">
        <v>50</v>
      </c>
      <c r="B1272" s="4">
        <v>0</v>
      </c>
      <c r="C1272" s="4">
        <v>0</v>
      </c>
      <c r="D1272" s="4">
        <v>1</v>
      </c>
      <c r="E1272" s="4">
        <v>203</v>
      </c>
      <c r="F1272" s="4">
        <f>ROUND(Source!Q1260,O1272)</f>
        <v>0</v>
      </c>
      <c r="G1272" s="4" t="s">
        <v>86</v>
      </c>
      <c r="H1272" s="4" t="s">
        <v>87</v>
      </c>
      <c r="I1272" s="4"/>
      <c r="J1272" s="4"/>
      <c r="K1272" s="4">
        <v>203</v>
      </c>
      <c r="L1272" s="4">
        <v>11</v>
      </c>
      <c r="M1272" s="4">
        <v>3</v>
      </c>
      <c r="N1272" s="4" t="s">
        <v>3</v>
      </c>
      <c r="O1272" s="4">
        <v>2</v>
      </c>
      <c r="P1272" s="4"/>
      <c r="Q1272" s="4"/>
      <c r="R1272" s="4"/>
      <c r="S1272" s="4"/>
      <c r="T1272" s="4"/>
      <c r="U1272" s="4"/>
      <c r="V1272" s="4"/>
      <c r="W1272" s="4"/>
    </row>
    <row r="1273" spans="1:23" x14ac:dyDescent="0.2">
      <c r="A1273" s="4">
        <v>50</v>
      </c>
      <c r="B1273" s="4">
        <v>0</v>
      </c>
      <c r="C1273" s="4">
        <v>0</v>
      </c>
      <c r="D1273" s="4">
        <v>1</v>
      </c>
      <c r="E1273" s="4">
        <v>231</v>
      </c>
      <c r="F1273" s="4">
        <f>ROUND(Source!BB1260,O1273)</f>
        <v>0</v>
      </c>
      <c r="G1273" s="4" t="s">
        <v>88</v>
      </c>
      <c r="H1273" s="4" t="s">
        <v>89</v>
      </c>
      <c r="I1273" s="4"/>
      <c r="J1273" s="4"/>
      <c r="K1273" s="4">
        <v>231</v>
      </c>
      <c r="L1273" s="4">
        <v>12</v>
      </c>
      <c r="M1273" s="4">
        <v>3</v>
      </c>
      <c r="N1273" s="4" t="s">
        <v>3</v>
      </c>
      <c r="O1273" s="4">
        <v>2</v>
      </c>
      <c r="P1273" s="4"/>
      <c r="Q1273" s="4"/>
      <c r="R1273" s="4"/>
      <c r="S1273" s="4"/>
      <c r="T1273" s="4"/>
      <c r="U1273" s="4"/>
      <c r="V1273" s="4"/>
      <c r="W1273" s="4"/>
    </row>
    <row r="1274" spans="1:23" x14ac:dyDescent="0.2">
      <c r="A1274" s="4">
        <v>50</v>
      </c>
      <c r="B1274" s="4">
        <v>0</v>
      </c>
      <c r="C1274" s="4">
        <v>0</v>
      </c>
      <c r="D1274" s="4">
        <v>1</v>
      </c>
      <c r="E1274" s="4">
        <v>204</v>
      </c>
      <c r="F1274" s="4">
        <f>ROUND(Source!R1260,O1274)</f>
        <v>0</v>
      </c>
      <c r="G1274" s="4" t="s">
        <v>90</v>
      </c>
      <c r="H1274" s="4" t="s">
        <v>91</v>
      </c>
      <c r="I1274" s="4"/>
      <c r="J1274" s="4"/>
      <c r="K1274" s="4">
        <v>204</v>
      </c>
      <c r="L1274" s="4">
        <v>13</v>
      </c>
      <c r="M1274" s="4">
        <v>3</v>
      </c>
      <c r="N1274" s="4" t="s">
        <v>3</v>
      </c>
      <c r="O1274" s="4">
        <v>2</v>
      </c>
      <c r="P1274" s="4"/>
      <c r="Q1274" s="4"/>
      <c r="R1274" s="4"/>
      <c r="S1274" s="4"/>
      <c r="T1274" s="4"/>
      <c r="U1274" s="4"/>
      <c r="V1274" s="4"/>
      <c r="W1274" s="4"/>
    </row>
    <row r="1275" spans="1:23" x14ac:dyDescent="0.2">
      <c r="A1275" s="4">
        <v>50</v>
      </c>
      <c r="B1275" s="4">
        <v>0</v>
      </c>
      <c r="C1275" s="4">
        <v>0</v>
      </c>
      <c r="D1275" s="4">
        <v>1</v>
      </c>
      <c r="E1275" s="4">
        <v>205</v>
      </c>
      <c r="F1275" s="4">
        <f>ROUND(Source!S1260,O1275)</f>
        <v>0</v>
      </c>
      <c r="G1275" s="4" t="s">
        <v>92</v>
      </c>
      <c r="H1275" s="4" t="s">
        <v>93</v>
      </c>
      <c r="I1275" s="4"/>
      <c r="J1275" s="4"/>
      <c r="K1275" s="4">
        <v>205</v>
      </c>
      <c r="L1275" s="4">
        <v>14</v>
      </c>
      <c r="M1275" s="4">
        <v>3</v>
      </c>
      <c r="N1275" s="4" t="s">
        <v>3</v>
      </c>
      <c r="O1275" s="4">
        <v>2</v>
      </c>
      <c r="P1275" s="4"/>
      <c r="Q1275" s="4"/>
      <c r="R1275" s="4"/>
      <c r="S1275" s="4"/>
      <c r="T1275" s="4"/>
      <c r="U1275" s="4"/>
      <c r="V1275" s="4"/>
      <c r="W1275" s="4"/>
    </row>
    <row r="1276" spans="1:23" x14ac:dyDescent="0.2">
      <c r="A1276" s="4">
        <v>50</v>
      </c>
      <c r="B1276" s="4">
        <v>0</v>
      </c>
      <c r="C1276" s="4">
        <v>0</v>
      </c>
      <c r="D1276" s="4">
        <v>1</v>
      </c>
      <c r="E1276" s="4">
        <v>232</v>
      </c>
      <c r="F1276" s="4">
        <f>ROUND(Source!BC1260,O1276)</f>
        <v>0</v>
      </c>
      <c r="G1276" s="4" t="s">
        <v>94</v>
      </c>
      <c r="H1276" s="4" t="s">
        <v>95</v>
      </c>
      <c r="I1276" s="4"/>
      <c r="J1276" s="4"/>
      <c r="K1276" s="4">
        <v>232</v>
      </c>
      <c r="L1276" s="4">
        <v>15</v>
      </c>
      <c r="M1276" s="4">
        <v>3</v>
      </c>
      <c r="N1276" s="4" t="s">
        <v>3</v>
      </c>
      <c r="O1276" s="4">
        <v>2</v>
      </c>
      <c r="P1276" s="4"/>
      <c r="Q1276" s="4"/>
      <c r="R1276" s="4"/>
      <c r="S1276" s="4"/>
      <c r="T1276" s="4"/>
      <c r="U1276" s="4"/>
      <c r="V1276" s="4"/>
      <c r="W1276" s="4"/>
    </row>
    <row r="1277" spans="1:23" x14ac:dyDescent="0.2">
      <c r="A1277" s="4">
        <v>50</v>
      </c>
      <c r="B1277" s="4">
        <v>0</v>
      </c>
      <c r="C1277" s="4">
        <v>0</v>
      </c>
      <c r="D1277" s="4">
        <v>1</v>
      </c>
      <c r="E1277" s="4">
        <v>214</v>
      </c>
      <c r="F1277" s="4">
        <f>ROUND(Source!AS1260,O1277)</f>
        <v>0</v>
      </c>
      <c r="G1277" s="4" t="s">
        <v>96</v>
      </c>
      <c r="H1277" s="4" t="s">
        <v>97</v>
      </c>
      <c r="I1277" s="4"/>
      <c r="J1277" s="4"/>
      <c r="K1277" s="4">
        <v>214</v>
      </c>
      <c r="L1277" s="4">
        <v>16</v>
      </c>
      <c r="M1277" s="4">
        <v>3</v>
      </c>
      <c r="N1277" s="4" t="s">
        <v>3</v>
      </c>
      <c r="O1277" s="4">
        <v>2</v>
      </c>
      <c r="P1277" s="4"/>
      <c r="Q1277" s="4"/>
      <c r="R1277" s="4"/>
      <c r="S1277" s="4"/>
      <c r="T1277" s="4"/>
      <c r="U1277" s="4"/>
      <c r="V1277" s="4"/>
      <c r="W1277" s="4"/>
    </row>
    <row r="1278" spans="1:23" x14ac:dyDescent="0.2">
      <c r="A1278" s="4">
        <v>50</v>
      </c>
      <c r="B1278" s="4">
        <v>0</v>
      </c>
      <c r="C1278" s="4">
        <v>0</v>
      </c>
      <c r="D1278" s="4">
        <v>1</v>
      </c>
      <c r="E1278" s="4">
        <v>215</v>
      </c>
      <c r="F1278" s="4">
        <f>ROUND(Source!AT1260,O1278)</f>
        <v>0</v>
      </c>
      <c r="G1278" s="4" t="s">
        <v>98</v>
      </c>
      <c r="H1278" s="4" t="s">
        <v>99</v>
      </c>
      <c r="I1278" s="4"/>
      <c r="J1278" s="4"/>
      <c r="K1278" s="4">
        <v>215</v>
      </c>
      <c r="L1278" s="4">
        <v>17</v>
      </c>
      <c r="M1278" s="4">
        <v>3</v>
      </c>
      <c r="N1278" s="4" t="s">
        <v>3</v>
      </c>
      <c r="O1278" s="4">
        <v>2</v>
      </c>
      <c r="P1278" s="4"/>
      <c r="Q1278" s="4"/>
      <c r="R1278" s="4"/>
      <c r="S1278" s="4"/>
      <c r="T1278" s="4"/>
      <c r="U1278" s="4"/>
      <c r="V1278" s="4"/>
      <c r="W1278" s="4"/>
    </row>
    <row r="1279" spans="1:23" x14ac:dyDescent="0.2">
      <c r="A1279" s="4">
        <v>50</v>
      </c>
      <c r="B1279" s="4">
        <v>0</v>
      </c>
      <c r="C1279" s="4">
        <v>0</v>
      </c>
      <c r="D1279" s="4">
        <v>1</v>
      </c>
      <c r="E1279" s="4">
        <v>217</v>
      </c>
      <c r="F1279" s="4">
        <f>ROUND(Source!AU1260,O1279)</f>
        <v>0</v>
      </c>
      <c r="G1279" s="4" t="s">
        <v>100</v>
      </c>
      <c r="H1279" s="4" t="s">
        <v>101</v>
      </c>
      <c r="I1279" s="4"/>
      <c r="J1279" s="4"/>
      <c r="K1279" s="4">
        <v>217</v>
      </c>
      <c r="L1279" s="4">
        <v>18</v>
      </c>
      <c r="M1279" s="4">
        <v>3</v>
      </c>
      <c r="N1279" s="4" t="s">
        <v>3</v>
      </c>
      <c r="O1279" s="4">
        <v>2</v>
      </c>
      <c r="P1279" s="4"/>
      <c r="Q1279" s="4"/>
      <c r="R1279" s="4"/>
      <c r="S1279" s="4"/>
      <c r="T1279" s="4"/>
      <c r="U1279" s="4"/>
      <c r="V1279" s="4"/>
      <c r="W1279" s="4"/>
    </row>
    <row r="1280" spans="1:23" x14ac:dyDescent="0.2">
      <c r="A1280" s="4">
        <v>50</v>
      </c>
      <c r="B1280" s="4">
        <v>0</v>
      </c>
      <c r="C1280" s="4">
        <v>0</v>
      </c>
      <c r="D1280" s="4">
        <v>1</v>
      </c>
      <c r="E1280" s="4">
        <v>230</v>
      </c>
      <c r="F1280" s="4">
        <f>ROUND(Source!BA1260,O1280)</f>
        <v>0</v>
      </c>
      <c r="G1280" s="4" t="s">
        <v>102</v>
      </c>
      <c r="H1280" s="4" t="s">
        <v>103</v>
      </c>
      <c r="I1280" s="4"/>
      <c r="J1280" s="4"/>
      <c r="K1280" s="4">
        <v>230</v>
      </c>
      <c r="L1280" s="4">
        <v>19</v>
      </c>
      <c r="M1280" s="4">
        <v>3</v>
      </c>
      <c r="N1280" s="4" t="s">
        <v>3</v>
      </c>
      <c r="O1280" s="4">
        <v>2</v>
      </c>
      <c r="P1280" s="4"/>
      <c r="Q1280" s="4"/>
      <c r="R1280" s="4"/>
      <c r="S1280" s="4"/>
      <c r="T1280" s="4"/>
      <c r="U1280" s="4"/>
      <c r="V1280" s="4"/>
      <c r="W1280" s="4"/>
    </row>
    <row r="1281" spans="1:206" x14ac:dyDescent="0.2">
      <c r="A1281" s="4">
        <v>50</v>
      </c>
      <c r="B1281" s="4">
        <v>0</v>
      </c>
      <c r="C1281" s="4">
        <v>0</v>
      </c>
      <c r="D1281" s="4">
        <v>1</v>
      </c>
      <c r="E1281" s="4">
        <v>206</v>
      </c>
      <c r="F1281" s="4">
        <f>ROUND(Source!T1260,O1281)</f>
        <v>0</v>
      </c>
      <c r="G1281" s="4" t="s">
        <v>104</v>
      </c>
      <c r="H1281" s="4" t="s">
        <v>105</v>
      </c>
      <c r="I1281" s="4"/>
      <c r="J1281" s="4"/>
      <c r="K1281" s="4">
        <v>206</v>
      </c>
      <c r="L1281" s="4">
        <v>20</v>
      </c>
      <c r="M1281" s="4">
        <v>3</v>
      </c>
      <c r="N1281" s="4" t="s">
        <v>3</v>
      </c>
      <c r="O1281" s="4">
        <v>2</v>
      </c>
      <c r="P1281" s="4"/>
      <c r="Q1281" s="4"/>
      <c r="R1281" s="4"/>
      <c r="S1281" s="4"/>
      <c r="T1281" s="4"/>
      <c r="U1281" s="4"/>
      <c r="V1281" s="4"/>
      <c r="W1281" s="4"/>
    </row>
    <row r="1282" spans="1:206" x14ac:dyDescent="0.2">
      <c r="A1282" s="4">
        <v>50</v>
      </c>
      <c r="B1282" s="4">
        <v>0</v>
      </c>
      <c r="C1282" s="4">
        <v>0</v>
      </c>
      <c r="D1282" s="4">
        <v>1</v>
      </c>
      <c r="E1282" s="4">
        <v>207</v>
      </c>
      <c r="F1282" s="4">
        <f>Source!U1260</f>
        <v>0</v>
      </c>
      <c r="G1282" s="4" t="s">
        <v>106</v>
      </c>
      <c r="H1282" s="4" t="s">
        <v>107</v>
      </c>
      <c r="I1282" s="4"/>
      <c r="J1282" s="4"/>
      <c r="K1282" s="4">
        <v>207</v>
      </c>
      <c r="L1282" s="4">
        <v>21</v>
      </c>
      <c r="M1282" s="4">
        <v>3</v>
      </c>
      <c r="N1282" s="4" t="s">
        <v>3</v>
      </c>
      <c r="O1282" s="4">
        <v>-1</v>
      </c>
      <c r="P1282" s="4"/>
      <c r="Q1282" s="4"/>
      <c r="R1282" s="4"/>
      <c r="S1282" s="4"/>
      <c r="T1282" s="4"/>
      <c r="U1282" s="4"/>
      <c r="V1282" s="4"/>
      <c r="W1282" s="4"/>
    </row>
    <row r="1283" spans="1:206" x14ac:dyDescent="0.2">
      <c r="A1283" s="4">
        <v>50</v>
      </c>
      <c r="B1283" s="4">
        <v>0</v>
      </c>
      <c r="C1283" s="4">
        <v>0</v>
      </c>
      <c r="D1283" s="4">
        <v>1</v>
      </c>
      <c r="E1283" s="4">
        <v>208</v>
      </c>
      <c r="F1283" s="4">
        <f>Source!V1260</f>
        <v>0</v>
      </c>
      <c r="G1283" s="4" t="s">
        <v>108</v>
      </c>
      <c r="H1283" s="4" t="s">
        <v>109</v>
      </c>
      <c r="I1283" s="4"/>
      <c r="J1283" s="4"/>
      <c r="K1283" s="4">
        <v>208</v>
      </c>
      <c r="L1283" s="4">
        <v>22</v>
      </c>
      <c r="M1283" s="4">
        <v>3</v>
      </c>
      <c r="N1283" s="4" t="s">
        <v>3</v>
      </c>
      <c r="O1283" s="4">
        <v>-1</v>
      </c>
      <c r="P1283" s="4"/>
      <c r="Q1283" s="4"/>
      <c r="R1283" s="4"/>
      <c r="S1283" s="4"/>
      <c r="T1283" s="4"/>
      <c r="U1283" s="4"/>
      <c r="V1283" s="4"/>
      <c r="W1283" s="4"/>
    </row>
    <row r="1284" spans="1:206" x14ac:dyDescent="0.2">
      <c r="A1284" s="4">
        <v>50</v>
      </c>
      <c r="B1284" s="4">
        <v>0</v>
      </c>
      <c r="C1284" s="4">
        <v>0</v>
      </c>
      <c r="D1284" s="4">
        <v>1</v>
      </c>
      <c r="E1284" s="4">
        <v>209</v>
      </c>
      <c r="F1284" s="4">
        <f>ROUND(Source!W1260,O1284)</f>
        <v>0</v>
      </c>
      <c r="G1284" s="4" t="s">
        <v>110</v>
      </c>
      <c r="H1284" s="4" t="s">
        <v>111</v>
      </c>
      <c r="I1284" s="4"/>
      <c r="J1284" s="4"/>
      <c r="K1284" s="4">
        <v>209</v>
      </c>
      <c r="L1284" s="4">
        <v>23</v>
      </c>
      <c r="M1284" s="4">
        <v>3</v>
      </c>
      <c r="N1284" s="4" t="s">
        <v>3</v>
      </c>
      <c r="O1284" s="4">
        <v>2</v>
      </c>
      <c r="P1284" s="4"/>
      <c r="Q1284" s="4"/>
      <c r="R1284" s="4"/>
      <c r="S1284" s="4"/>
      <c r="T1284" s="4"/>
      <c r="U1284" s="4"/>
      <c r="V1284" s="4"/>
      <c r="W1284" s="4"/>
    </row>
    <row r="1285" spans="1:206" x14ac:dyDescent="0.2">
      <c r="A1285" s="4">
        <v>50</v>
      </c>
      <c r="B1285" s="4">
        <v>0</v>
      </c>
      <c r="C1285" s="4">
        <v>0</v>
      </c>
      <c r="D1285" s="4">
        <v>1</v>
      </c>
      <c r="E1285" s="4">
        <v>210</v>
      </c>
      <c r="F1285" s="4">
        <f>ROUND(Source!X1260,O1285)</f>
        <v>0</v>
      </c>
      <c r="G1285" s="4" t="s">
        <v>112</v>
      </c>
      <c r="H1285" s="4" t="s">
        <v>113</v>
      </c>
      <c r="I1285" s="4"/>
      <c r="J1285" s="4"/>
      <c r="K1285" s="4">
        <v>210</v>
      </c>
      <c r="L1285" s="4">
        <v>24</v>
      </c>
      <c r="M1285" s="4">
        <v>3</v>
      </c>
      <c r="N1285" s="4" t="s">
        <v>3</v>
      </c>
      <c r="O1285" s="4">
        <v>2</v>
      </c>
      <c r="P1285" s="4"/>
      <c r="Q1285" s="4"/>
      <c r="R1285" s="4"/>
      <c r="S1285" s="4"/>
      <c r="T1285" s="4"/>
      <c r="U1285" s="4"/>
      <c r="V1285" s="4"/>
      <c r="W1285" s="4"/>
    </row>
    <row r="1286" spans="1:206" x14ac:dyDescent="0.2">
      <c r="A1286" s="4">
        <v>50</v>
      </c>
      <c r="B1286" s="4">
        <v>0</v>
      </c>
      <c r="C1286" s="4">
        <v>0</v>
      </c>
      <c r="D1286" s="4">
        <v>1</v>
      </c>
      <c r="E1286" s="4">
        <v>211</v>
      </c>
      <c r="F1286" s="4">
        <f>ROUND(Source!Y1260,O1286)</f>
        <v>0</v>
      </c>
      <c r="G1286" s="4" t="s">
        <v>114</v>
      </c>
      <c r="H1286" s="4" t="s">
        <v>115</v>
      </c>
      <c r="I1286" s="4"/>
      <c r="J1286" s="4"/>
      <c r="K1286" s="4">
        <v>211</v>
      </c>
      <c r="L1286" s="4">
        <v>25</v>
      </c>
      <c r="M1286" s="4">
        <v>3</v>
      </c>
      <c r="N1286" s="4" t="s">
        <v>3</v>
      </c>
      <c r="O1286" s="4">
        <v>2</v>
      </c>
      <c r="P1286" s="4"/>
      <c r="Q1286" s="4"/>
      <c r="R1286" s="4"/>
      <c r="S1286" s="4"/>
      <c r="T1286" s="4"/>
      <c r="U1286" s="4"/>
      <c r="V1286" s="4"/>
      <c r="W1286" s="4"/>
    </row>
    <row r="1287" spans="1:206" x14ac:dyDescent="0.2">
      <c r="A1287" s="4">
        <v>50</v>
      </c>
      <c r="B1287" s="4">
        <v>0</v>
      </c>
      <c r="C1287" s="4">
        <v>0</v>
      </c>
      <c r="D1287" s="4">
        <v>1</v>
      </c>
      <c r="E1287" s="4">
        <v>224</v>
      </c>
      <c r="F1287" s="4">
        <f>ROUND(Source!AR1260,O1287)</f>
        <v>0</v>
      </c>
      <c r="G1287" s="4" t="s">
        <v>116</v>
      </c>
      <c r="H1287" s="4" t="s">
        <v>117</v>
      </c>
      <c r="I1287" s="4"/>
      <c r="J1287" s="4"/>
      <c r="K1287" s="4">
        <v>224</v>
      </c>
      <c r="L1287" s="4">
        <v>26</v>
      </c>
      <c r="M1287" s="4">
        <v>3</v>
      </c>
      <c r="N1287" s="4" t="s">
        <v>3</v>
      </c>
      <c r="O1287" s="4">
        <v>2</v>
      </c>
      <c r="P1287" s="4"/>
      <c r="Q1287" s="4"/>
      <c r="R1287" s="4"/>
      <c r="S1287" s="4"/>
      <c r="T1287" s="4"/>
      <c r="U1287" s="4"/>
      <c r="V1287" s="4"/>
      <c r="W1287" s="4"/>
    </row>
    <row r="1289" spans="1:206" x14ac:dyDescent="0.2">
      <c r="A1289" s="1">
        <v>4</v>
      </c>
      <c r="B1289" s="1">
        <v>1</v>
      </c>
      <c r="C1289" s="1"/>
      <c r="D1289" s="1">
        <f>ROW(A1447)</f>
        <v>1447</v>
      </c>
      <c r="E1289" s="1"/>
      <c r="F1289" s="1" t="s">
        <v>14</v>
      </c>
      <c r="G1289" s="1" t="s">
        <v>363</v>
      </c>
      <c r="H1289" s="1" t="s">
        <v>3</v>
      </c>
      <c r="I1289" s="1">
        <v>0</v>
      </c>
      <c r="J1289" s="1"/>
      <c r="K1289" s="1">
        <v>0</v>
      </c>
      <c r="L1289" s="1"/>
      <c r="M1289" s="1"/>
      <c r="N1289" s="1"/>
      <c r="O1289" s="1"/>
      <c r="P1289" s="1"/>
      <c r="Q1289" s="1"/>
      <c r="R1289" s="1"/>
      <c r="S1289" s="1"/>
      <c r="T1289" s="1"/>
      <c r="U1289" s="1" t="s">
        <v>3</v>
      </c>
      <c r="V1289" s="1">
        <v>0</v>
      </c>
      <c r="W1289" s="1"/>
      <c r="X1289" s="1"/>
      <c r="Y1289" s="1"/>
      <c r="Z1289" s="1"/>
      <c r="AA1289" s="1"/>
      <c r="AB1289" s="1" t="s">
        <v>3</v>
      </c>
      <c r="AC1289" s="1" t="s">
        <v>3</v>
      </c>
      <c r="AD1289" s="1" t="s">
        <v>3</v>
      </c>
      <c r="AE1289" s="1" t="s">
        <v>3</v>
      </c>
      <c r="AF1289" s="1" t="s">
        <v>3</v>
      </c>
      <c r="AG1289" s="1" t="s">
        <v>3</v>
      </c>
      <c r="AH1289" s="1"/>
      <c r="AI1289" s="1"/>
      <c r="AJ1289" s="1"/>
      <c r="AK1289" s="1"/>
      <c r="AL1289" s="1"/>
      <c r="AM1289" s="1"/>
      <c r="AN1289" s="1"/>
      <c r="AO1289" s="1"/>
      <c r="AP1289" s="1" t="s">
        <v>3</v>
      </c>
      <c r="AQ1289" s="1" t="s">
        <v>3</v>
      </c>
      <c r="AR1289" s="1" t="s">
        <v>3</v>
      </c>
      <c r="AS1289" s="1"/>
      <c r="AT1289" s="1"/>
      <c r="AU1289" s="1"/>
      <c r="AV1289" s="1"/>
      <c r="AW1289" s="1"/>
      <c r="AX1289" s="1"/>
      <c r="AY1289" s="1"/>
      <c r="AZ1289" s="1" t="s">
        <v>3</v>
      </c>
      <c r="BA1289" s="1"/>
      <c r="BB1289" s="1" t="s">
        <v>3</v>
      </c>
      <c r="BC1289" s="1" t="s">
        <v>3</v>
      </c>
      <c r="BD1289" s="1" t="s">
        <v>3</v>
      </c>
      <c r="BE1289" s="1" t="s">
        <v>3</v>
      </c>
      <c r="BF1289" s="1" t="s">
        <v>3</v>
      </c>
      <c r="BG1289" s="1" t="s">
        <v>3</v>
      </c>
      <c r="BH1289" s="1" t="s">
        <v>3</v>
      </c>
      <c r="BI1289" s="1" t="s">
        <v>3</v>
      </c>
      <c r="BJ1289" s="1" t="s">
        <v>3</v>
      </c>
      <c r="BK1289" s="1" t="s">
        <v>3</v>
      </c>
      <c r="BL1289" s="1" t="s">
        <v>3</v>
      </c>
      <c r="BM1289" s="1" t="s">
        <v>3</v>
      </c>
      <c r="BN1289" s="1" t="s">
        <v>3</v>
      </c>
      <c r="BO1289" s="1" t="s">
        <v>3</v>
      </c>
      <c r="BP1289" s="1" t="s">
        <v>3</v>
      </c>
      <c r="BQ1289" s="1"/>
      <c r="BR1289" s="1"/>
      <c r="BS1289" s="1"/>
      <c r="BT1289" s="1"/>
      <c r="BU1289" s="1"/>
      <c r="BV1289" s="1"/>
      <c r="BW1289" s="1"/>
      <c r="BX1289" s="1">
        <v>0</v>
      </c>
      <c r="BY1289" s="1"/>
      <c r="BZ1289" s="1"/>
      <c r="CA1289" s="1"/>
      <c r="CB1289" s="1"/>
      <c r="CC1289" s="1"/>
      <c r="CD1289" s="1"/>
      <c r="CE1289" s="1"/>
      <c r="CF1289" s="1"/>
      <c r="CG1289" s="1"/>
      <c r="CH1289" s="1"/>
      <c r="CI1289" s="1"/>
      <c r="CJ1289" s="1">
        <v>0</v>
      </c>
    </row>
    <row r="1291" spans="1:206" x14ac:dyDescent="0.2">
      <c r="A1291" s="2">
        <v>52</v>
      </c>
      <c r="B1291" s="2">
        <f t="shared" ref="B1291:G1291" si="785">B1447</f>
        <v>1</v>
      </c>
      <c r="C1291" s="2">
        <f t="shared" si="785"/>
        <v>4</v>
      </c>
      <c r="D1291" s="2">
        <f t="shared" si="785"/>
        <v>1289</v>
      </c>
      <c r="E1291" s="2">
        <f t="shared" si="785"/>
        <v>0</v>
      </c>
      <c r="F1291" s="2" t="str">
        <f t="shared" si="785"/>
        <v>Новый раздел</v>
      </c>
      <c r="G1291" s="2" t="str">
        <f t="shared" si="785"/>
        <v>Лефортовский переулок</v>
      </c>
      <c r="H1291" s="2"/>
      <c r="I1291" s="2"/>
      <c r="J1291" s="2"/>
      <c r="K1291" s="2"/>
      <c r="L1291" s="2"/>
      <c r="M1291" s="2"/>
      <c r="N1291" s="2"/>
      <c r="O1291" s="2">
        <f t="shared" ref="O1291:AT1291" si="786">O1447</f>
        <v>0</v>
      </c>
      <c r="P1291" s="2">
        <f t="shared" si="786"/>
        <v>0</v>
      </c>
      <c r="Q1291" s="2">
        <f t="shared" si="786"/>
        <v>0</v>
      </c>
      <c r="R1291" s="2">
        <f t="shared" si="786"/>
        <v>0</v>
      </c>
      <c r="S1291" s="2">
        <f t="shared" si="786"/>
        <v>0</v>
      </c>
      <c r="T1291" s="2">
        <f t="shared" si="786"/>
        <v>0</v>
      </c>
      <c r="U1291" s="2">
        <f t="shared" si="786"/>
        <v>0</v>
      </c>
      <c r="V1291" s="2">
        <f t="shared" si="786"/>
        <v>0</v>
      </c>
      <c r="W1291" s="2">
        <f t="shared" si="786"/>
        <v>0</v>
      </c>
      <c r="X1291" s="2">
        <f t="shared" si="786"/>
        <v>0</v>
      </c>
      <c r="Y1291" s="2">
        <f t="shared" si="786"/>
        <v>0</v>
      </c>
      <c r="Z1291" s="2">
        <f t="shared" si="786"/>
        <v>0</v>
      </c>
      <c r="AA1291" s="2">
        <f t="shared" si="786"/>
        <v>0</v>
      </c>
      <c r="AB1291" s="2">
        <f t="shared" si="786"/>
        <v>0</v>
      </c>
      <c r="AC1291" s="2">
        <f t="shared" si="786"/>
        <v>0</v>
      </c>
      <c r="AD1291" s="2">
        <f t="shared" si="786"/>
        <v>0</v>
      </c>
      <c r="AE1291" s="2">
        <f t="shared" si="786"/>
        <v>0</v>
      </c>
      <c r="AF1291" s="2">
        <f t="shared" si="786"/>
        <v>0</v>
      </c>
      <c r="AG1291" s="2">
        <f t="shared" si="786"/>
        <v>0</v>
      </c>
      <c r="AH1291" s="2">
        <f t="shared" si="786"/>
        <v>0</v>
      </c>
      <c r="AI1291" s="2">
        <f t="shared" si="786"/>
        <v>0</v>
      </c>
      <c r="AJ1291" s="2">
        <f t="shared" si="786"/>
        <v>0</v>
      </c>
      <c r="AK1291" s="2">
        <f t="shared" si="786"/>
        <v>0</v>
      </c>
      <c r="AL1291" s="2">
        <f t="shared" si="786"/>
        <v>0</v>
      </c>
      <c r="AM1291" s="2">
        <f t="shared" si="786"/>
        <v>0</v>
      </c>
      <c r="AN1291" s="2">
        <f t="shared" si="786"/>
        <v>0</v>
      </c>
      <c r="AO1291" s="2">
        <f t="shared" si="786"/>
        <v>0</v>
      </c>
      <c r="AP1291" s="2">
        <f t="shared" si="786"/>
        <v>0</v>
      </c>
      <c r="AQ1291" s="2">
        <f t="shared" si="786"/>
        <v>0</v>
      </c>
      <c r="AR1291" s="2">
        <f t="shared" si="786"/>
        <v>0</v>
      </c>
      <c r="AS1291" s="2">
        <f t="shared" si="786"/>
        <v>0</v>
      </c>
      <c r="AT1291" s="2">
        <f t="shared" si="786"/>
        <v>0</v>
      </c>
      <c r="AU1291" s="2">
        <f t="shared" ref="AU1291:BZ1291" si="787">AU1447</f>
        <v>0</v>
      </c>
      <c r="AV1291" s="2">
        <f t="shared" si="787"/>
        <v>0</v>
      </c>
      <c r="AW1291" s="2">
        <f t="shared" si="787"/>
        <v>0</v>
      </c>
      <c r="AX1291" s="2">
        <f t="shared" si="787"/>
        <v>0</v>
      </c>
      <c r="AY1291" s="2">
        <f t="shared" si="787"/>
        <v>0</v>
      </c>
      <c r="AZ1291" s="2">
        <f t="shared" si="787"/>
        <v>0</v>
      </c>
      <c r="BA1291" s="2">
        <f t="shared" si="787"/>
        <v>0</v>
      </c>
      <c r="BB1291" s="2">
        <f t="shared" si="787"/>
        <v>0</v>
      </c>
      <c r="BC1291" s="2">
        <f t="shared" si="787"/>
        <v>0</v>
      </c>
      <c r="BD1291" s="2">
        <f t="shared" si="787"/>
        <v>0</v>
      </c>
      <c r="BE1291" s="2">
        <f t="shared" si="787"/>
        <v>0</v>
      </c>
      <c r="BF1291" s="2">
        <f t="shared" si="787"/>
        <v>0</v>
      </c>
      <c r="BG1291" s="2">
        <f t="shared" si="787"/>
        <v>0</v>
      </c>
      <c r="BH1291" s="2">
        <f t="shared" si="787"/>
        <v>0</v>
      </c>
      <c r="BI1291" s="2">
        <f t="shared" si="787"/>
        <v>0</v>
      </c>
      <c r="BJ1291" s="2">
        <f t="shared" si="787"/>
        <v>0</v>
      </c>
      <c r="BK1291" s="2">
        <f t="shared" si="787"/>
        <v>0</v>
      </c>
      <c r="BL1291" s="2">
        <f t="shared" si="787"/>
        <v>0</v>
      </c>
      <c r="BM1291" s="2">
        <f t="shared" si="787"/>
        <v>0</v>
      </c>
      <c r="BN1291" s="2">
        <f t="shared" si="787"/>
        <v>0</v>
      </c>
      <c r="BO1291" s="2">
        <f t="shared" si="787"/>
        <v>0</v>
      </c>
      <c r="BP1291" s="2">
        <f t="shared" si="787"/>
        <v>0</v>
      </c>
      <c r="BQ1291" s="2">
        <f t="shared" si="787"/>
        <v>0</v>
      </c>
      <c r="BR1291" s="2">
        <f t="shared" si="787"/>
        <v>0</v>
      </c>
      <c r="BS1291" s="2">
        <f t="shared" si="787"/>
        <v>0</v>
      </c>
      <c r="BT1291" s="2">
        <f t="shared" si="787"/>
        <v>0</v>
      </c>
      <c r="BU1291" s="2">
        <f t="shared" si="787"/>
        <v>0</v>
      </c>
      <c r="BV1291" s="2">
        <f t="shared" si="787"/>
        <v>0</v>
      </c>
      <c r="BW1291" s="2">
        <f t="shared" si="787"/>
        <v>0</v>
      </c>
      <c r="BX1291" s="2">
        <f t="shared" si="787"/>
        <v>0</v>
      </c>
      <c r="BY1291" s="2">
        <f t="shared" si="787"/>
        <v>0</v>
      </c>
      <c r="BZ1291" s="2">
        <f t="shared" si="787"/>
        <v>0</v>
      </c>
      <c r="CA1291" s="2">
        <f t="shared" ref="CA1291:DF1291" si="788">CA1447</f>
        <v>0</v>
      </c>
      <c r="CB1291" s="2">
        <f t="shared" si="788"/>
        <v>0</v>
      </c>
      <c r="CC1291" s="2">
        <f t="shared" si="788"/>
        <v>0</v>
      </c>
      <c r="CD1291" s="2">
        <f t="shared" si="788"/>
        <v>0</v>
      </c>
      <c r="CE1291" s="2">
        <f t="shared" si="788"/>
        <v>0</v>
      </c>
      <c r="CF1291" s="2">
        <f t="shared" si="788"/>
        <v>0</v>
      </c>
      <c r="CG1291" s="2">
        <f t="shared" si="788"/>
        <v>0</v>
      </c>
      <c r="CH1291" s="2">
        <f t="shared" si="788"/>
        <v>0</v>
      </c>
      <c r="CI1291" s="2">
        <f t="shared" si="788"/>
        <v>0</v>
      </c>
      <c r="CJ1291" s="2">
        <f t="shared" si="788"/>
        <v>0</v>
      </c>
      <c r="CK1291" s="2">
        <f t="shared" si="788"/>
        <v>0</v>
      </c>
      <c r="CL1291" s="2">
        <f t="shared" si="788"/>
        <v>0</v>
      </c>
      <c r="CM1291" s="2">
        <f t="shared" si="788"/>
        <v>0</v>
      </c>
      <c r="CN1291" s="2">
        <f t="shared" si="788"/>
        <v>0</v>
      </c>
      <c r="CO1291" s="2">
        <f t="shared" si="788"/>
        <v>0</v>
      </c>
      <c r="CP1291" s="2">
        <f t="shared" si="788"/>
        <v>0</v>
      </c>
      <c r="CQ1291" s="2">
        <f t="shared" si="788"/>
        <v>0</v>
      </c>
      <c r="CR1291" s="2">
        <f t="shared" si="788"/>
        <v>0</v>
      </c>
      <c r="CS1291" s="2">
        <f t="shared" si="788"/>
        <v>0</v>
      </c>
      <c r="CT1291" s="2">
        <f t="shared" si="788"/>
        <v>0</v>
      </c>
      <c r="CU1291" s="2">
        <f t="shared" si="788"/>
        <v>0</v>
      </c>
      <c r="CV1291" s="2">
        <f t="shared" si="788"/>
        <v>0</v>
      </c>
      <c r="CW1291" s="2">
        <f t="shared" si="788"/>
        <v>0</v>
      </c>
      <c r="CX1291" s="2">
        <f t="shared" si="788"/>
        <v>0</v>
      </c>
      <c r="CY1291" s="2">
        <f t="shared" si="788"/>
        <v>0</v>
      </c>
      <c r="CZ1291" s="2">
        <f t="shared" si="788"/>
        <v>0</v>
      </c>
      <c r="DA1291" s="2">
        <f t="shared" si="788"/>
        <v>0</v>
      </c>
      <c r="DB1291" s="2">
        <f t="shared" si="788"/>
        <v>0</v>
      </c>
      <c r="DC1291" s="2">
        <f t="shared" si="788"/>
        <v>0</v>
      </c>
      <c r="DD1291" s="2">
        <f t="shared" si="788"/>
        <v>0</v>
      </c>
      <c r="DE1291" s="2">
        <f t="shared" si="788"/>
        <v>0</v>
      </c>
      <c r="DF1291" s="2">
        <f t="shared" si="788"/>
        <v>0</v>
      </c>
      <c r="DG1291" s="3">
        <f t="shared" ref="DG1291:EL1291" si="789">DG1447</f>
        <v>0</v>
      </c>
      <c r="DH1291" s="3">
        <f t="shared" si="789"/>
        <v>0</v>
      </c>
      <c r="DI1291" s="3">
        <f t="shared" si="789"/>
        <v>0</v>
      </c>
      <c r="DJ1291" s="3">
        <f t="shared" si="789"/>
        <v>0</v>
      </c>
      <c r="DK1291" s="3">
        <f t="shared" si="789"/>
        <v>0</v>
      </c>
      <c r="DL1291" s="3">
        <f t="shared" si="789"/>
        <v>0</v>
      </c>
      <c r="DM1291" s="3">
        <f t="shared" si="789"/>
        <v>0</v>
      </c>
      <c r="DN1291" s="3">
        <f t="shared" si="789"/>
        <v>0</v>
      </c>
      <c r="DO1291" s="3">
        <f t="shared" si="789"/>
        <v>0</v>
      </c>
      <c r="DP1291" s="3">
        <f t="shared" si="789"/>
        <v>0</v>
      </c>
      <c r="DQ1291" s="3">
        <f t="shared" si="789"/>
        <v>0</v>
      </c>
      <c r="DR1291" s="3">
        <f t="shared" si="789"/>
        <v>0</v>
      </c>
      <c r="DS1291" s="3">
        <f t="shared" si="789"/>
        <v>0</v>
      </c>
      <c r="DT1291" s="3">
        <f t="shared" si="789"/>
        <v>0</v>
      </c>
      <c r="DU1291" s="3">
        <f t="shared" si="789"/>
        <v>0</v>
      </c>
      <c r="DV1291" s="3">
        <f t="shared" si="789"/>
        <v>0</v>
      </c>
      <c r="DW1291" s="3">
        <f t="shared" si="789"/>
        <v>0</v>
      </c>
      <c r="DX1291" s="3">
        <f t="shared" si="789"/>
        <v>0</v>
      </c>
      <c r="DY1291" s="3">
        <f t="shared" si="789"/>
        <v>0</v>
      </c>
      <c r="DZ1291" s="3">
        <f t="shared" si="789"/>
        <v>0</v>
      </c>
      <c r="EA1291" s="3">
        <f t="shared" si="789"/>
        <v>0</v>
      </c>
      <c r="EB1291" s="3">
        <f t="shared" si="789"/>
        <v>0</v>
      </c>
      <c r="EC1291" s="3">
        <f t="shared" si="789"/>
        <v>0</v>
      </c>
      <c r="ED1291" s="3">
        <f t="shared" si="789"/>
        <v>0</v>
      </c>
      <c r="EE1291" s="3">
        <f t="shared" si="789"/>
        <v>0</v>
      </c>
      <c r="EF1291" s="3">
        <f t="shared" si="789"/>
        <v>0</v>
      </c>
      <c r="EG1291" s="3">
        <f t="shared" si="789"/>
        <v>0</v>
      </c>
      <c r="EH1291" s="3">
        <f t="shared" si="789"/>
        <v>0</v>
      </c>
      <c r="EI1291" s="3">
        <f t="shared" si="789"/>
        <v>0</v>
      </c>
      <c r="EJ1291" s="3">
        <f t="shared" si="789"/>
        <v>0</v>
      </c>
      <c r="EK1291" s="3">
        <f t="shared" si="789"/>
        <v>0</v>
      </c>
      <c r="EL1291" s="3">
        <f t="shared" si="789"/>
        <v>0</v>
      </c>
      <c r="EM1291" s="3">
        <f t="shared" ref="EM1291:FR1291" si="790">EM1447</f>
        <v>0</v>
      </c>
      <c r="EN1291" s="3">
        <f t="shared" si="790"/>
        <v>0</v>
      </c>
      <c r="EO1291" s="3">
        <f t="shared" si="790"/>
        <v>0</v>
      </c>
      <c r="EP1291" s="3">
        <f t="shared" si="790"/>
        <v>0</v>
      </c>
      <c r="EQ1291" s="3">
        <f t="shared" si="790"/>
        <v>0</v>
      </c>
      <c r="ER1291" s="3">
        <f t="shared" si="790"/>
        <v>0</v>
      </c>
      <c r="ES1291" s="3">
        <f t="shared" si="790"/>
        <v>0</v>
      </c>
      <c r="ET1291" s="3">
        <f t="shared" si="790"/>
        <v>0</v>
      </c>
      <c r="EU1291" s="3">
        <f t="shared" si="790"/>
        <v>0</v>
      </c>
      <c r="EV1291" s="3">
        <f t="shared" si="790"/>
        <v>0</v>
      </c>
      <c r="EW1291" s="3">
        <f t="shared" si="790"/>
        <v>0</v>
      </c>
      <c r="EX1291" s="3">
        <f t="shared" si="790"/>
        <v>0</v>
      </c>
      <c r="EY1291" s="3">
        <f t="shared" si="790"/>
        <v>0</v>
      </c>
      <c r="EZ1291" s="3">
        <f t="shared" si="790"/>
        <v>0</v>
      </c>
      <c r="FA1291" s="3">
        <f t="shared" si="790"/>
        <v>0</v>
      </c>
      <c r="FB1291" s="3">
        <f t="shared" si="790"/>
        <v>0</v>
      </c>
      <c r="FC1291" s="3">
        <f t="shared" si="790"/>
        <v>0</v>
      </c>
      <c r="FD1291" s="3">
        <f t="shared" si="790"/>
        <v>0</v>
      </c>
      <c r="FE1291" s="3">
        <f t="shared" si="790"/>
        <v>0</v>
      </c>
      <c r="FF1291" s="3">
        <f t="shared" si="790"/>
        <v>0</v>
      </c>
      <c r="FG1291" s="3">
        <f t="shared" si="790"/>
        <v>0</v>
      </c>
      <c r="FH1291" s="3">
        <f t="shared" si="790"/>
        <v>0</v>
      </c>
      <c r="FI1291" s="3">
        <f t="shared" si="790"/>
        <v>0</v>
      </c>
      <c r="FJ1291" s="3">
        <f t="shared" si="790"/>
        <v>0</v>
      </c>
      <c r="FK1291" s="3">
        <f t="shared" si="790"/>
        <v>0</v>
      </c>
      <c r="FL1291" s="3">
        <f t="shared" si="790"/>
        <v>0</v>
      </c>
      <c r="FM1291" s="3">
        <f t="shared" si="790"/>
        <v>0</v>
      </c>
      <c r="FN1291" s="3">
        <f t="shared" si="790"/>
        <v>0</v>
      </c>
      <c r="FO1291" s="3">
        <f t="shared" si="790"/>
        <v>0</v>
      </c>
      <c r="FP1291" s="3">
        <f t="shared" si="790"/>
        <v>0</v>
      </c>
      <c r="FQ1291" s="3">
        <f t="shared" si="790"/>
        <v>0</v>
      </c>
      <c r="FR1291" s="3">
        <f t="shared" si="790"/>
        <v>0</v>
      </c>
      <c r="FS1291" s="3">
        <f t="shared" ref="FS1291:GX1291" si="791">FS1447</f>
        <v>0</v>
      </c>
      <c r="FT1291" s="3">
        <f t="shared" si="791"/>
        <v>0</v>
      </c>
      <c r="FU1291" s="3">
        <f t="shared" si="791"/>
        <v>0</v>
      </c>
      <c r="FV1291" s="3">
        <f t="shared" si="791"/>
        <v>0</v>
      </c>
      <c r="FW1291" s="3">
        <f t="shared" si="791"/>
        <v>0</v>
      </c>
      <c r="FX1291" s="3">
        <f t="shared" si="791"/>
        <v>0</v>
      </c>
      <c r="FY1291" s="3">
        <f t="shared" si="791"/>
        <v>0</v>
      </c>
      <c r="FZ1291" s="3">
        <f t="shared" si="791"/>
        <v>0</v>
      </c>
      <c r="GA1291" s="3">
        <f t="shared" si="791"/>
        <v>0</v>
      </c>
      <c r="GB1291" s="3">
        <f t="shared" si="791"/>
        <v>0</v>
      </c>
      <c r="GC1291" s="3">
        <f t="shared" si="791"/>
        <v>0</v>
      </c>
      <c r="GD1291" s="3">
        <f t="shared" si="791"/>
        <v>0</v>
      </c>
      <c r="GE1291" s="3">
        <f t="shared" si="791"/>
        <v>0</v>
      </c>
      <c r="GF1291" s="3">
        <f t="shared" si="791"/>
        <v>0</v>
      </c>
      <c r="GG1291" s="3">
        <f t="shared" si="791"/>
        <v>0</v>
      </c>
      <c r="GH1291" s="3">
        <f t="shared" si="791"/>
        <v>0</v>
      </c>
      <c r="GI1291" s="3">
        <f t="shared" si="791"/>
        <v>0</v>
      </c>
      <c r="GJ1291" s="3">
        <f t="shared" si="791"/>
        <v>0</v>
      </c>
      <c r="GK1291" s="3">
        <f t="shared" si="791"/>
        <v>0</v>
      </c>
      <c r="GL1291" s="3">
        <f t="shared" si="791"/>
        <v>0</v>
      </c>
      <c r="GM1291" s="3">
        <f t="shared" si="791"/>
        <v>0</v>
      </c>
      <c r="GN1291" s="3">
        <f t="shared" si="791"/>
        <v>0</v>
      </c>
      <c r="GO1291" s="3">
        <f t="shared" si="791"/>
        <v>0</v>
      </c>
      <c r="GP1291" s="3">
        <f t="shared" si="791"/>
        <v>0</v>
      </c>
      <c r="GQ1291" s="3">
        <f t="shared" si="791"/>
        <v>0</v>
      </c>
      <c r="GR1291" s="3">
        <f t="shared" si="791"/>
        <v>0</v>
      </c>
      <c r="GS1291" s="3">
        <f t="shared" si="791"/>
        <v>0</v>
      </c>
      <c r="GT1291" s="3">
        <f t="shared" si="791"/>
        <v>0</v>
      </c>
      <c r="GU1291" s="3">
        <f t="shared" si="791"/>
        <v>0</v>
      </c>
      <c r="GV1291" s="3">
        <f t="shared" si="791"/>
        <v>0</v>
      </c>
      <c r="GW1291" s="3">
        <f t="shared" si="791"/>
        <v>0</v>
      </c>
      <c r="GX1291" s="3">
        <f t="shared" si="791"/>
        <v>0</v>
      </c>
    </row>
    <row r="1293" spans="1:206" x14ac:dyDescent="0.2">
      <c r="A1293" s="1">
        <v>5</v>
      </c>
      <c r="B1293" s="1">
        <v>1</v>
      </c>
      <c r="C1293" s="1"/>
      <c r="D1293" s="1">
        <f>ROW(A1308)</f>
        <v>1308</v>
      </c>
      <c r="E1293" s="1"/>
      <c r="F1293" s="1" t="s">
        <v>118</v>
      </c>
      <c r="G1293" s="1" t="s">
        <v>17</v>
      </c>
      <c r="H1293" s="1" t="s">
        <v>3</v>
      </c>
      <c r="I1293" s="1">
        <v>0</v>
      </c>
      <c r="J1293" s="1"/>
      <c r="K1293" s="1">
        <v>0</v>
      </c>
      <c r="L1293" s="1"/>
      <c r="M1293" s="1"/>
      <c r="N1293" s="1"/>
      <c r="O1293" s="1"/>
      <c r="P1293" s="1"/>
      <c r="Q1293" s="1"/>
      <c r="R1293" s="1"/>
      <c r="S1293" s="1"/>
      <c r="T1293" s="1"/>
      <c r="U1293" s="1" t="s">
        <v>3</v>
      </c>
      <c r="V1293" s="1">
        <v>0</v>
      </c>
      <c r="W1293" s="1"/>
      <c r="X1293" s="1"/>
      <c r="Y1293" s="1"/>
      <c r="Z1293" s="1"/>
      <c r="AA1293" s="1"/>
      <c r="AB1293" s="1" t="s">
        <v>3</v>
      </c>
      <c r="AC1293" s="1" t="s">
        <v>3</v>
      </c>
      <c r="AD1293" s="1" t="s">
        <v>3</v>
      </c>
      <c r="AE1293" s="1" t="s">
        <v>3</v>
      </c>
      <c r="AF1293" s="1" t="s">
        <v>3</v>
      </c>
      <c r="AG1293" s="1" t="s">
        <v>3</v>
      </c>
      <c r="AH1293" s="1"/>
      <c r="AI1293" s="1"/>
      <c r="AJ1293" s="1"/>
      <c r="AK1293" s="1"/>
      <c r="AL1293" s="1"/>
      <c r="AM1293" s="1"/>
      <c r="AN1293" s="1"/>
      <c r="AO1293" s="1"/>
      <c r="AP1293" s="1" t="s">
        <v>3</v>
      </c>
      <c r="AQ1293" s="1" t="s">
        <v>3</v>
      </c>
      <c r="AR1293" s="1" t="s">
        <v>3</v>
      </c>
      <c r="AS1293" s="1"/>
      <c r="AT1293" s="1"/>
      <c r="AU1293" s="1"/>
      <c r="AV1293" s="1"/>
      <c r="AW1293" s="1"/>
      <c r="AX1293" s="1"/>
      <c r="AY1293" s="1"/>
      <c r="AZ1293" s="1" t="s">
        <v>3</v>
      </c>
      <c r="BA1293" s="1"/>
      <c r="BB1293" s="1" t="s">
        <v>3</v>
      </c>
      <c r="BC1293" s="1" t="s">
        <v>3</v>
      </c>
      <c r="BD1293" s="1" t="s">
        <v>3</v>
      </c>
      <c r="BE1293" s="1" t="s">
        <v>3</v>
      </c>
      <c r="BF1293" s="1" t="s">
        <v>3</v>
      </c>
      <c r="BG1293" s="1" t="s">
        <v>3</v>
      </c>
      <c r="BH1293" s="1" t="s">
        <v>3</v>
      </c>
      <c r="BI1293" s="1" t="s">
        <v>3</v>
      </c>
      <c r="BJ1293" s="1" t="s">
        <v>3</v>
      </c>
      <c r="BK1293" s="1" t="s">
        <v>3</v>
      </c>
      <c r="BL1293" s="1" t="s">
        <v>3</v>
      </c>
      <c r="BM1293" s="1" t="s">
        <v>3</v>
      </c>
      <c r="BN1293" s="1" t="s">
        <v>3</v>
      </c>
      <c r="BO1293" s="1" t="s">
        <v>3</v>
      </c>
      <c r="BP1293" s="1" t="s">
        <v>3</v>
      </c>
      <c r="BQ1293" s="1"/>
      <c r="BR1293" s="1"/>
      <c r="BS1293" s="1"/>
      <c r="BT1293" s="1"/>
      <c r="BU1293" s="1"/>
      <c r="BV1293" s="1"/>
      <c r="BW1293" s="1"/>
      <c r="BX1293" s="1">
        <v>0</v>
      </c>
      <c r="BY1293" s="1"/>
      <c r="BZ1293" s="1"/>
      <c r="CA1293" s="1"/>
      <c r="CB1293" s="1"/>
      <c r="CC1293" s="1"/>
      <c r="CD1293" s="1"/>
      <c r="CE1293" s="1"/>
      <c r="CF1293" s="1"/>
      <c r="CG1293" s="1"/>
      <c r="CH1293" s="1"/>
      <c r="CI1293" s="1"/>
      <c r="CJ1293" s="1">
        <v>0</v>
      </c>
    </row>
    <row r="1295" spans="1:206" x14ac:dyDescent="0.2">
      <c r="A1295" s="2">
        <v>52</v>
      </c>
      <c r="B1295" s="2">
        <f t="shared" ref="B1295:G1295" si="792">B1308</f>
        <v>1</v>
      </c>
      <c r="C1295" s="2">
        <f t="shared" si="792"/>
        <v>5</v>
      </c>
      <c r="D1295" s="2">
        <f t="shared" si="792"/>
        <v>1293</v>
      </c>
      <c r="E1295" s="2">
        <f t="shared" si="792"/>
        <v>0</v>
      </c>
      <c r="F1295" s="2" t="str">
        <f t="shared" si="792"/>
        <v>Новый подраздел</v>
      </c>
      <c r="G1295" s="2" t="str">
        <f t="shared" si="792"/>
        <v>Подготовительные работы</v>
      </c>
      <c r="H1295" s="2"/>
      <c r="I1295" s="2"/>
      <c r="J1295" s="2"/>
      <c r="K1295" s="2"/>
      <c r="L1295" s="2"/>
      <c r="M1295" s="2"/>
      <c r="N1295" s="2"/>
      <c r="O1295" s="2">
        <f t="shared" ref="O1295:AT1295" si="793">O1308</f>
        <v>0</v>
      </c>
      <c r="P1295" s="2">
        <f t="shared" si="793"/>
        <v>0</v>
      </c>
      <c r="Q1295" s="2">
        <f t="shared" si="793"/>
        <v>0</v>
      </c>
      <c r="R1295" s="2">
        <f t="shared" si="793"/>
        <v>0</v>
      </c>
      <c r="S1295" s="2">
        <f t="shared" si="793"/>
        <v>0</v>
      </c>
      <c r="T1295" s="2">
        <f t="shared" si="793"/>
        <v>0</v>
      </c>
      <c r="U1295" s="2">
        <f t="shared" si="793"/>
        <v>0</v>
      </c>
      <c r="V1295" s="2">
        <f t="shared" si="793"/>
        <v>0</v>
      </c>
      <c r="W1295" s="2">
        <f t="shared" si="793"/>
        <v>0</v>
      </c>
      <c r="X1295" s="2">
        <f t="shared" si="793"/>
        <v>0</v>
      </c>
      <c r="Y1295" s="2">
        <f t="shared" si="793"/>
        <v>0</v>
      </c>
      <c r="Z1295" s="2">
        <f t="shared" si="793"/>
        <v>0</v>
      </c>
      <c r="AA1295" s="2">
        <f t="shared" si="793"/>
        <v>0</v>
      </c>
      <c r="AB1295" s="2">
        <f t="shared" si="793"/>
        <v>0</v>
      </c>
      <c r="AC1295" s="2">
        <f t="shared" si="793"/>
        <v>0</v>
      </c>
      <c r="AD1295" s="2">
        <f t="shared" si="793"/>
        <v>0</v>
      </c>
      <c r="AE1295" s="2">
        <f t="shared" si="793"/>
        <v>0</v>
      </c>
      <c r="AF1295" s="2">
        <f t="shared" si="793"/>
        <v>0</v>
      </c>
      <c r="AG1295" s="2">
        <f t="shared" si="793"/>
        <v>0</v>
      </c>
      <c r="AH1295" s="2">
        <f t="shared" si="793"/>
        <v>0</v>
      </c>
      <c r="AI1295" s="2">
        <f t="shared" si="793"/>
        <v>0</v>
      </c>
      <c r="AJ1295" s="2">
        <f t="shared" si="793"/>
        <v>0</v>
      </c>
      <c r="AK1295" s="2">
        <f t="shared" si="793"/>
        <v>0</v>
      </c>
      <c r="AL1295" s="2">
        <f t="shared" si="793"/>
        <v>0</v>
      </c>
      <c r="AM1295" s="2">
        <f t="shared" si="793"/>
        <v>0</v>
      </c>
      <c r="AN1295" s="2">
        <f t="shared" si="793"/>
        <v>0</v>
      </c>
      <c r="AO1295" s="2">
        <f t="shared" si="793"/>
        <v>0</v>
      </c>
      <c r="AP1295" s="2">
        <f t="shared" si="793"/>
        <v>0</v>
      </c>
      <c r="AQ1295" s="2">
        <f t="shared" si="793"/>
        <v>0</v>
      </c>
      <c r="AR1295" s="2">
        <f t="shared" si="793"/>
        <v>0</v>
      </c>
      <c r="AS1295" s="2">
        <f t="shared" si="793"/>
        <v>0</v>
      </c>
      <c r="AT1295" s="2">
        <f t="shared" si="793"/>
        <v>0</v>
      </c>
      <c r="AU1295" s="2">
        <f t="shared" ref="AU1295:BZ1295" si="794">AU1308</f>
        <v>0</v>
      </c>
      <c r="AV1295" s="2">
        <f t="shared" si="794"/>
        <v>0</v>
      </c>
      <c r="AW1295" s="2">
        <f t="shared" si="794"/>
        <v>0</v>
      </c>
      <c r="AX1295" s="2">
        <f t="shared" si="794"/>
        <v>0</v>
      </c>
      <c r="AY1295" s="2">
        <f t="shared" si="794"/>
        <v>0</v>
      </c>
      <c r="AZ1295" s="2">
        <f t="shared" si="794"/>
        <v>0</v>
      </c>
      <c r="BA1295" s="2">
        <f t="shared" si="794"/>
        <v>0</v>
      </c>
      <c r="BB1295" s="2">
        <f t="shared" si="794"/>
        <v>0</v>
      </c>
      <c r="BC1295" s="2">
        <f t="shared" si="794"/>
        <v>0</v>
      </c>
      <c r="BD1295" s="2">
        <f t="shared" si="794"/>
        <v>0</v>
      </c>
      <c r="BE1295" s="2">
        <f t="shared" si="794"/>
        <v>0</v>
      </c>
      <c r="BF1295" s="2">
        <f t="shared" si="794"/>
        <v>0</v>
      </c>
      <c r="BG1295" s="2">
        <f t="shared" si="794"/>
        <v>0</v>
      </c>
      <c r="BH1295" s="2">
        <f t="shared" si="794"/>
        <v>0</v>
      </c>
      <c r="BI1295" s="2">
        <f t="shared" si="794"/>
        <v>0</v>
      </c>
      <c r="BJ1295" s="2">
        <f t="shared" si="794"/>
        <v>0</v>
      </c>
      <c r="BK1295" s="2">
        <f t="shared" si="794"/>
        <v>0</v>
      </c>
      <c r="BL1295" s="2">
        <f t="shared" si="794"/>
        <v>0</v>
      </c>
      <c r="BM1295" s="2">
        <f t="shared" si="794"/>
        <v>0</v>
      </c>
      <c r="BN1295" s="2">
        <f t="shared" si="794"/>
        <v>0</v>
      </c>
      <c r="BO1295" s="2">
        <f t="shared" si="794"/>
        <v>0</v>
      </c>
      <c r="BP1295" s="2">
        <f t="shared" si="794"/>
        <v>0</v>
      </c>
      <c r="BQ1295" s="2">
        <f t="shared" si="794"/>
        <v>0</v>
      </c>
      <c r="BR1295" s="2">
        <f t="shared" si="794"/>
        <v>0</v>
      </c>
      <c r="BS1295" s="2">
        <f t="shared" si="794"/>
        <v>0</v>
      </c>
      <c r="BT1295" s="2">
        <f t="shared" si="794"/>
        <v>0</v>
      </c>
      <c r="BU1295" s="2">
        <f t="shared" si="794"/>
        <v>0</v>
      </c>
      <c r="BV1295" s="2">
        <f t="shared" si="794"/>
        <v>0</v>
      </c>
      <c r="BW1295" s="2">
        <f t="shared" si="794"/>
        <v>0</v>
      </c>
      <c r="BX1295" s="2">
        <f t="shared" si="794"/>
        <v>0</v>
      </c>
      <c r="BY1295" s="2">
        <f t="shared" si="794"/>
        <v>0</v>
      </c>
      <c r="BZ1295" s="2">
        <f t="shared" si="794"/>
        <v>0</v>
      </c>
      <c r="CA1295" s="2">
        <f t="shared" ref="CA1295:DF1295" si="795">CA1308</f>
        <v>0</v>
      </c>
      <c r="CB1295" s="2">
        <f t="shared" si="795"/>
        <v>0</v>
      </c>
      <c r="CC1295" s="2">
        <f t="shared" si="795"/>
        <v>0</v>
      </c>
      <c r="CD1295" s="2">
        <f t="shared" si="795"/>
        <v>0</v>
      </c>
      <c r="CE1295" s="2">
        <f t="shared" si="795"/>
        <v>0</v>
      </c>
      <c r="CF1295" s="2">
        <f t="shared" si="795"/>
        <v>0</v>
      </c>
      <c r="CG1295" s="2">
        <f t="shared" si="795"/>
        <v>0</v>
      </c>
      <c r="CH1295" s="2">
        <f t="shared" si="795"/>
        <v>0</v>
      </c>
      <c r="CI1295" s="2">
        <f t="shared" si="795"/>
        <v>0</v>
      </c>
      <c r="CJ1295" s="2">
        <f t="shared" si="795"/>
        <v>0</v>
      </c>
      <c r="CK1295" s="2">
        <f t="shared" si="795"/>
        <v>0</v>
      </c>
      <c r="CL1295" s="2">
        <f t="shared" si="795"/>
        <v>0</v>
      </c>
      <c r="CM1295" s="2">
        <f t="shared" si="795"/>
        <v>0</v>
      </c>
      <c r="CN1295" s="2">
        <f t="shared" si="795"/>
        <v>0</v>
      </c>
      <c r="CO1295" s="2">
        <f t="shared" si="795"/>
        <v>0</v>
      </c>
      <c r="CP1295" s="2">
        <f t="shared" si="795"/>
        <v>0</v>
      </c>
      <c r="CQ1295" s="2">
        <f t="shared" si="795"/>
        <v>0</v>
      </c>
      <c r="CR1295" s="2">
        <f t="shared" si="795"/>
        <v>0</v>
      </c>
      <c r="CS1295" s="2">
        <f t="shared" si="795"/>
        <v>0</v>
      </c>
      <c r="CT1295" s="2">
        <f t="shared" si="795"/>
        <v>0</v>
      </c>
      <c r="CU1295" s="2">
        <f t="shared" si="795"/>
        <v>0</v>
      </c>
      <c r="CV1295" s="2">
        <f t="shared" si="795"/>
        <v>0</v>
      </c>
      <c r="CW1295" s="2">
        <f t="shared" si="795"/>
        <v>0</v>
      </c>
      <c r="CX1295" s="2">
        <f t="shared" si="795"/>
        <v>0</v>
      </c>
      <c r="CY1295" s="2">
        <f t="shared" si="795"/>
        <v>0</v>
      </c>
      <c r="CZ1295" s="2">
        <f t="shared" si="795"/>
        <v>0</v>
      </c>
      <c r="DA1295" s="2">
        <f t="shared" si="795"/>
        <v>0</v>
      </c>
      <c r="DB1295" s="2">
        <f t="shared" si="795"/>
        <v>0</v>
      </c>
      <c r="DC1295" s="2">
        <f t="shared" si="795"/>
        <v>0</v>
      </c>
      <c r="DD1295" s="2">
        <f t="shared" si="795"/>
        <v>0</v>
      </c>
      <c r="DE1295" s="2">
        <f t="shared" si="795"/>
        <v>0</v>
      </c>
      <c r="DF1295" s="2">
        <f t="shared" si="795"/>
        <v>0</v>
      </c>
      <c r="DG1295" s="3">
        <f t="shared" ref="DG1295:EL1295" si="796">DG1308</f>
        <v>0</v>
      </c>
      <c r="DH1295" s="3">
        <f t="shared" si="796"/>
        <v>0</v>
      </c>
      <c r="DI1295" s="3">
        <f t="shared" si="796"/>
        <v>0</v>
      </c>
      <c r="DJ1295" s="3">
        <f t="shared" si="796"/>
        <v>0</v>
      </c>
      <c r="DK1295" s="3">
        <f t="shared" si="796"/>
        <v>0</v>
      </c>
      <c r="DL1295" s="3">
        <f t="shared" si="796"/>
        <v>0</v>
      </c>
      <c r="DM1295" s="3">
        <f t="shared" si="796"/>
        <v>0</v>
      </c>
      <c r="DN1295" s="3">
        <f t="shared" si="796"/>
        <v>0</v>
      </c>
      <c r="DO1295" s="3">
        <f t="shared" si="796"/>
        <v>0</v>
      </c>
      <c r="DP1295" s="3">
        <f t="shared" si="796"/>
        <v>0</v>
      </c>
      <c r="DQ1295" s="3">
        <f t="shared" si="796"/>
        <v>0</v>
      </c>
      <c r="DR1295" s="3">
        <f t="shared" si="796"/>
        <v>0</v>
      </c>
      <c r="DS1295" s="3">
        <f t="shared" si="796"/>
        <v>0</v>
      </c>
      <c r="DT1295" s="3">
        <f t="shared" si="796"/>
        <v>0</v>
      </c>
      <c r="DU1295" s="3">
        <f t="shared" si="796"/>
        <v>0</v>
      </c>
      <c r="DV1295" s="3">
        <f t="shared" si="796"/>
        <v>0</v>
      </c>
      <c r="DW1295" s="3">
        <f t="shared" si="796"/>
        <v>0</v>
      </c>
      <c r="DX1295" s="3">
        <f t="shared" si="796"/>
        <v>0</v>
      </c>
      <c r="DY1295" s="3">
        <f t="shared" si="796"/>
        <v>0</v>
      </c>
      <c r="DZ1295" s="3">
        <f t="shared" si="796"/>
        <v>0</v>
      </c>
      <c r="EA1295" s="3">
        <f t="shared" si="796"/>
        <v>0</v>
      </c>
      <c r="EB1295" s="3">
        <f t="shared" si="796"/>
        <v>0</v>
      </c>
      <c r="EC1295" s="3">
        <f t="shared" si="796"/>
        <v>0</v>
      </c>
      <c r="ED1295" s="3">
        <f t="shared" si="796"/>
        <v>0</v>
      </c>
      <c r="EE1295" s="3">
        <f t="shared" si="796"/>
        <v>0</v>
      </c>
      <c r="EF1295" s="3">
        <f t="shared" si="796"/>
        <v>0</v>
      </c>
      <c r="EG1295" s="3">
        <f t="shared" si="796"/>
        <v>0</v>
      </c>
      <c r="EH1295" s="3">
        <f t="shared" si="796"/>
        <v>0</v>
      </c>
      <c r="EI1295" s="3">
        <f t="shared" si="796"/>
        <v>0</v>
      </c>
      <c r="EJ1295" s="3">
        <f t="shared" si="796"/>
        <v>0</v>
      </c>
      <c r="EK1295" s="3">
        <f t="shared" si="796"/>
        <v>0</v>
      </c>
      <c r="EL1295" s="3">
        <f t="shared" si="796"/>
        <v>0</v>
      </c>
      <c r="EM1295" s="3">
        <f t="shared" ref="EM1295:FR1295" si="797">EM1308</f>
        <v>0</v>
      </c>
      <c r="EN1295" s="3">
        <f t="shared" si="797"/>
        <v>0</v>
      </c>
      <c r="EO1295" s="3">
        <f t="shared" si="797"/>
        <v>0</v>
      </c>
      <c r="EP1295" s="3">
        <f t="shared" si="797"/>
        <v>0</v>
      </c>
      <c r="EQ1295" s="3">
        <f t="shared" si="797"/>
        <v>0</v>
      </c>
      <c r="ER1295" s="3">
        <f t="shared" si="797"/>
        <v>0</v>
      </c>
      <c r="ES1295" s="3">
        <f t="shared" si="797"/>
        <v>0</v>
      </c>
      <c r="ET1295" s="3">
        <f t="shared" si="797"/>
        <v>0</v>
      </c>
      <c r="EU1295" s="3">
        <f t="shared" si="797"/>
        <v>0</v>
      </c>
      <c r="EV1295" s="3">
        <f t="shared" si="797"/>
        <v>0</v>
      </c>
      <c r="EW1295" s="3">
        <f t="shared" si="797"/>
        <v>0</v>
      </c>
      <c r="EX1295" s="3">
        <f t="shared" si="797"/>
        <v>0</v>
      </c>
      <c r="EY1295" s="3">
        <f t="shared" si="797"/>
        <v>0</v>
      </c>
      <c r="EZ1295" s="3">
        <f t="shared" si="797"/>
        <v>0</v>
      </c>
      <c r="FA1295" s="3">
        <f t="shared" si="797"/>
        <v>0</v>
      </c>
      <c r="FB1295" s="3">
        <f t="shared" si="797"/>
        <v>0</v>
      </c>
      <c r="FC1295" s="3">
        <f t="shared" si="797"/>
        <v>0</v>
      </c>
      <c r="FD1295" s="3">
        <f t="shared" si="797"/>
        <v>0</v>
      </c>
      <c r="FE1295" s="3">
        <f t="shared" si="797"/>
        <v>0</v>
      </c>
      <c r="FF1295" s="3">
        <f t="shared" si="797"/>
        <v>0</v>
      </c>
      <c r="FG1295" s="3">
        <f t="shared" si="797"/>
        <v>0</v>
      </c>
      <c r="FH1295" s="3">
        <f t="shared" si="797"/>
        <v>0</v>
      </c>
      <c r="FI1295" s="3">
        <f t="shared" si="797"/>
        <v>0</v>
      </c>
      <c r="FJ1295" s="3">
        <f t="shared" si="797"/>
        <v>0</v>
      </c>
      <c r="FK1295" s="3">
        <f t="shared" si="797"/>
        <v>0</v>
      </c>
      <c r="FL1295" s="3">
        <f t="shared" si="797"/>
        <v>0</v>
      </c>
      <c r="FM1295" s="3">
        <f t="shared" si="797"/>
        <v>0</v>
      </c>
      <c r="FN1295" s="3">
        <f t="shared" si="797"/>
        <v>0</v>
      </c>
      <c r="FO1295" s="3">
        <f t="shared" si="797"/>
        <v>0</v>
      </c>
      <c r="FP1295" s="3">
        <f t="shared" si="797"/>
        <v>0</v>
      </c>
      <c r="FQ1295" s="3">
        <f t="shared" si="797"/>
        <v>0</v>
      </c>
      <c r="FR1295" s="3">
        <f t="shared" si="797"/>
        <v>0</v>
      </c>
      <c r="FS1295" s="3">
        <f t="shared" ref="FS1295:GX1295" si="798">FS1308</f>
        <v>0</v>
      </c>
      <c r="FT1295" s="3">
        <f t="shared" si="798"/>
        <v>0</v>
      </c>
      <c r="FU1295" s="3">
        <f t="shared" si="798"/>
        <v>0</v>
      </c>
      <c r="FV1295" s="3">
        <f t="shared" si="798"/>
        <v>0</v>
      </c>
      <c r="FW1295" s="3">
        <f t="shared" si="798"/>
        <v>0</v>
      </c>
      <c r="FX1295" s="3">
        <f t="shared" si="798"/>
        <v>0</v>
      </c>
      <c r="FY1295" s="3">
        <f t="shared" si="798"/>
        <v>0</v>
      </c>
      <c r="FZ1295" s="3">
        <f t="shared" si="798"/>
        <v>0</v>
      </c>
      <c r="GA1295" s="3">
        <f t="shared" si="798"/>
        <v>0</v>
      </c>
      <c r="GB1295" s="3">
        <f t="shared" si="798"/>
        <v>0</v>
      </c>
      <c r="GC1295" s="3">
        <f t="shared" si="798"/>
        <v>0</v>
      </c>
      <c r="GD1295" s="3">
        <f t="shared" si="798"/>
        <v>0</v>
      </c>
      <c r="GE1295" s="3">
        <f t="shared" si="798"/>
        <v>0</v>
      </c>
      <c r="GF1295" s="3">
        <f t="shared" si="798"/>
        <v>0</v>
      </c>
      <c r="GG1295" s="3">
        <f t="shared" si="798"/>
        <v>0</v>
      </c>
      <c r="GH1295" s="3">
        <f t="shared" si="798"/>
        <v>0</v>
      </c>
      <c r="GI1295" s="3">
        <f t="shared" si="798"/>
        <v>0</v>
      </c>
      <c r="GJ1295" s="3">
        <f t="shared" si="798"/>
        <v>0</v>
      </c>
      <c r="GK1295" s="3">
        <f t="shared" si="798"/>
        <v>0</v>
      </c>
      <c r="GL1295" s="3">
        <f t="shared" si="798"/>
        <v>0</v>
      </c>
      <c r="GM1295" s="3">
        <f t="shared" si="798"/>
        <v>0</v>
      </c>
      <c r="GN1295" s="3">
        <f t="shared" si="798"/>
        <v>0</v>
      </c>
      <c r="GO1295" s="3">
        <f t="shared" si="798"/>
        <v>0</v>
      </c>
      <c r="GP1295" s="3">
        <f t="shared" si="798"/>
        <v>0</v>
      </c>
      <c r="GQ1295" s="3">
        <f t="shared" si="798"/>
        <v>0</v>
      </c>
      <c r="GR1295" s="3">
        <f t="shared" si="798"/>
        <v>0</v>
      </c>
      <c r="GS1295" s="3">
        <f t="shared" si="798"/>
        <v>0</v>
      </c>
      <c r="GT1295" s="3">
        <f t="shared" si="798"/>
        <v>0</v>
      </c>
      <c r="GU1295" s="3">
        <f t="shared" si="798"/>
        <v>0</v>
      </c>
      <c r="GV1295" s="3">
        <f t="shared" si="798"/>
        <v>0</v>
      </c>
      <c r="GW1295" s="3">
        <f t="shared" si="798"/>
        <v>0</v>
      </c>
      <c r="GX1295" s="3">
        <f t="shared" si="798"/>
        <v>0</v>
      </c>
    </row>
    <row r="1297" spans="1:245" x14ac:dyDescent="0.2">
      <c r="A1297">
        <v>17</v>
      </c>
      <c r="B1297">
        <v>1</v>
      </c>
      <c r="C1297">
        <f>ROW(SmtRes!A305)</f>
        <v>305</v>
      </c>
      <c r="D1297">
        <f>ROW(EtalonRes!A399)</f>
        <v>399</v>
      </c>
      <c r="E1297" t="s">
        <v>364</v>
      </c>
      <c r="F1297" t="s">
        <v>365</v>
      </c>
      <c r="G1297" t="s">
        <v>366</v>
      </c>
      <c r="H1297" t="s">
        <v>367</v>
      </c>
      <c r="I1297">
        <v>0</v>
      </c>
      <c r="J1297">
        <v>0</v>
      </c>
      <c r="O1297">
        <f t="shared" ref="O1297:O1306" si="799">ROUND(CP1297,2)</f>
        <v>0</v>
      </c>
      <c r="P1297">
        <f t="shared" ref="P1297:P1306" si="800">ROUND(CQ1297*I1297,2)</f>
        <v>0</v>
      </c>
      <c r="Q1297">
        <f t="shared" ref="Q1297:Q1306" si="801">ROUND(CR1297*I1297,2)</f>
        <v>0</v>
      </c>
      <c r="R1297">
        <f t="shared" ref="R1297:R1306" si="802">ROUND(CS1297*I1297,2)</f>
        <v>0</v>
      </c>
      <c r="S1297">
        <f t="shared" ref="S1297:S1306" si="803">ROUND(CT1297*I1297,2)</f>
        <v>0</v>
      </c>
      <c r="T1297">
        <f t="shared" ref="T1297:T1306" si="804">ROUND(CU1297*I1297,2)</f>
        <v>0</v>
      </c>
      <c r="U1297">
        <f t="shared" ref="U1297:U1306" si="805">CV1297*I1297</f>
        <v>0</v>
      </c>
      <c r="V1297">
        <f t="shared" ref="V1297:V1306" si="806">CW1297*I1297</f>
        <v>0</v>
      </c>
      <c r="W1297">
        <f t="shared" ref="W1297:W1306" si="807">ROUND(CX1297*I1297,2)</f>
        <v>0</v>
      </c>
      <c r="X1297">
        <f t="shared" ref="X1297:X1306" si="808">ROUND(CY1297,2)</f>
        <v>0</v>
      </c>
      <c r="Y1297">
        <f t="shared" ref="Y1297:Y1306" si="809">ROUND(CZ1297,2)</f>
        <v>0</v>
      </c>
      <c r="AA1297">
        <v>40597198</v>
      </c>
      <c r="AB1297">
        <f t="shared" ref="AB1297:AB1306" si="810">ROUND((AC1297+AD1297+AF1297),6)</f>
        <v>878.64800000000002</v>
      </c>
      <c r="AC1297">
        <f>ROUND(((ES1297*0)),6)</f>
        <v>0</v>
      </c>
      <c r="AD1297">
        <f>ROUND(((((ET1297*0.2))-((EU1297*0.2)))+AE1297),6)</f>
        <v>9.1839999999999993</v>
      </c>
      <c r="AE1297">
        <f>ROUND(((EU1297*0.2)),6)</f>
        <v>1.006</v>
      </c>
      <c r="AF1297">
        <f>ROUND(((EV1297*0.2)),6)</f>
        <v>869.46400000000006</v>
      </c>
      <c r="AG1297">
        <f t="shared" ref="AG1297:AG1306" si="811">ROUND((AP1297),6)</f>
        <v>0</v>
      </c>
      <c r="AH1297">
        <f>((EW1297*0.2))</f>
        <v>3.6420000000000003</v>
      </c>
      <c r="AI1297">
        <f>((EX1297*0.2))</f>
        <v>0</v>
      </c>
      <c r="AJ1297">
        <f t="shared" ref="AJ1297:AJ1306" si="812">(AS1297)</f>
        <v>0</v>
      </c>
      <c r="AK1297">
        <v>31822.57</v>
      </c>
      <c r="AL1297">
        <v>27429.33</v>
      </c>
      <c r="AM1297">
        <v>45.92</v>
      </c>
      <c r="AN1297">
        <v>5.03</v>
      </c>
      <c r="AO1297">
        <v>4347.32</v>
      </c>
      <c r="AP1297">
        <v>0</v>
      </c>
      <c r="AQ1297">
        <v>18.21</v>
      </c>
      <c r="AR1297">
        <v>0</v>
      </c>
      <c r="AS1297">
        <v>0</v>
      </c>
      <c r="AT1297">
        <v>70</v>
      </c>
      <c r="AU1297">
        <v>10</v>
      </c>
      <c r="AV1297">
        <v>1</v>
      </c>
      <c r="AW1297">
        <v>1</v>
      </c>
      <c r="AZ1297">
        <v>1</v>
      </c>
      <c r="BA1297">
        <v>1</v>
      </c>
      <c r="BB1297">
        <v>1</v>
      </c>
      <c r="BC1297">
        <v>1</v>
      </c>
      <c r="BD1297" t="s">
        <v>3</v>
      </c>
      <c r="BE1297" t="s">
        <v>3</v>
      </c>
      <c r="BF1297" t="s">
        <v>3</v>
      </c>
      <c r="BG1297" t="s">
        <v>3</v>
      </c>
      <c r="BH1297">
        <v>0</v>
      </c>
      <c r="BI1297">
        <v>4</v>
      </c>
      <c r="BJ1297" t="s">
        <v>368</v>
      </c>
      <c r="BM1297">
        <v>0</v>
      </c>
      <c r="BN1297">
        <v>0</v>
      </c>
      <c r="BO1297" t="s">
        <v>3</v>
      </c>
      <c r="BP1297">
        <v>0</v>
      </c>
      <c r="BQ1297">
        <v>1</v>
      </c>
      <c r="BR1297">
        <v>0</v>
      </c>
      <c r="BS1297">
        <v>1</v>
      </c>
      <c r="BT1297">
        <v>1</v>
      </c>
      <c r="BU1297">
        <v>1</v>
      </c>
      <c r="BV1297">
        <v>1</v>
      </c>
      <c r="BW1297">
        <v>1</v>
      </c>
      <c r="BX1297">
        <v>1</v>
      </c>
      <c r="BY1297" t="s">
        <v>3</v>
      </c>
      <c r="BZ1297">
        <v>70</v>
      </c>
      <c r="CA1297">
        <v>10</v>
      </c>
      <c r="CE1297">
        <v>0</v>
      </c>
      <c r="CF1297">
        <v>0</v>
      </c>
      <c r="CG1297">
        <v>0</v>
      </c>
      <c r="CM1297">
        <v>0</v>
      </c>
      <c r="CN1297" t="s">
        <v>745</v>
      </c>
      <c r="CO1297">
        <v>0</v>
      </c>
      <c r="CP1297">
        <f t="shared" ref="CP1297:CP1306" si="813">(P1297+Q1297+S1297)</f>
        <v>0</v>
      </c>
      <c r="CQ1297">
        <f t="shared" ref="CQ1297:CQ1306" si="814">(AC1297*BC1297*AW1297)</f>
        <v>0</v>
      </c>
      <c r="CR1297">
        <f>(((((ET1297*0.2))*BB1297-((EU1297*0.2))*BS1297)+AE1297*BS1297)*AV1297)</f>
        <v>9.1840000000000011</v>
      </c>
      <c r="CS1297">
        <f t="shared" ref="CS1297:CS1306" si="815">(AE1297*BS1297*AV1297)</f>
        <v>1.006</v>
      </c>
      <c r="CT1297">
        <f t="shared" ref="CT1297:CT1306" si="816">(AF1297*BA1297*AV1297)</f>
        <v>869.46400000000006</v>
      </c>
      <c r="CU1297">
        <f t="shared" ref="CU1297:CU1306" si="817">AG1297</f>
        <v>0</v>
      </c>
      <c r="CV1297">
        <f t="shared" ref="CV1297:CV1306" si="818">(AH1297*AV1297)</f>
        <v>3.6420000000000003</v>
      </c>
      <c r="CW1297">
        <f t="shared" ref="CW1297:CW1306" si="819">AI1297</f>
        <v>0</v>
      </c>
      <c r="CX1297">
        <f t="shared" ref="CX1297:CX1306" si="820">AJ1297</f>
        <v>0</v>
      </c>
      <c r="CY1297">
        <f t="shared" ref="CY1297:CY1306" si="821">((S1297*BZ1297)/100)</f>
        <v>0</v>
      </c>
      <c r="CZ1297">
        <f t="shared" ref="CZ1297:CZ1306" si="822">((S1297*CA1297)/100)</f>
        <v>0</v>
      </c>
      <c r="DC1297" t="s">
        <v>3</v>
      </c>
      <c r="DD1297" t="s">
        <v>233</v>
      </c>
      <c r="DE1297" t="s">
        <v>165</v>
      </c>
      <c r="DF1297" t="s">
        <v>165</v>
      </c>
      <c r="DG1297" t="s">
        <v>165</v>
      </c>
      <c r="DH1297" t="s">
        <v>3</v>
      </c>
      <c r="DI1297" t="s">
        <v>165</v>
      </c>
      <c r="DJ1297" t="s">
        <v>165</v>
      </c>
      <c r="DK1297" t="s">
        <v>3</v>
      </c>
      <c r="DL1297" t="s">
        <v>3</v>
      </c>
      <c r="DM1297" t="s">
        <v>3</v>
      </c>
      <c r="DN1297">
        <v>0</v>
      </c>
      <c r="DO1297">
        <v>0</v>
      </c>
      <c r="DP1297">
        <v>1</v>
      </c>
      <c r="DQ1297">
        <v>1</v>
      </c>
      <c r="DU1297">
        <v>1010</v>
      </c>
      <c r="DV1297" t="s">
        <v>367</v>
      </c>
      <c r="DW1297" t="s">
        <v>367</v>
      </c>
      <c r="DX1297">
        <v>10</v>
      </c>
      <c r="EE1297">
        <v>38986828</v>
      </c>
      <c r="EF1297">
        <v>1</v>
      </c>
      <c r="EG1297" t="s">
        <v>23</v>
      </c>
      <c r="EH1297">
        <v>0</v>
      </c>
      <c r="EI1297" t="s">
        <v>3</v>
      </c>
      <c r="EJ1297">
        <v>4</v>
      </c>
      <c r="EK1297">
        <v>0</v>
      </c>
      <c r="EL1297" t="s">
        <v>24</v>
      </c>
      <c r="EM1297" t="s">
        <v>25</v>
      </c>
      <c r="EO1297" t="s">
        <v>234</v>
      </c>
      <c r="EQ1297">
        <v>131072</v>
      </c>
      <c r="ER1297">
        <v>31822.57</v>
      </c>
      <c r="ES1297">
        <v>27429.33</v>
      </c>
      <c r="ET1297">
        <v>45.92</v>
      </c>
      <c r="EU1297">
        <v>5.03</v>
      </c>
      <c r="EV1297">
        <v>4347.32</v>
      </c>
      <c r="EW1297">
        <v>18.21</v>
      </c>
      <c r="EX1297">
        <v>0</v>
      </c>
      <c r="EY1297">
        <v>0</v>
      </c>
      <c r="FQ1297">
        <v>0</v>
      </c>
      <c r="FR1297">
        <f t="shared" ref="FR1297:FR1306" si="823">ROUND(IF(AND(BH1297=3,BI1297=3),P1297,0),2)</f>
        <v>0</v>
      </c>
      <c r="FS1297">
        <v>0</v>
      </c>
      <c r="FX1297">
        <v>70</v>
      </c>
      <c r="FY1297">
        <v>10</v>
      </c>
      <c r="GA1297" t="s">
        <v>3</v>
      </c>
      <c r="GD1297">
        <v>0</v>
      </c>
      <c r="GF1297">
        <v>1295530014</v>
      </c>
      <c r="GG1297">
        <v>2</v>
      </c>
      <c r="GH1297">
        <v>1</v>
      </c>
      <c r="GI1297">
        <v>-2</v>
      </c>
      <c r="GJ1297">
        <v>0</v>
      </c>
      <c r="GK1297">
        <f>ROUND(R1297*(R12)/100,2)</f>
        <v>0</v>
      </c>
      <c r="GL1297">
        <f t="shared" ref="GL1297:GL1306" si="824">ROUND(IF(AND(BH1297=3,BI1297=3,FS1297&lt;&gt;0),P1297,0),2)</f>
        <v>0</v>
      </c>
      <c r="GM1297">
        <f>ROUND(O1297+X1297+Y1297+GK1297,2)+GX1297</f>
        <v>0</v>
      </c>
      <c r="GN1297">
        <f>IF(OR(BI1297=0,BI1297=1),ROUND(O1297+X1297+Y1297+GK1297,2),0)</f>
        <v>0</v>
      </c>
      <c r="GO1297">
        <f>IF(BI1297=2,ROUND(O1297+X1297+Y1297+GK1297,2),0)</f>
        <v>0</v>
      </c>
      <c r="GP1297">
        <f>IF(BI1297=4,ROUND(O1297+X1297+Y1297+GK1297,2)+GX1297,0)</f>
        <v>0</v>
      </c>
      <c r="GR1297">
        <v>0</v>
      </c>
      <c r="GS1297">
        <v>3</v>
      </c>
      <c r="GT1297">
        <v>0</v>
      </c>
      <c r="GU1297" t="s">
        <v>3</v>
      </c>
      <c r="GV1297">
        <f t="shared" ref="GV1297:GV1304" si="825">ROUND((GT1297),6)</f>
        <v>0</v>
      </c>
      <c r="GW1297">
        <v>1</v>
      </c>
      <c r="GX1297">
        <f t="shared" ref="GX1297:GX1306" si="826">ROUND(HC1297*I1297,2)</f>
        <v>0</v>
      </c>
      <c r="HA1297">
        <v>0</v>
      </c>
      <c r="HB1297">
        <v>0</v>
      </c>
      <c r="HC1297">
        <f t="shared" ref="HC1297:HC1306" si="827">GV1297*GW1297</f>
        <v>0</v>
      </c>
      <c r="IK1297">
        <v>0</v>
      </c>
    </row>
    <row r="1298" spans="1:245" x14ac:dyDescent="0.2">
      <c r="A1298">
        <v>17</v>
      </c>
      <c r="B1298">
        <v>1</v>
      </c>
      <c r="C1298">
        <f>ROW(SmtRes!A312)</f>
        <v>312</v>
      </c>
      <c r="D1298">
        <f>ROW(EtalonRes!A406)</f>
        <v>406</v>
      </c>
      <c r="E1298" t="s">
        <v>369</v>
      </c>
      <c r="F1298" t="s">
        <v>370</v>
      </c>
      <c r="G1298" t="s">
        <v>371</v>
      </c>
      <c r="H1298" t="s">
        <v>367</v>
      </c>
      <c r="I1298">
        <v>0</v>
      </c>
      <c r="J1298">
        <v>0</v>
      </c>
      <c r="O1298">
        <f t="shared" si="799"/>
        <v>0</v>
      </c>
      <c r="P1298">
        <f t="shared" si="800"/>
        <v>0</v>
      </c>
      <c r="Q1298">
        <f t="shared" si="801"/>
        <v>0</v>
      </c>
      <c r="R1298">
        <f t="shared" si="802"/>
        <v>0</v>
      </c>
      <c r="S1298">
        <f t="shared" si="803"/>
        <v>0</v>
      </c>
      <c r="T1298">
        <f t="shared" si="804"/>
        <v>0</v>
      </c>
      <c r="U1298">
        <f t="shared" si="805"/>
        <v>0</v>
      </c>
      <c r="V1298">
        <f t="shared" si="806"/>
        <v>0</v>
      </c>
      <c r="W1298">
        <f t="shared" si="807"/>
        <v>0</v>
      </c>
      <c r="X1298">
        <f t="shared" si="808"/>
        <v>0</v>
      </c>
      <c r="Y1298">
        <f t="shared" si="809"/>
        <v>0</v>
      </c>
      <c r="AA1298">
        <v>40597198</v>
      </c>
      <c r="AB1298">
        <f t="shared" si="810"/>
        <v>586.29999999999995</v>
      </c>
      <c r="AC1298">
        <f>ROUND(((ES1298*0)),6)</f>
        <v>0</v>
      </c>
      <c r="AD1298">
        <f>ROUND(((((ET1298*0.2))-((EU1298*0.2)))+AE1298),6)</f>
        <v>6.1180000000000003</v>
      </c>
      <c r="AE1298">
        <f>ROUND(((EU1298*0.2)),6)</f>
        <v>0.67</v>
      </c>
      <c r="AF1298">
        <f>ROUND(((EV1298*0.2)),6)</f>
        <v>580.18200000000002</v>
      </c>
      <c r="AG1298">
        <f t="shared" si="811"/>
        <v>0</v>
      </c>
      <c r="AH1298">
        <f>((EW1298*0.2))</f>
        <v>2.4300000000000002</v>
      </c>
      <c r="AI1298">
        <f>((EX1298*0.2))</f>
        <v>0</v>
      </c>
      <c r="AJ1298">
        <f t="shared" si="812"/>
        <v>0</v>
      </c>
      <c r="AK1298">
        <v>18665.54</v>
      </c>
      <c r="AL1298">
        <v>15734.04</v>
      </c>
      <c r="AM1298">
        <v>30.59</v>
      </c>
      <c r="AN1298">
        <v>3.35</v>
      </c>
      <c r="AO1298">
        <v>2900.91</v>
      </c>
      <c r="AP1298">
        <v>0</v>
      </c>
      <c r="AQ1298">
        <v>12.15</v>
      </c>
      <c r="AR1298">
        <v>0</v>
      </c>
      <c r="AS1298">
        <v>0</v>
      </c>
      <c r="AT1298">
        <v>70</v>
      </c>
      <c r="AU1298">
        <v>10</v>
      </c>
      <c r="AV1298">
        <v>1</v>
      </c>
      <c r="AW1298">
        <v>1</v>
      </c>
      <c r="AZ1298">
        <v>1</v>
      </c>
      <c r="BA1298">
        <v>1</v>
      </c>
      <c r="BB1298">
        <v>1</v>
      </c>
      <c r="BC1298">
        <v>1</v>
      </c>
      <c r="BD1298" t="s">
        <v>3</v>
      </c>
      <c r="BE1298" t="s">
        <v>3</v>
      </c>
      <c r="BF1298" t="s">
        <v>3</v>
      </c>
      <c r="BG1298" t="s">
        <v>3</v>
      </c>
      <c r="BH1298">
        <v>0</v>
      </c>
      <c r="BI1298">
        <v>4</v>
      </c>
      <c r="BJ1298" t="s">
        <v>372</v>
      </c>
      <c r="BM1298">
        <v>0</v>
      </c>
      <c r="BN1298">
        <v>0</v>
      </c>
      <c r="BO1298" t="s">
        <v>3</v>
      </c>
      <c r="BP1298">
        <v>0</v>
      </c>
      <c r="BQ1298">
        <v>1</v>
      </c>
      <c r="BR1298">
        <v>0</v>
      </c>
      <c r="BS1298">
        <v>1</v>
      </c>
      <c r="BT1298">
        <v>1</v>
      </c>
      <c r="BU1298">
        <v>1</v>
      </c>
      <c r="BV1298">
        <v>1</v>
      </c>
      <c r="BW1298">
        <v>1</v>
      </c>
      <c r="BX1298">
        <v>1</v>
      </c>
      <c r="BY1298" t="s">
        <v>3</v>
      </c>
      <c r="BZ1298">
        <v>70</v>
      </c>
      <c r="CA1298">
        <v>10</v>
      </c>
      <c r="CE1298">
        <v>0</v>
      </c>
      <c r="CF1298">
        <v>0</v>
      </c>
      <c r="CG1298">
        <v>0</v>
      </c>
      <c r="CM1298">
        <v>0</v>
      </c>
      <c r="CN1298" t="s">
        <v>745</v>
      </c>
      <c r="CO1298">
        <v>0</v>
      </c>
      <c r="CP1298">
        <f t="shared" si="813"/>
        <v>0</v>
      </c>
      <c r="CQ1298">
        <f t="shared" si="814"/>
        <v>0</v>
      </c>
      <c r="CR1298">
        <f>(((((ET1298*0.2))*BB1298-((EU1298*0.2))*BS1298)+AE1298*BS1298)*AV1298)</f>
        <v>6.1180000000000003</v>
      </c>
      <c r="CS1298">
        <f t="shared" si="815"/>
        <v>0.67</v>
      </c>
      <c r="CT1298">
        <f t="shared" si="816"/>
        <v>580.18200000000002</v>
      </c>
      <c r="CU1298">
        <f t="shared" si="817"/>
        <v>0</v>
      </c>
      <c r="CV1298">
        <f t="shared" si="818"/>
        <v>2.4300000000000002</v>
      </c>
      <c r="CW1298">
        <f t="shared" si="819"/>
        <v>0</v>
      </c>
      <c r="CX1298">
        <f t="shared" si="820"/>
        <v>0</v>
      </c>
      <c r="CY1298">
        <f t="shared" si="821"/>
        <v>0</v>
      </c>
      <c r="CZ1298">
        <f t="shared" si="822"/>
        <v>0</v>
      </c>
      <c r="DC1298" t="s">
        <v>3</v>
      </c>
      <c r="DD1298" t="s">
        <v>233</v>
      </c>
      <c r="DE1298" t="s">
        <v>165</v>
      </c>
      <c r="DF1298" t="s">
        <v>165</v>
      </c>
      <c r="DG1298" t="s">
        <v>165</v>
      </c>
      <c r="DH1298" t="s">
        <v>3</v>
      </c>
      <c r="DI1298" t="s">
        <v>165</v>
      </c>
      <c r="DJ1298" t="s">
        <v>165</v>
      </c>
      <c r="DK1298" t="s">
        <v>3</v>
      </c>
      <c r="DL1298" t="s">
        <v>3</v>
      </c>
      <c r="DM1298" t="s">
        <v>3</v>
      </c>
      <c r="DN1298">
        <v>0</v>
      </c>
      <c r="DO1298">
        <v>0</v>
      </c>
      <c r="DP1298">
        <v>1</v>
      </c>
      <c r="DQ1298">
        <v>1</v>
      </c>
      <c r="DU1298">
        <v>1010</v>
      </c>
      <c r="DV1298" t="s">
        <v>367</v>
      </c>
      <c r="DW1298" t="s">
        <v>367</v>
      </c>
      <c r="DX1298">
        <v>10</v>
      </c>
      <c r="EE1298">
        <v>38986828</v>
      </c>
      <c r="EF1298">
        <v>1</v>
      </c>
      <c r="EG1298" t="s">
        <v>23</v>
      </c>
      <c r="EH1298">
        <v>0</v>
      </c>
      <c r="EI1298" t="s">
        <v>3</v>
      </c>
      <c r="EJ1298">
        <v>4</v>
      </c>
      <c r="EK1298">
        <v>0</v>
      </c>
      <c r="EL1298" t="s">
        <v>24</v>
      </c>
      <c r="EM1298" t="s">
        <v>25</v>
      </c>
      <c r="EO1298" t="s">
        <v>234</v>
      </c>
      <c r="EQ1298">
        <v>131072</v>
      </c>
      <c r="ER1298">
        <v>18665.54</v>
      </c>
      <c r="ES1298">
        <v>15734.04</v>
      </c>
      <c r="ET1298">
        <v>30.59</v>
      </c>
      <c r="EU1298">
        <v>3.35</v>
      </c>
      <c r="EV1298">
        <v>2900.91</v>
      </c>
      <c r="EW1298">
        <v>12.15</v>
      </c>
      <c r="EX1298">
        <v>0</v>
      </c>
      <c r="EY1298">
        <v>0</v>
      </c>
      <c r="FQ1298">
        <v>0</v>
      </c>
      <c r="FR1298">
        <f t="shared" si="823"/>
        <v>0</v>
      </c>
      <c r="FS1298">
        <v>0</v>
      </c>
      <c r="FX1298">
        <v>70</v>
      </c>
      <c r="FY1298">
        <v>10</v>
      </c>
      <c r="GA1298" t="s">
        <v>3</v>
      </c>
      <c r="GD1298">
        <v>0</v>
      </c>
      <c r="GF1298">
        <v>-284324758</v>
      </c>
      <c r="GG1298">
        <v>2</v>
      </c>
      <c r="GH1298">
        <v>1</v>
      </c>
      <c r="GI1298">
        <v>-2</v>
      </c>
      <c r="GJ1298">
        <v>0</v>
      </c>
      <c r="GK1298">
        <f>ROUND(R1298*(R12)/100,2)</f>
        <v>0</v>
      </c>
      <c r="GL1298">
        <f t="shared" si="824"/>
        <v>0</v>
      </c>
      <c r="GM1298">
        <f>ROUND(O1298+X1298+Y1298+GK1298,2)+GX1298</f>
        <v>0</v>
      </c>
      <c r="GN1298">
        <f>IF(OR(BI1298=0,BI1298=1),ROUND(O1298+X1298+Y1298+GK1298,2),0)</f>
        <v>0</v>
      </c>
      <c r="GO1298">
        <f>IF(BI1298=2,ROUND(O1298+X1298+Y1298+GK1298,2),0)</f>
        <v>0</v>
      </c>
      <c r="GP1298">
        <f>IF(BI1298=4,ROUND(O1298+X1298+Y1298+GK1298,2)+GX1298,0)</f>
        <v>0</v>
      </c>
      <c r="GR1298">
        <v>0</v>
      </c>
      <c r="GS1298">
        <v>3</v>
      </c>
      <c r="GT1298">
        <v>0</v>
      </c>
      <c r="GU1298" t="s">
        <v>3</v>
      </c>
      <c r="GV1298">
        <f t="shared" si="825"/>
        <v>0</v>
      </c>
      <c r="GW1298">
        <v>1</v>
      </c>
      <c r="GX1298">
        <f t="shared" si="826"/>
        <v>0</v>
      </c>
      <c r="HA1298">
        <v>0</v>
      </c>
      <c r="HB1298">
        <v>0</v>
      </c>
      <c r="HC1298">
        <f t="shared" si="827"/>
        <v>0</v>
      </c>
      <c r="IK1298">
        <v>0</v>
      </c>
    </row>
    <row r="1299" spans="1:245" x14ac:dyDescent="0.2">
      <c r="A1299">
        <v>17</v>
      </c>
      <c r="B1299">
        <v>1</v>
      </c>
      <c r="D1299">
        <f>ROW(EtalonRes!A410)</f>
        <v>410</v>
      </c>
      <c r="E1299" t="s">
        <v>373</v>
      </c>
      <c r="F1299" t="s">
        <v>27</v>
      </c>
      <c r="G1299" t="s">
        <v>28</v>
      </c>
      <c r="H1299" t="s">
        <v>29</v>
      </c>
      <c r="I1299">
        <v>0</v>
      </c>
      <c r="J1299">
        <v>0</v>
      </c>
      <c r="O1299">
        <f t="shared" si="799"/>
        <v>0</v>
      </c>
      <c r="P1299">
        <f t="shared" si="800"/>
        <v>0</v>
      </c>
      <c r="Q1299">
        <f t="shared" si="801"/>
        <v>0</v>
      </c>
      <c r="R1299">
        <f t="shared" si="802"/>
        <v>0</v>
      </c>
      <c r="S1299">
        <f t="shared" si="803"/>
        <v>0</v>
      </c>
      <c r="T1299">
        <f t="shared" si="804"/>
        <v>0</v>
      </c>
      <c r="U1299">
        <f t="shared" si="805"/>
        <v>0</v>
      </c>
      <c r="V1299">
        <f t="shared" si="806"/>
        <v>0</v>
      </c>
      <c r="W1299">
        <f t="shared" si="807"/>
        <v>0</v>
      </c>
      <c r="X1299">
        <f t="shared" si="808"/>
        <v>0</v>
      </c>
      <c r="Y1299">
        <f t="shared" si="809"/>
        <v>0</v>
      </c>
      <c r="AA1299">
        <v>40597198</v>
      </c>
      <c r="AB1299">
        <f t="shared" si="810"/>
        <v>58171.74</v>
      </c>
      <c r="AC1299">
        <f t="shared" ref="AC1299:AC1304" si="828">ROUND((ES1299),6)</f>
        <v>0</v>
      </c>
      <c r="AD1299">
        <f t="shared" ref="AD1299:AD1304" si="829">ROUND((((ET1299)-(EU1299))+AE1299),6)</f>
        <v>29276.639999999999</v>
      </c>
      <c r="AE1299">
        <f t="shared" ref="AE1299:AF1304" si="830">ROUND((EU1299),6)</f>
        <v>16049.11</v>
      </c>
      <c r="AF1299">
        <f t="shared" si="830"/>
        <v>28895.1</v>
      </c>
      <c r="AG1299">
        <f t="shared" si="811"/>
        <v>0</v>
      </c>
      <c r="AH1299">
        <f t="shared" ref="AH1299:AI1304" si="831">(EW1299)</f>
        <v>155</v>
      </c>
      <c r="AI1299">
        <f t="shared" si="831"/>
        <v>0</v>
      </c>
      <c r="AJ1299">
        <f t="shared" si="812"/>
        <v>0</v>
      </c>
      <c r="AK1299">
        <v>58171.74</v>
      </c>
      <c r="AL1299">
        <v>0</v>
      </c>
      <c r="AM1299">
        <v>29276.639999999999</v>
      </c>
      <c r="AN1299">
        <v>16049.11</v>
      </c>
      <c r="AO1299">
        <v>28895.1</v>
      </c>
      <c r="AP1299">
        <v>0</v>
      </c>
      <c r="AQ1299">
        <v>155</v>
      </c>
      <c r="AR1299">
        <v>0</v>
      </c>
      <c r="AS1299">
        <v>0</v>
      </c>
      <c r="AT1299">
        <v>70</v>
      </c>
      <c r="AU1299">
        <v>10</v>
      </c>
      <c r="AV1299">
        <v>1</v>
      </c>
      <c r="AW1299">
        <v>1</v>
      </c>
      <c r="AZ1299">
        <v>1</v>
      </c>
      <c r="BA1299">
        <v>1</v>
      </c>
      <c r="BB1299">
        <v>1</v>
      </c>
      <c r="BC1299">
        <v>1</v>
      </c>
      <c r="BD1299" t="s">
        <v>3</v>
      </c>
      <c r="BE1299" t="s">
        <v>3</v>
      </c>
      <c r="BF1299" t="s">
        <v>3</v>
      </c>
      <c r="BG1299" t="s">
        <v>3</v>
      </c>
      <c r="BH1299">
        <v>0</v>
      </c>
      <c r="BI1299">
        <v>4</v>
      </c>
      <c r="BJ1299" t="s">
        <v>30</v>
      </c>
      <c r="BM1299">
        <v>0</v>
      </c>
      <c r="BN1299">
        <v>0</v>
      </c>
      <c r="BO1299" t="s">
        <v>3</v>
      </c>
      <c r="BP1299">
        <v>0</v>
      </c>
      <c r="BQ1299">
        <v>1</v>
      </c>
      <c r="BR1299">
        <v>0</v>
      </c>
      <c r="BS1299">
        <v>1</v>
      </c>
      <c r="BT1299">
        <v>1</v>
      </c>
      <c r="BU1299">
        <v>1</v>
      </c>
      <c r="BV1299">
        <v>1</v>
      </c>
      <c r="BW1299">
        <v>1</v>
      </c>
      <c r="BX1299">
        <v>1</v>
      </c>
      <c r="BY1299" t="s">
        <v>3</v>
      </c>
      <c r="BZ1299">
        <v>70</v>
      </c>
      <c r="CA1299">
        <v>10</v>
      </c>
      <c r="CE1299">
        <v>0</v>
      </c>
      <c r="CF1299">
        <v>0</v>
      </c>
      <c r="CG1299">
        <v>0</v>
      </c>
      <c r="CM1299">
        <v>0</v>
      </c>
      <c r="CN1299" t="s">
        <v>3</v>
      </c>
      <c r="CO1299">
        <v>0</v>
      </c>
      <c r="CP1299">
        <f t="shared" si="813"/>
        <v>0</v>
      </c>
      <c r="CQ1299">
        <f t="shared" si="814"/>
        <v>0</v>
      </c>
      <c r="CR1299">
        <f t="shared" ref="CR1299:CR1304" si="832">((((ET1299)*BB1299-(EU1299)*BS1299)+AE1299*BS1299)*AV1299)</f>
        <v>29276.639999999999</v>
      </c>
      <c r="CS1299">
        <f t="shared" si="815"/>
        <v>16049.11</v>
      </c>
      <c r="CT1299">
        <f t="shared" si="816"/>
        <v>28895.1</v>
      </c>
      <c r="CU1299">
        <f t="shared" si="817"/>
        <v>0</v>
      </c>
      <c r="CV1299">
        <f t="shared" si="818"/>
        <v>155</v>
      </c>
      <c r="CW1299">
        <f t="shared" si="819"/>
        <v>0</v>
      </c>
      <c r="CX1299">
        <f t="shared" si="820"/>
        <v>0</v>
      </c>
      <c r="CY1299">
        <f t="shared" si="821"/>
        <v>0</v>
      </c>
      <c r="CZ1299">
        <f t="shared" si="822"/>
        <v>0</v>
      </c>
      <c r="DC1299" t="s">
        <v>3</v>
      </c>
      <c r="DD1299" t="s">
        <v>3</v>
      </c>
      <c r="DE1299" t="s">
        <v>3</v>
      </c>
      <c r="DF1299" t="s">
        <v>3</v>
      </c>
      <c r="DG1299" t="s">
        <v>3</v>
      </c>
      <c r="DH1299" t="s">
        <v>3</v>
      </c>
      <c r="DI1299" t="s">
        <v>3</v>
      </c>
      <c r="DJ1299" t="s">
        <v>3</v>
      </c>
      <c r="DK1299" t="s">
        <v>3</v>
      </c>
      <c r="DL1299" t="s">
        <v>3</v>
      </c>
      <c r="DM1299" t="s">
        <v>3</v>
      </c>
      <c r="DN1299">
        <v>0</v>
      </c>
      <c r="DO1299">
        <v>0</v>
      </c>
      <c r="DP1299">
        <v>1</v>
      </c>
      <c r="DQ1299">
        <v>1</v>
      </c>
      <c r="DU1299">
        <v>1007</v>
      </c>
      <c r="DV1299" t="s">
        <v>29</v>
      </c>
      <c r="DW1299" t="s">
        <v>29</v>
      </c>
      <c r="DX1299">
        <v>100</v>
      </c>
      <c r="EE1299">
        <v>38986828</v>
      </c>
      <c r="EF1299">
        <v>1</v>
      </c>
      <c r="EG1299" t="s">
        <v>23</v>
      </c>
      <c r="EH1299">
        <v>0</v>
      </c>
      <c r="EI1299" t="s">
        <v>3</v>
      </c>
      <c r="EJ1299">
        <v>4</v>
      </c>
      <c r="EK1299">
        <v>0</v>
      </c>
      <c r="EL1299" t="s">
        <v>24</v>
      </c>
      <c r="EM1299" t="s">
        <v>25</v>
      </c>
      <c r="EO1299" t="s">
        <v>3</v>
      </c>
      <c r="EQ1299">
        <v>131072</v>
      </c>
      <c r="ER1299">
        <v>58171.74</v>
      </c>
      <c r="ES1299">
        <v>0</v>
      </c>
      <c r="ET1299">
        <v>29276.639999999999</v>
      </c>
      <c r="EU1299">
        <v>16049.11</v>
      </c>
      <c r="EV1299">
        <v>28895.1</v>
      </c>
      <c r="EW1299">
        <v>155</v>
      </c>
      <c r="EX1299">
        <v>0</v>
      </c>
      <c r="EY1299">
        <v>0</v>
      </c>
      <c r="FQ1299">
        <v>0</v>
      </c>
      <c r="FR1299">
        <f t="shared" si="823"/>
        <v>0</v>
      </c>
      <c r="FS1299">
        <v>0</v>
      </c>
      <c r="FX1299">
        <v>70</v>
      </c>
      <c r="FY1299">
        <v>10</v>
      </c>
      <c r="GA1299" t="s">
        <v>3</v>
      </c>
      <c r="GD1299">
        <v>0</v>
      </c>
      <c r="GF1299">
        <v>957583223</v>
      </c>
      <c r="GG1299">
        <v>2</v>
      </c>
      <c r="GH1299">
        <v>1</v>
      </c>
      <c r="GI1299">
        <v>-2</v>
      </c>
      <c r="GJ1299">
        <v>0</v>
      </c>
      <c r="GK1299">
        <f>ROUND(R1299*(R12)/100,2)</f>
        <v>0</v>
      </c>
      <c r="GL1299">
        <f t="shared" si="824"/>
        <v>0</v>
      </c>
      <c r="GM1299">
        <f>ROUND(O1299+X1299+Y1299+GK1299,2)+GX1299</f>
        <v>0</v>
      </c>
      <c r="GN1299">
        <f>IF(OR(BI1299=0,BI1299=1),ROUND(O1299+X1299+Y1299+GK1299,2),0)</f>
        <v>0</v>
      </c>
      <c r="GO1299">
        <f>IF(BI1299=2,ROUND(O1299+X1299+Y1299+GK1299,2),0)</f>
        <v>0</v>
      </c>
      <c r="GP1299">
        <f>IF(BI1299=4,ROUND(O1299+X1299+Y1299+GK1299,2)+GX1299,0)</f>
        <v>0</v>
      </c>
      <c r="GR1299">
        <v>0</v>
      </c>
      <c r="GS1299">
        <v>3</v>
      </c>
      <c r="GT1299">
        <v>0</v>
      </c>
      <c r="GU1299" t="s">
        <v>3</v>
      </c>
      <c r="GV1299">
        <f t="shared" si="825"/>
        <v>0</v>
      </c>
      <c r="GW1299">
        <v>1</v>
      </c>
      <c r="GX1299">
        <f t="shared" si="826"/>
        <v>0</v>
      </c>
      <c r="HA1299">
        <v>0</v>
      </c>
      <c r="HB1299">
        <v>0</v>
      </c>
      <c r="HC1299">
        <f t="shared" si="827"/>
        <v>0</v>
      </c>
      <c r="IK1299">
        <v>0</v>
      </c>
    </row>
    <row r="1300" spans="1:245" x14ac:dyDescent="0.2">
      <c r="A1300">
        <v>17</v>
      </c>
      <c r="B1300">
        <v>1</v>
      </c>
      <c r="C1300">
        <f>ROW(SmtRes!A313)</f>
        <v>313</v>
      </c>
      <c r="D1300">
        <f>ROW(EtalonRes!A411)</f>
        <v>411</v>
      </c>
      <c r="E1300" t="s">
        <v>374</v>
      </c>
      <c r="F1300" t="s">
        <v>35</v>
      </c>
      <c r="G1300" t="s">
        <v>36</v>
      </c>
      <c r="H1300" t="s">
        <v>37</v>
      </c>
      <c r="I1300">
        <v>0</v>
      </c>
      <c r="J1300">
        <v>0</v>
      </c>
      <c r="O1300">
        <f t="shared" si="799"/>
        <v>0</v>
      </c>
      <c r="P1300">
        <f t="shared" si="800"/>
        <v>0</v>
      </c>
      <c r="Q1300">
        <f t="shared" si="801"/>
        <v>0</v>
      </c>
      <c r="R1300">
        <f t="shared" si="802"/>
        <v>0</v>
      </c>
      <c r="S1300">
        <f t="shared" si="803"/>
        <v>0</v>
      </c>
      <c r="T1300">
        <f t="shared" si="804"/>
        <v>0</v>
      </c>
      <c r="U1300">
        <f t="shared" si="805"/>
        <v>0</v>
      </c>
      <c r="V1300">
        <f t="shared" si="806"/>
        <v>0</v>
      </c>
      <c r="W1300">
        <f t="shared" si="807"/>
        <v>0</v>
      </c>
      <c r="X1300">
        <f t="shared" si="808"/>
        <v>0</v>
      </c>
      <c r="Y1300">
        <f t="shared" si="809"/>
        <v>0</v>
      </c>
      <c r="AA1300">
        <v>40597198</v>
      </c>
      <c r="AB1300">
        <f t="shared" si="810"/>
        <v>14767.82</v>
      </c>
      <c r="AC1300">
        <f t="shared" si="828"/>
        <v>0</v>
      </c>
      <c r="AD1300">
        <f t="shared" si="829"/>
        <v>0</v>
      </c>
      <c r="AE1300">
        <f t="shared" si="830"/>
        <v>0</v>
      </c>
      <c r="AF1300">
        <f t="shared" si="830"/>
        <v>14767.82</v>
      </c>
      <c r="AG1300">
        <f t="shared" si="811"/>
        <v>0</v>
      </c>
      <c r="AH1300">
        <f t="shared" si="831"/>
        <v>76.7</v>
      </c>
      <c r="AI1300">
        <f t="shared" si="831"/>
        <v>0</v>
      </c>
      <c r="AJ1300">
        <f t="shared" si="812"/>
        <v>0</v>
      </c>
      <c r="AK1300">
        <v>14767.82</v>
      </c>
      <c r="AL1300">
        <v>0</v>
      </c>
      <c r="AM1300">
        <v>0</v>
      </c>
      <c r="AN1300">
        <v>0</v>
      </c>
      <c r="AO1300">
        <v>14767.82</v>
      </c>
      <c r="AP1300">
        <v>0</v>
      </c>
      <c r="AQ1300">
        <v>76.7</v>
      </c>
      <c r="AR1300">
        <v>0</v>
      </c>
      <c r="AS1300">
        <v>0</v>
      </c>
      <c r="AT1300">
        <v>70</v>
      </c>
      <c r="AU1300">
        <v>10</v>
      </c>
      <c r="AV1300">
        <v>1</v>
      </c>
      <c r="AW1300">
        <v>1</v>
      </c>
      <c r="AZ1300">
        <v>1</v>
      </c>
      <c r="BA1300">
        <v>1</v>
      </c>
      <c r="BB1300">
        <v>1</v>
      </c>
      <c r="BC1300">
        <v>1</v>
      </c>
      <c r="BD1300" t="s">
        <v>3</v>
      </c>
      <c r="BE1300" t="s">
        <v>3</v>
      </c>
      <c r="BF1300" t="s">
        <v>3</v>
      </c>
      <c r="BG1300" t="s">
        <v>3</v>
      </c>
      <c r="BH1300">
        <v>0</v>
      </c>
      <c r="BI1300">
        <v>4</v>
      </c>
      <c r="BJ1300" t="s">
        <v>38</v>
      </c>
      <c r="BM1300">
        <v>0</v>
      </c>
      <c r="BN1300">
        <v>0</v>
      </c>
      <c r="BO1300" t="s">
        <v>3</v>
      </c>
      <c r="BP1300">
        <v>0</v>
      </c>
      <c r="BQ1300">
        <v>1</v>
      </c>
      <c r="BR1300">
        <v>0</v>
      </c>
      <c r="BS1300">
        <v>1</v>
      </c>
      <c r="BT1300">
        <v>1</v>
      </c>
      <c r="BU1300">
        <v>1</v>
      </c>
      <c r="BV1300">
        <v>1</v>
      </c>
      <c r="BW1300">
        <v>1</v>
      </c>
      <c r="BX1300">
        <v>1</v>
      </c>
      <c r="BY1300" t="s">
        <v>3</v>
      </c>
      <c r="BZ1300">
        <v>70</v>
      </c>
      <c r="CA1300">
        <v>10</v>
      </c>
      <c r="CE1300">
        <v>0</v>
      </c>
      <c r="CF1300">
        <v>0</v>
      </c>
      <c r="CG1300">
        <v>0</v>
      </c>
      <c r="CM1300">
        <v>0</v>
      </c>
      <c r="CN1300" t="s">
        <v>3</v>
      </c>
      <c r="CO1300">
        <v>0</v>
      </c>
      <c r="CP1300">
        <f t="shared" si="813"/>
        <v>0</v>
      </c>
      <c r="CQ1300">
        <f t="shared" si="814"/>
        <v>0</v>
      </c>
      <c r="CR1300">
        <f t="shared" si="832"/>
        <v>0</v>
      </c>
      <c r="CS1300">
        <f t="shared" si="815"/>
        <v>0</v>
      </c>
      <c r="CT1300">
        <f t="shared" si="816"/>
        <v>14767.82</v>
      </c>
      <c r="CU1300">
        <f t="shared" si="817"/>
        <v>0</v>
      </c>
      <c r="CV1300">
        <f t="shared" si="818"/>
        <v>76.7</v>
      </c>
      <c r="CW1300">
        <f t="shared" si="819"/>
        <v>0</v>
      </c>
      <c r="CX1300">
        <f t="shared" si="820"/>
        <v>0</v>
      </c>
      <c r="CY1300">
        <f t="shared" si="821"/>
        <v>0</v>
      </c>
      <c r="CZ1300">
        <f t="shared" si="822"/>
        <v>0</v>
      </c>
      <c r="DC1300" t="s">
        <v>3</v>
      </c>
      <c r="DD1300" t="s">
        <v>3</v>
      </c>
      <c r="DE1300" t="s">
        <v>3</v>
      </c>
      <c r="DF1300" t="s">
        <v>3</v>
      </c>
      <c r="DG1300" t="s">
        <v>3</v>
      </c>
      <c r="DH1300" t="s">
        <v>3</v>
      </c>
      <c r="DI1300" t="s">
        <v>3</v>
      </c>
      <c r="DJ1300" t="s">
        <v>3</v>
      </c>
      <c r="DK1300" t="s">
        <v>3</v>
      </c>
      <c r="DL1300" t="s">
        <v>3</v>
      </c>
      <c r="DM1300" t="s">
        <v>3</v>
      </c>
      <c r="DN1300">
        <v>0</v>
      </c>
      <c r="DO1300">
        <v>0</v>
      </c>
      <c r="DP1300">
        <v>1</v>
      </c>
      <c r="DQ1300">
        <v>1</v>
      </c>
      <c r="DU1300">
        <v>1003</v>
      </c>
      <c r="DV1300" t="s">
        <v>37</v>
      </c>
      <c r="DW1300" t="s">
        <v>37</v>
      </c>
      <c r="DX1300">
        <v>100</v>
      </c>
      <c r="EE1300">
        <v>38986828</v>
      </c>
      <c r="EF1300">
        <v>1</v>
      </c>
      <c r="EG1300" t="s">
        <v>23</v>
      </c>
      <c r="EH1300">
        <v>0</v>
      </c>
      <c r="EI1300" t="s">
        <v>3</v>
      </c>
      <c r="EJ1300">
        <v>4</v>
      </c>
      <c r="EK1300">
        <v>0</v>
      </c>
      <c r="EL1300" t="s">
        <v>24</v>
      </c>
      <c r="EM1300" t="s">
        <v>25</v>
      </c>
      <c r="EO1300" t="s">
        <v>3</v>
      </c>
      <c r="EQ1300">
        <v>131072</v>
      </c>
      <c r="ER1300">
        <v>14767.82</v>
      </c>
      <c r="ES1300">
        <v>0</v>
      </c>
      <c r="ET1300">
        <v>0</v>
      </c>
      <c r="EU1300">
        <v>0</v>
      </c>
      <c r="EV1300">
        <v>14767.82</v>
      </c>
      <c r="EW1300">
        <v>76.7</v>
      </c>
      <c r="EX1300">
        <v>0</v>
      </c>
      <c r="EY1300">
        <v>0</v>
      </c>
      <c r="FQ1300">
        <v>0</v>
      </c>
      <c r="FR1300">
        <f t="shared" si="823"/>
        <v>0</v>
      </c>
      <c r="FS1300">
        <v>0</v>
      </c>
      <c r="FX1300">
        <v>70</v>
      </c>
      <c r="FY1300">
        <v>10</v>
      </c>
      <c r="GA1300" t="s">
        <v>3</v>
      </c>
      <c r="GD1300">
        <v>0</v>
      </c>
      <c r="GF1300">
        <v>-1374617303</v>
      </c>
      <c r="GG1300">
        <v>2</v>
      </c>
      <c r="GH1300">
        <v>1</v>
      </c>
      <c r="GI1300">
        <v>-2</v>
      </c>
      <c r="GJ1300">
        <v>0</v>
      </c>
      <c r="GK1300">
        <f>ROUND(R1300*(R12)/100,2)</f>
        <v>0</v>
      </c>
      <c r="GL1300">
        <f t="shared" si="824"/>
        <v>0</v>
      </c>
      <c r="GM1300">
        <f>ROUND(O1300+X1300+Y1300+GK1300,2)+GX1300</f>
        <v>0</v>
      </c>
      <c r="GN1300">
        <f>IF(OR(BI1300=0,BI1300=1),ROUND(O1300+X1300+Y1300+GK1300,2),0)</f>
        <v>0</v>
      </c>
      <c r="GO1300">
        <f>IF(BI1300=2,ROUND(O1300+X1300+Y1300+GK1300,2),0)</f>
        <v>0</v>
      </c>
      <c r="GP1300">
        <f>IF(BI1300=4,ROUND(O1300+X1300+Y1300+GK1300,2)+GX1300,0)</f>
        <v>0</v>
      </c>
      <c r="GR1300">
        <v>0</v>
      </c>
      <c r="GS1300">
        <v>3</v>
      </c>
      <c r="GT1300">
        <v>0</v>
      </c>
      <c r="GU1300" t="s">
        <v>3</v>
      </c>
      <c r="GV1300">
        <f t="shared" si="825"/>
        <v>0</v>
      </c>
      <c r="GW1300">
        <v>1</v>
      </c>
      <c r="GX1300">
        <f t="shared" si="826"/>
        <v>0</v>
      </c>
      <c r="HA1300">
        <v>0</v>
      </c>
      <c r="HB1300">
        <v>0</v>
      </c>
      <c r="HC1300">
        <f t="shared" si="827"/>
        <v>0</v>
      </c>
      <c r="IK1300">
        <v>0</v>
      </c>
    </row>
    <row r="1301" spans="1:245" x14ac:dyDescent="0.2">
      <c r="A1301">
        <v>17</v>
      </c>
      <c r="B1301">
        <v>1</v>
      </c>
      <c r="C1301">
        <f>ROW(SmtRes!A314)</f>
        <v>314</v>
      </c>
      <c r="D1301">
        <f>ROW(EtalonRes!A412)</f>
        <v>412</v>
      </c>
      <c r="E1301" t="s">
        <v>375</v>
      </c>
      <c r="F1301" t="s">
        <v>40</v>
      </c>
      <c r="G1301" t="s">
        <v>41</v>
      </c>
      <c r="H1301" t="s">
        <v>42</v>
      </c>
      <c r="I1301">
        <f>ROUND((I1297*10*16.5/1000+I1298*10*11.2/1000+I1299*2.4+I1300*(0.043+0.059)*2.4*100)*0.9,9)</f>
        <v>0</v>
      </c>
      <c r="J1301">
        <v>0</v>
      </c>
      <c r="O1301">
        <f t="shared" si="799"/>
        <v>0</v>
      </c>
      <c r="P1301">
        <f t="shared" si="800"/>
        <v>0</v>
      </c>
      <c r="Q1301">
        <f t="shared" si="801"/>
        <v>0</v>
      </c>
      <c r="R1301">
        <f t="shared" si="802"/>
        <v>0</v>
      </c>
      <c r="S1301">
        <f t="shared" si="803"/>
        <v>0</v>
      </c>
      <c r="T1301">
        <f t="shared" si="804"/>
        <v>0</v>
      </c>
      <c r="U1301">
        <f t="shared" si="805"/>
        <v>0</v>
      </c>
      <c r="V1301">
        <f t="shared" si="806"/>
        <v>0</v>
      </c>
      <c r="W1301">
        <f t="shared" si="807"/>
        <v>0</v>
      </c>
      <c r="X1301">
        <f t="shared" si="808"/>
        <v>0</v>
      </c>
      <c r="Y1301">
        <f t="shared" si="809"/>
        <v>0</v>
      </c>
      <c r="AA1301">
        <v>40597198</v>
      </c>
      <c r="AB1301">
        <f t="shared" si="810"/>
        <v>77.959999999999994</v>
      </c>
      <c r="AC1301">
        <f t="shared" si="828"/>
        <v>0</v>
      </c>
      <c r="AD1301">
        <f t="shared" si="829"/>
        <v>77.959999999999994</v>
      </c>
      <c r="AE1301">
        <f t="shared" si="830"/>
        <v>24.59</v>
      </c>
      <c r="AF1301">
        <f t="shared" si="830"/>
        <v>0</v>
      </c>
      <c r="AG1301">
        <f t="shared" si="811"/>
        <v>0</v>
      </c>
      <c r="AH1301">
        <f t="shared" si="831"/>
        <v>0</v>
      </c>
      <c r="AI1301">
        <f t="shared" si="831"/>
        <v>0</v>
      </c>
      <c r="AJ1301">
        <f t="shared" si="812"/>
        <v>0</v>
      </c>
      <c r="AK1301">
        <v>77.959999999999994</v>
      </c>
      <c r="AL1301">
        <v>0</v>
      </c>
      <c r="AM1301">
        <v>77.959999999999994</v>
      </c>
      <c r="AN1301">
        <v>24.59</v>
      </c>
      <c r="AO1301">
        <v>0</v>
      </c>
      <c r="AP1301">
        <v>0</v>
      </c>
      <c r="AQ1301">
        <v>0</v>
      </c>
      <c r="AR1301">
        <v>0</v>
      </c>
      <c r="AS1301">
        <v>0</v>
      </c>
      <c r="AT1301">
        <v>70</v>
      </c>
      <c r="AU1301">
        <v>10</v>
      </c>
      <c r="AV1301">
        <v>1</v>
      </c>
      <c r="AW1301">
        <v>1</v>
      </c>
      <c r="AZ1301">
        <v>1</v>
      </c>
      <c r="BA1301">
        <v>1</v>
      </c>
      <c r="BB1301">
        <v>1</v>
      </c>
      <c r="BC1301">
        <v>1</v>
      </c>
      <c r="BD1301" t="s">
        <v>3</v>
      </c>
      <c r="BE1301" t="s">
        <v>3</v>
      </c>
      <c r="BF1301" t="s">
        <v>3</v>
      </c>
      <c r="BG1301" t="s">
        <v>3</v>
      </c>
      <c r="BH1301">
        <v>0</v>
      </c>
      <c r="BI1301">
        <v>4</v>
      </c>
      <c r="BJ1301" t="s">
        <v>43</v>
      </c>
      <c r="BM1301">
        <v>0</v>
      </c>
      <c r="BN1301">
        <v>0</v>
      </c>
      <c r="BO1301" t="s">
        <v>3</v>
      </c>
      <c r="BP1301">
        <v>0</v>
      </c>
      <c r="BQ1301">
        <v>1</v>
      </c>
      <c r="BR1301">
        <v>0</v>
      </c>
      <c r="BS1301">
        <v>1</v>
      </c>
      <c r="BT1301">
        <v>1</v>
      </c>
      <c r="BU1301">
        <v>1</v>
      </c>
      <c r="BV1301">
        <v>1</v>
      </c>
      <c r="BW1301">
        <v>1</v>
      </c>
      <c r="BX1301">
        <v>1</v>
      </c>
      <c r="BY1301" t="s">
        <v>3</v>
      </c>
      <c r="BZ1301">
        <v>70</v>
      </c>
      <c r="CA1301">
        <v>10</v>
      </c>
      <c r="CE1301">
        <v>0</v>
      </c>
      <c r="CF1301">
        <v>0</v>
      </c>
      <c r="CG1301">
        <v>0</v>
      </c>
      <c r="CM1301">
        <v>0</v>
      </c>
      <c r="CN1301" t="s">
        <v>3</v>
      </c>
      <c r="CO1301">
        <v>0</v>
      </c>
      <c r="CP1301">
        <f t="shared" si="813"/>
        <v>0</v>
      </c>
      <c r="CQ1301">
        <f t="shared" si="814"/>
        <v>0</v>
      </c>
      <c r="CR1301">
        <f t="shared" si="832"/>
        <v>77.959999999999994</v>
      </c>
      <c r="CS1301">
        <f t="shared" si="815"/>
        <v>24.59</v>
      </c>
      <c r="CT1301">
        <f t="shared" si="816"/>
        <v>0</v>
      </c>
      <c r="CU1301">
        <f t="shared" si="817"/>
        <v>0</v>
      </c>
      <c r="CV1301">
        <f t="shared" si="818"/>
        <v>0</v>
      </c>
      <c r="CW1301">
        <f t="shared" si="819"/>
        <v>0</v>
      </c>
      <c r="CX1301">
        <f t="shared" si="820"/>
        <v>0</v>
      </c>
      <c r="CY1301">
        <f t="shared" si="821"/>
        <v>0</v>
      </c>
      <c r="CZ1301">
        <f t="shared" si="822"/>
        <v>0</v>
      </c>
      <c r="DC1301" t="s">
        <v>3</v>
      </c>
      <c r="DD1301" t="s">
        <v>3</v>
      </c>
      <c r="DE1301" t="s">
        <v>3</v>
      </c>
      <c r="DF1301" t="s">
        <v>3</v>
      </c>
      <c r="DG1301" t="s">
        <v>3</v>
      </c>
      <c r="DH1301" t="s">
        <v>3</v>
      </c>
      <c r="DI1301" t="s">
        <v>3</v>
      </c>
      <c r="DJ1301" t="s">
        <v>3</v>
      </c>
      <c r="DK1301" t="s">
        <v>3</v>
      </c>
      <c r="DL1301" t="s">
        <v>3</v>
      </c>
      <c r="DM1301" t="s">
        <v>3</v>
      </c>
      <c r="DN1301">
        <v>0</v>
      </c>
      <c r="DO1301">
        <v>0</v>
      </c>
      <c r="DP1301">
        <v>1</v>
      </c>
      <c r="DQ1301">
        <v>1</v>
      </c>
      <c r="DU1301">
        <v>1009</v>
      </c>
      <c r="DV1301" t="s">
        <v>42</v>
      </c>
      <c r="DW1301" t="s">
        <v>42</v>
      </c>
      <c r="DX1301">
        <v>1000</v>
      </c>
      <c r="EE1301">
        <v>38986828</v>
      </c>
      <c r="EF1301">
        <v>1</v>
      </c>
      <c r="EG1301" t="s">
        <v>23</v>
      </c>
      <c r="EH1301">
        <v>0</v>
      </c>
      <c r="EI1301" t="s">
        <v>3</v>
      </c>
      <c r="EJ1301">
        <v>4</v>
      </c>
      <c r="EK1301">
        <v>0</v>
      </c>
      <c r="EL1301" t="s">
        <v>24</v>
      </c>
      <c r="EM1301" t="s">
        <v>25</v>
      </c>
      <c r="EO1301" t="s">
        <v>3</v>
      </c>
      <c r="EQ1301">
        <v>131072</v>
      </c>
      <c r="ER1301">
        <v>77.959999999999994</v>
      </c>
      <c r="ES1301">
        <v>0</v>
      </c>
      <c r="ET1301">
        <v>77.959999999999994</v>
      </c>
      <c r="EU1301">
        <v>24.59</v>
      </c>
      <c r="EV1301">
        <v>0</v>
      </c>
      <c r="EW1301">
        <v>0</v>
      </c>
      <c r="EX1301">
        <v>0</v>
      </c>
      <c r="EY1301">
        <v>0</v>
      </c>
      <c r="FQ1301">
        <v>0</v>
      </c>
      <c r="FR1301">
        <f t="shared" si="823"/>
        <v>0</v>
      </c>
      <c r="FS1301">
        <v>0</v>
      </c>
      <c r="FX1301">
        <v>70</v>
      </c>
      <c r="FY1301">
        <v>10</v>
      </c>
      <c r="GA1301" t="s">
        <v>3</v>
      </c>
      <c r="GD1301">
        <v>0</v>
      </c>
      <c r="GF1301">
        <v>-518171745</v>
      </c>
      <c r="GG1301">
        <v>2</v>
      </c>
      <c r="GH1301">
        <v>1</v>
      </c>
      <c r="GI1301">
        <v>-2</v>
      </c>
      <c r="GJ1301">
        <v>0</v>
      </c>
      <c r="GK1301">
        <f>ROUND(R1301*(R12)/100,2)</f>
        <v>0</v>
      </c>
      <c r="GL1301">
        <f t="shared" si="824"/>
        <v>0</v>
      </c>
      <c r="GM1301">
        <f>ROUND(O1301+X1301+Y1301+GK1301,2)+GX1301</f>
        <v>0</v>
      </c>
      <c r="GN1301">
        <f>IF(OR(BI1301=0,BI1301=1),ROUND(O1301+X1301+Y1301+GK1301,2),0)</f>
        <v>0</v>
      </c>
      <c r="GO1301">
        <f>IF(BI1301=2,ROUND(O1301+X1301+Y1301+GK1301,2),0)</f>
        <v>0</v>
      </c>
      <c r="GP1301">
        <f>IF(BI1301=4,ROUND(O1301+X1301+Y1301+GK1301,2)+GX1301,0)</f>
        <v>0</v>
      </c>
      <c r="GR1301">
        <v>0</v>
      </c>
      <c r="GS1301">
        <v>3</v>
      </c>
      <c r="GT1301">
        <v>0</v>
      </c>
      <c r="GU1301" t="s">
        <v>3</v>
      </c>
      <c r="GV1301">
        <f t="shared" si="825"/>
        <v>0</v>
      </c>
      <c r="GW1301">
        <v>1</v>
      </c>
      <c r="GX1301">
        <f t="shared" si="826"/>
        <v>0</v>
      </c>
      <c r="HA1301">
        <v>0</v>
      </c>
      <c r="HB1301">
        <v>0</v>
      </c>
      <c r="HC1301">
        <f t="shared" si="827"/>
        <v>0</v>
      </c>
      <c r="IK1301">
        <v>0</v>
      </c>
    </row>
    <row r="1302" spans="1:245" x14ac:dyDescent="0.2">
      <c r="A1302">
        <v>17</v>
      </c>
      <c r="B1302">
        <v>1</v>
      </c>
      <c r="C1302">
        <f>ROW(SmtRes!A316)</f>
        <v>316</v>
      </c>
      <c r="D1302">
        <f>ROW(EtalonRes!A414)</f>
        <v>414</v>
      </c>
      <c r="E1302" t="s">
        <v>376</v>
      </c>
      <c r="F1302" t="s">
        <v>45</v>
      </c>
      <c r="G1302" t="s">
        <v>46</v>
      </c>
      <c r="H1302" t="s">
        <v>42</v>
      </c>
      <c r="I1302">
        <f>ROUND(I1301,9)</f>
        <v>0</v>
      </c>
      <c r="J1302">
        <v>0</v>
      </c>
      <c r="O1302">
        <f t="shared" si="799"/>
        <v>0</v>
      </c>
      <c r="P1302">
        <f t="shared" si="800"/>
        <v>0</v>
      </c>
      <c r="Q1302">
        <f t="shared" si="801"/>
        <v>0</v>
      </c>
      <c r="R1302">
        <f t="shared" si="802"/>
        <v>0</v>
      </c>
      <c r="S1302">
        <f t="shared" si="803"/>
        <v>0</v>
      </c>
      <c r="T1302">
        <f t="shared" si="804"/>
        <v>0</v>
      </c>
      <c r="U1302">
        <f t="shared" si="805"/>
        <v>0</v>
      </c>
      <c r="V1302">
        <f t="shared" si="806"/>
        <v>0</v>
      </c>
      <c r="W1302">
        <f t="shared" si="807"/>
        <v>0</v>
      </c>
      <c r="X1302">
        <f t="shared" si="808"/>
        <v>0</v>
      </c>
      <c r="Y1302">
        <f t="shared" si="809"/>
        <v>0</v>
      </c>
      <c r="AA1302">
        <v>40597198</v>
      </c>
      <c r="AB1302">
        <f t="shared" si="810"/>
        <v>62.5</v>
      </c>
      <c r="AC1302">
        <f t="shared" si="828"/>
        <v>0</v>
      </c>
      <c r="AD1302">
        <f t="shared" si="829"/>
        <v>62.5</v>
      </c>
      <c r="AE1302">
        <f t="shared" si="830"/>
        <v>37.020000000000003</v>
      </c>
      <c r="AF1302">
        <f t="shared" si="830"/>
        <v>0</v>
      </c>
      <c r="AG1302">
        <f t="shared" si="811"/>
        <v>0</v>
      </c>
      <c r="AH1302">
        <f t="shared" si="831"/>
        <v>0</v>
      </c>
      <c r="AI1302">
        <f t="shared" si="831"/>
        <v>0</v>
      </c>
      <c r="AJ1302">
        <f t="shared" si="812"/>
        <v>0</v>
      </c>
      <c r="AK1302">
        <v>62.5</v>
      </c>
      <c r="AL1302">
        <v>0</v>
      </c>
      <c r="AM1302">
        <v>62.5</v>
      </c>
      <c r="AN1302">
        <v>37.020000000000003</v>
      </c>
      <c r="AO1302">
        <v>0</v>
      </c>
      <c r="AP1302">
        <v>0</v>
      </c>
      <c r="AQ1302">
        <v>0</v>
      </c>
      <c r="AR1302">
        <v>0</v>
      </c>
      <c r="AS1302">
        <v>0</v>
      </c>
      <c r="AT1302">
        <v>0</v>
      </c>
      <c r="AU1302">
        <v>0</v>
      </c>
      <c r="AV1302">
        <v>1</v>
      </c>
      <c r="AW1302">
        <v>1</v>
      </c>
      <c r="AZ1302">
        <v>1</v>
      </c>
      <c r="BA1302">
        <v>1</v>
      </c>
      <c r="BB1302">
        <v>1</v>
      </c>
      <c r="BC1302">
        <v>1</v>
      </c>
      <c r="BD1302" t="s">
        <v>3</v>
      </c>
      <c r="BE1302" t="s">
        <v>3</v>
      </c>
      <c r="BF1302" t="s">
        <v>3</v>
      </c>
      <c r="BG1302" t="s">
        <v>3</v>
      </c>
      <c r="BH1302">
        <v>0</v>
      </c>
      <c r="BI1302">
        <v>4</v>
      </c>
      <c r="BJ1302" t="s">
        <v>47</v>
      </c>
      <c r="BM1302">
        <v>1</v>
      </c>
      <c r="BN1302">
        <v>0</v>
      </c>
      <c r="BO1302" t="s">
        <v>3</v>
      </c>
      <c r="BP1302">
        <v>0</v>
      </c>
      <c r="BQ1302">
        <v>1</v>
      </c>
      <c r="BR1302">
        <v>0</v>
      </c>
      <c r="BS1302">
        <v>1</v>
      </c>
      <c r="BT1302">
        <v>1</v>
      </c>
      <c r="BU1302">
        <v>1</v>
      </c>
      <c r="BV1302">
        <v>1</v>
      </c>
      <c r="BW1302">
        <v>1</v>
      </c>
      <c r="BX1302">
        <v>1</v>
      </c>
      <c r="BY1302" t="s">
        <v>3</v>
      </c>
      <c r="BZ1302">
        <v>0</v>
      </c>
      <c r="CA1302">
        <v>0</v>
      </c>
      <c r="CE1302">
        <v>0</v>
      </c>
      <c r="CF1302">
        <v>0</v>
      </c>
      <c r="CG1302">
        <v>0</v>
      </c>
      <c r="CM1302">
        <v>0</v>
      </c>
      <c r="CN1302" t="s">
        <v>3</v>
      </c>
      <c r="CO1302">
        <v>0</v>
      </c>
      <c r="CP1302">
        <f t="shared" si="813"/>
        <v>0</v>
      </c>
      <c r="CQ1302">
        <f t="shared" si="814"/>
        <v>0</v>
      </c>
      <c r="CR1302">
        <f t="shared" si="832"/>
        <v>62.5</v>
      </c>
      <c r="CS1302">
        <f t="shared" si="815"/>
        <v>37.020000000000003</v>
      </c>
      <c r="CT1302">
        <f t="shared" si="816"/>
        <v>0</v>
      </c>
      <c r="CU1302">
        <f t="shared" si="817"/>
        <v>0</v>
      </c>
      <c r="CV1302">
        <f t="shared" si="818"/>
        <v>0</v>
      </c>
      <c r="CW1302">
        <f t="shared" si="819"/>
        <v>0</v>
      </c>
      <c r="CX1302">
        <f t="shared" si="820"/>
        <v>0</v>
      </c>
      <c r="CY1302">
        <f t="shared" si="821"/>
        <v>0</v>
      </c>
      <c r="CZ1302">
        <f t="shared" si="822"/>
        <v>0</v>
      </c>
      <c r="DC1302" t="s">
        <v>3</v>
      </c>
      <c r="DD1302" t="s">
        <v>3</v>
      </c>
      <c r="DE1302" t="s">
        <v>3</v>
      </c>
      <c r="DF1302" t="s">
        <v>3</v>
      </c>
      <c r="DG1302" t="s">
        <v>3</v>
      </c>
      <c r="DH1302" t="s">
        <v>3</v>
      </c>
      <c r="DI1302" t="s">
        <v>3</v>
      </c>
      <c r="DJ1302" t="s">
        <v>3</v>
      </c>
      <c r="DK1302" t="s">
        <v>3</v>
      </c>
      <c r="DL1302" t="s">
        <v>3</v>
      </c>
      <c r="DM1302" t="s">
        <v>3</v>
      </c>
      <c r="DN1302">
        <v>0</v>
      </c>
      <c r="DO1302">
        <v>0</v>
      </c>
      <c r="DP1302">
        <v>1</v>
      </c>
      <c r="DQ1302">
        <v>1</v>
      </c>
      <c r="DU1302">
        <v>1009</v>
      </c>
      <c r="DV1302" t="s">
        <v>42</v>
      </c>
      <c r="DW1302" t="s">
        <v>42</v>
      </c>
      <c r="DX1302">
        <v>1000</v>
      </c>
      <c r="EE1302">
        <v>38986830</v>
      </c>
      <c r="EF1302">
        <v>1</v>
      </c>
      <c r="EG1302" t="s">
        <v>23</v>
      </c>
      <c r="EH1302">
        <v>0</v>
      </c>
      <c r="EI1302" t="s">
        <v>3</v>
      </c>
      <c r="EJ1302">
        <v>4</v>
      </c>
      <c r="EK1302">
        <v>1</v>
      </c>
      <c r="EL1302" t="s">
        <v>48</v>
      </c>
      <c r="EM1302" t="s">
        <v>25</v>
      </c>
      <c r="EO1302" t="s">
        <v>3</v>
      </c>
      <c r="EQ1302">
        <v>131072</v>
      </c>
      <c r="ER1302">
        <v>62.5</v>
      </c>
      <c r="ES1302">
        <v>0</v>
      </c>
      <c r="ET1302">
        <v>62.5</v>
      </c>
      <c r="EU1302">
        <v>37.020000000000003</v>
      </c>
      <c r="EV1302">
        <v>0</v>
      </c>
      <c r="EW1302">
        <v>0</v>
      </c>
      <c r="EX1302">
        <v>0</v>
      </c>
      <c r="EY1302">
        <v>0</v>
      </c>
      <c r="FQ1302">
        <v>0</v>
      </c>
      <c r="FR1302">
        <f t="shared" si="823"/>
        <v>0</v>
      </c>
      <c r="FS1302">
        <v>0</v>
      </c>
      <c r="FX1302">
        <v>0</v>
      </c>
      <c r="FY1302">
        <v>0</v>
      </c>
      <c r="GA1302" t="s">
        <v>3</v>
      </c>
      <c r="GD1302">
        <v>1</v>
      </c>
      <c r="GF1302">
        <v>-1530973417</v>
      </c>
      <c r="GG1302">
        <v>2</v>
      </c>
      <c r="GH1302">
        <v>1</v>
      </c>
      <c r="GI1302">
        <v>-2</v>
      </c>
      <c r="GJ1302">
        <v>0</v>
      </c>
      <c r="GK1302">
        <v>0</v>
      </c>
      <c r="GL1302">
        <f t="shared" si="824"/>
        <v>0</v>
      </c>
      <c r="GM1302">
        <f>ROUND(O1302+X1302+Y1302,2)+GX1302</f>
        <v>0</v>
      </c>
      <c r="GN1302">
        <f>IF(OR(BI1302=0,BI1302=1),ROUND(O1302+X1302+Y1302,2),0)</f>
        <v>0</v>
      </c>
      <c r="GO1302">
        <f>IF(BI1302=2,ROUND(O1302+X1302+Y1302,2),0)</f>
        <v>0</v>
      </c>
      <c r="GP1302">
        <f>IF(BI1302=4,ROUND(O1302+X1302+Y1302,2)+GX1302,0)</f>
        <v>0</v>
      </c>
      <c r="GR1302">
        <v>0</v>
      </c>
      <c r="GS1302">
        <v>3</v>
      </c>
      <c r="GT1302">
        <v>0</v>
      </c>
      <c r="GU1302" t="s">
        <v>3</v>
      </c>
      <c r="GV1302">
        <f t="shared" si="825"/>
        <v>0</v>
      </c>
      <c r="GW1302">
        <v>1</v>
      </c>
      <c r="GX1302">
        <f t="shared" si="826"/>
        <v>0</v>
      </c>
      <c r="HA1302">
        <v>0</v>
      </c>
      <c r="HB1302">
        <v>0</v>
      </c>
      <c r="HC1302">
        <f t="shared" si="827"/>
        <v>0</v>
      </c>
      <c r="IK1302">
        <v>0</v>
      </c>
    </row>
    <row r="1303" spans="1:245" x14ac:dyDescent="0.2">
      <c r="A1303">
        <v>17</v>
      </c>
      <c r="B1303">
        <v>1</v>
      </c>
      <c r="C1303">
        <f>ROW(SmtRes!A318)</f>
        <v>318</v>
      </c>
      <c r="D1303">
        <f>ROW(EtalonRes!A415)</f>
        <v>415</v>
      </c>
      <c r="E1303" t="s">
        <v>377</v>
      </c>
      <c r="F1303" t="s">
        <v>50</v>
      </c>
      <c r="G1303" t="s">
        <v>51</v>
      </c>
      <c r="H1303" t="s">
        <v>42</v>
      </c>
      <c r="I1303">
        <f>ROUND(I1301/0.9*0.1,9)</f>
        <v>0</v>
      </c>
      <c r="J1303">
        <v>0</v>
      </c>
      <c r="O1303">
        <f t="shared" si="799"/>
        <v>0</v>
      </c>
      <c r="P1303">
        <f t="shared" si="800"/>
        <v>0</v>
      </c>
      <c r="Q1303">
        <f t="shared" si="801"/>
        <v>0</v>
      </c>
      <c r="R1303">
        <f t="shared" si="802"/>
        <v>0</v>
      </c>
      <c r="S1303">
        <f t="shared" si="803"/>
        <v>0</v>
      </c>
      <c r="T1303">
        <f t="shared" si="804"/>
        <v>0</v>
      </c>
      <c r="U1303">
        <f t="shared" si="805"/>
        <v>0</v>
      </c>
      <c r="V1303">
        <f t="shared" si="806"/>
        <v>0</v>
      </c>
      <c r="W1303">
        <f t="shared" si="807"/>
        <v>0</v>
      </c>
      <c r="X1303">
        <f t="shared" si="808"/>
        <v>0</v>
      </c>
      <c r="Y1303">
        <f t="shared" si="809"/>
        <v>0</v>
      </c>
      <c r="AA1303">
        <v>40597198</v>
      </c>
      <c r="AB1303">
        <f t="shared" si="810"/>
        <v>119.69</v>
      </c>
      <c r="AC1303">
        <f t="shared" si="828"/>
        <v>0</v>
      </c>
      <c r="AD1303">
        <f t="shared" si="829"/>
        <v>0</v>
      </c>
      <c r="AE1303">
        <f t="shared" si="830"/>
        <v>0</v>
      </c>
      <c r="AF1303">
        <f t="shared" si="830"/>
        <v>119.69</v>
      </c>
      <c r="AG1303">
        <f t="shared" si="811"/>
        <v>0</v>
      </c>
      <c r="AH1303">
        <f t="shared" si="831"/>
        <v>1.02</v>
      </c>
      <c r="AI1303">
        <f t="shared" si="831"/>
        <v>0</v>
      </c>
      <c r="AJ1303">
        <f t="shared" si="812"/>
        <v>0</v>
      </c>
      <c r="AK1303">
        <v>119.69</v>
      </c>
      <c r="AL1303">
        <v>0</v>
      </c>
      <c r="AM1303">
        <v>0</v>
      </c>
      <c r="AN1303">
        <v>0</v>
      </c>
      <c r="AO1303">
        <v>119.69</v>
      </c>
      <c r="AP1303">
        <v>0</v>
      </c>
      <c r="AQ1303">
        <v>1.02</v>
      </c>
      <c r="AR1303">
        <v>0</v>
      </c>
      <c r="AS1303">
        <v>0</v>
      </c>
      <c r="AT1303">
        <v>70</v>
      </c>
      <c r="AU1303">
        <v>10</v>
      </c>
      <c r="AV1303">
        <v>1</v>
      </c>
      <c r="AW1303">
        <v>1</v>
      </c>
      <c r="AZ1303">
        <v>1</v>
      </c>
      <c r="BA1303">
        <v>1</v>
      </c>
      <c r="BB1303">
        <v>1</v>
      </c>
      <c r="BC1303">
        <v>1</v>
      </c>
      <c r="BD1303" t="s">
        <v>3</v>
      </c>
      <c r="BE1303" t="s">
        <v>3</v>
      </c>
      <c r="BF1303" t="s">
        <v>3</v>
      </c>
      <c r="BG1303" t="s">
        <v>3</v>
      </c>
      <c r="BH1303">
        <v>0</v>
      </c>
      <c r="BI1303">
        <v>4</v>
      </c>
      <c r="BJ1303" t="s">
        <v>52</v>
      </c>
      <c r="BM1303">
        <v>0</v>
      </c>
      <c r="BN1303">
        <v>0</v>
      </c>
      <c r="BO1303" t="s">
        <v>3</v>
      </c>
      <c r="BP1303">
        <v>0</v>
      </c>
      <c r="BQ1303">
        <v>1</v>
      </c>
      <c r="BR1303">
        <v>0</v>
      </c>
      <c r="BS1303">
        <v>1</v>
      </c>
      <c r="BT1303">
        <v>1</v>
      </c>
      <c r="BU1303">
        <v>1</v>
      </c>
      <c r="BV1303">
        <v>1</v>
      </c>
      <c r="BW1303">
        <v>1</v>
      </c>
      <c r="BX1303">
        <v>1</v>
      </c>
      <c r="BY1303" t="s">
        <v>3</v>
      </c>
      <c r="BZ1303">
        <v>70</v>
      </c>
      <c r="CA1303">
        <v>10</v>
      </c>
      <c r="CE1303">
        <v>0</v>
      </c>
      <c r="CF1303">
        <v>0</v>
      </c>
      <c r="CG1303">
        <v>0</v>
      </c>
      <c r="CM1303">
        <v>0</v>
      </c>
      <c r="CN1303" t="s">
        <v>3</v>
      </c>
      <c r="CO1303">
        <v>0</v>
      </c>
      <c r="CP1303">
        <f t="shared" si="813"/>
        <v>0</v>
      </c>
      <c r="CQ1303">
        <f t="shared" si="814"/>
        <v>0</v>
      </c>
      <c r="CR1303">
        <f t="shared" si="832"/>
        <v>0</v>
      </c>
      <c r="CS1303">
        <f t="shared" si="815"/>
        <v>0</v>
      </c>
      <c r="CT1303">
        <f t="shared" si="816"/>
        <v>119.69</v>
      </c>
      <c r="CU1303">
        <f t="shared" si="817"/>
        <v>0</v>
      </c>
      <c r="CV1303">
        <f t="shared" si="818"/>
        <v>1.02</v>
      </c>
      <c r="CW1303">
        <f t="shared" si="819"/>
        <v>0</v>
      </c>
      <c r="CX1303">
        <f t="shared" si="820"/>
        <v>0</v>
      </c>
      <c r="CY1303">
        <f t="shared" si="821"/>
        <v>0</v>
      </c>
      <c r="CZ1303">
        <f t="shared" si="822"/>
        <v>0</v>
      </c>
      <c r="DC1303" t="s">
        <v>3</v>
      </c>
      <c r="DD1303" t="s">
        <v>3</v>
      </c>
      <c r="DE1303" t="s">
        <v>3</v>
      </c>
      <c r="DF1303" t="s">
        <v>3</v>
      </c>
      <c r="DG1303" t="s">
        <v>3</v>
      </c>
      <c r="DH1303" t="s">
        <v>3</v>
      </c>
      <c r="DI1303" t="s">
        <v>3</v>
      </c>
      <c r="DJ1303" t="s">
        <v>3</v>
      </c>
      <c r="DK1303" t="s">
        <v>3</v>
      </c>
      <c r="DL1303" t="s">
        <v>3</v>
      </c>
      <c r="DM1303" t="s">
        <v>3</v>
      </c>
      <c r="DN1303">
        <v>0</v>
      </c>
      <c r="DO1303">
        <v>0</v>
      </c>
      <c r="DP1303">
        <v>1</v>
      </c>
      <c r="DQ1303">
        <v>1</v>
      </c>
      <c r="DU1303">
        <v>1009</v>
      </c>
      <c r="DV1303" t="s">
        <v>42</v>
      </c>
      <c r="DW1303" t="s">
        <v>42</v>
      </c>
      <c r="DX1303">
        <v>1000</v>
      </c>
      <c r="EE1303">
        <v>38986828</v>
      </c>
      <c r="EF1303">
        <v>1</v>
      </c>
      <c r="EG1303" t="s">
        <v>23</v>
      </c>
      <c r="EH1303">
        <v>0</v>
      </c>
      <c r="EI1303" t="s">
        <v>3</v>
      </c>
      <c r="EJ1303">
        <v>4</v>
      </c>
      <c r="EK1303">
        <v>0</v>
      </c>
      <c r="EL1303" t="s">
        <v>24</v>
      </c>
      <c r="EM1303" t="s">
        <v>25</v>
      </c>
      <c r="EO1303" t="s">
        <v>3</v>
      </c>
      <c r="EQ1303">
        <v>131072</v>
      </c>
      <c r="ER1303">
        <v>119.69</v>
      </c>
      <c r="ES1303">
        <v>0</v>
      </c>
      <c r="ET1303">
        <v>0</v>
      </c>
      <c r="EU1303">
        <v>0</v>
      </c>
      <c r="EV1303">
        <v>119.69</v>
      </c>
      <c r="EW1303">
        <v>1.02</v>
      </c>
      <c r="EX1303">
        <v>0</v>
      </c>
      <c r="EY1303">
        <v>0</v>
      </c>
      <c r="FQ1303">
        <v>0</v>
      </c>
      <c r="FR1303">
        <f t="shared" si="823"/>
        <v>0</v>
      </c>
      <c r="FS1303">
        <v>0</v>
      </c>
      <c r="FX1303">
        <v>70</v>
      </c>
      <c r="FY1303">
        <v>10</v>
      </c>
      <c r="GA1303" t="s">
        <v>3</v>
      </c>
      <c r="GD1303">
        <v>0</v>
      </c>
      <c r="GF1303">
        <v>-1938149319</v>
      </c>
      <c r="GG1303">
        <v>2</v>
      </c>
      <c r="GH1303">
        <v>1</v>
      </c>
      <c r="GI1303">
        <v>-2</v>
      </c>
      <c r="GJ1303">
        <v>0</v>
      </c>
      <c r="GK1303">
        <f>ROUND(R1303*(R12)/100,2)</f>
        <v>0</v>
      </c>
      <c r="GL1303">
        <f t="shared" si="824"/>
        <v>0</v>
      </c>
      <c r="GM1303">
        <f>ROUND(O1303+X1303+Y1303+GK1303,2)+GX1303</f>
        <v>0</v>
      </c>
      <c r="GN1303">
        <f>IF(OR(BI1303=0,BI1303=1),ROUND(O1303+X1303+Y1303+GK1303,2),0)</f>
        <v>0</v>
      </c>
      <c r="GO1303">
        <f>IF(BI1303=2,ROUND(O1303+X1303+Y1303+GK1303,2),0)</f>
        <v>0</v>
      </c>
      <c r="GP1303">
        <f>IF(BI1303=4,ROUND(O1303+X1303+Y1303+GK1303,2)+GX1303,0)</f>
        <v>0</v>
      </c>
      <c r="GR1303">
        <v>0</v>
      </c>
      <c r="GS1303">
        <v>3</v>
      </c>
      <c r="GT1303">
        <v>0</v>
      </c>
      <c r="GU1303" t="s">
        <v>3</v>
      </c>
      <c r="GV1303">
        <f t="shared" si="825"/>
        <v>0</v>
      </c>
      <c r="GW1303">
        <v>1</v>
      </c>
      <c r="GX1303">
        <f t="shared" si="826"/>
        <v>0</v>
      </c>
      <c r="HA1303">
        <v>0</v>
      </c>
      <c r="HB1303">
        <v>0</v>
      </c>
      <c r="HC1303">
        <f t="shared" si="827"/>
        <v>0</v>
      </c>
      <c r="IK1303">
        <v>0</v>
      </c>
    </row>
    <row r="1304" spans="1:245" x14ac:dyDescent="0.2">
      <c r="A1304">
        <v>17</v>
      </c>
      <c r="B1304">
        <v>1</v>
      </c>
      <c r="C1304">
        <f>ROW(SmtRes!A320)</f>
        <v>320</v>
      </c>
      <c r="D1304">
        <f>ROW(EtalonRes!A417)</f>
        <v>417</v>
      </c>
      <c r="E1304" t="s">
        <v>378</v>
      </c>
      <c r="F1304" t="s">
        <v>54</v>
      </c>
      <c r="G1304" t="s">
        <v>55</v>
      </c>
      <c r="H1304" t="s">
        <v>42</v>
      </c>
      <c r="I1304">
        <f>ROUND(I1303,9)</f>
        <v>0</v>
      </c>
      <c r="J1304">
        <v>0</v>
      </c>
      <c r="O1304">
        <f t="shared" si="799"/>
        <v>0</v>
      </c>
      <c r="P1304">
        <f t="shared" si="800"/>
        <v>0</v>
      </c>
      <c r="Q1304">
        <f t="shared" si="801"/>
        <v>0</v>
      </c>
      <c r="R1304">
        <f t="shared" si="802"/>
        <v>0</v>
      </c>
      <c r="S1304">
        <f t="shared" si="803"/>
        <v>0</v>
      </c>
      <c r="T1304">
        <f t="shared" si="804"/>
        <v>0</v>
      </c>
      <c r="U1304">
        <f t="shared" si="805"/>
        <v>0</v>
      </c>
      <c r="V1304">
        <f t="shared" si="806"/>
        <v>0</v>
      </c>
      <c r="W1304">
        <f t="shared" si="807"/>
        <v>0</v>
      </c>
      <c r="X1304">
        <f t="shared" si="808"/>
        <v>0</v>
      </c>
      <c r="Y1304">
        <f t="shared" si="809"/>
        <v>0</v>
      </c>
      <c r="AA1304">
        <v>40597198</v>
      </c>
      <c r="AB1304">
        <f t="shared" si="810"/>
        <v>179.4</v>
      </c>
      <c r="AC1304">
        <f t="shared" si="828"/>
        <v>0</v>
      </c>
      <c r="AD1304">
        <f t="shared" si="829"/>
        <v>179.4</v>
      </c>
      <c r="AE1304">
        <f t="shared" si="830"/>
        <v>106.2</v>
      </c>
      <c r="AF1304">
        <f t="shared" si="830"/>
        <v>0</v>
      </c>
      <c r="AG1304">
        <f t="shared" si="811"/>
        <v>0</v>
      </c>
      <c r="AH1304">
        <f t="shared" si="831"/>
        <v>0</v>
      </c>
      <c r="AI1304">
        <f t="shared" si="831"/>
        <v>0</v>
      </c>
      <c r="AJ1304">
        <f t="shared" si="812"/>
        <v>0</v>
      </c>
      <c r="AK1304">
        <v>179.4</v>
      </c>
      <c r="AL1304">
        <v>0</v>
      </c>
      <c r="AM1304">
        <v>179.4</v>
      </c>
      <c r="AN1304">
        <v>106.2</v>
      </c>
      <c r="AO1304">
        <v>0</v>
      </c>
      <c r="AP1304">
        <v>0</v>
      </c>
      <c r="AQ1304">
        <v>0</v>
      </c>
      <c r="AR1304">
        <v>0</v>
      </c>
      <c r="AS1304">
        <v>0</v>
      </c>
      <c r="AT1304">
        <v>0</v>
      </c>
      <c r="AU1304">
        <v>0</v>
      </c>
      <c r="AV1304">
        <v>1</v>
      </c>
      <c r="AW1304">
        <v>1</v>
      </c>
      <c r="AZ1304">
        <v>1</v>
      </c>
      <c r="BA1304">
        <v>1</v>
      </c>
      <c r="BB1304">
        <v>1</v>
      </c>
      <c r="BC1304">
        <v>1</v>
      </c>
      <c r="BD1304" t="s">
        <v>3</v>
      </c>
      <c r="BE1304" t="s">
        <v>3</v>
      </c>
      <c r="BF1304" t="s">
        <v>3</v>
      </c>
      <c r="BG1304" t="s">
        <v>3</v>
      </c>
      <c r="BH1304">
        <v>0</v>
      </c>
      <c r="BI1304">
        <v>4</v>
      </c>
      <c r="BJ1304" t="s">
        <v>56</v>
      </c>
      <c r="BM1304">
        <v>1</v>
      </c>
      <c r="BN1304">
        <v>0</v>
      </c>
      <c r="BO1304" t="s">
        <v>3</v>
      </c>
      <c r="BP1304">
        <v>0</v>
      </c>
      <c r="BQ1304">
        <v>1</v>
      </c>
      <c r="BR1304">
        <v>0</v>
      </c>
      <c r="BS1304">
        <v>1</v>
      </c>
      <c r="BT1304">
        <v>1</v>
      </c>
      <c r="BU1304">
        <v>1</v>
      </c>
      <c r="BV1304">
        <v>1</v>
      </c>
      <c r="BW1304">
        <v>1</v>
      </c>
      <c r="BX1304">
        <v>1</v>
      </c>
      <c r="BY1304" t="s">
        <v>3</v>
      </c>
      <c r="BZ1304">
        <v>0</v>
      </c>
      <c r="CA1304">
        <v>0</v>
      </c>
      <c r="CE1304">
        <v>0</v>
      </c>
      <c r="CF1304">
        <v>0</v>
      </c>
      <c r="CG1304">
        <v>0</v>
      </c>
      <c r="CM1304">
        <v>0</v>
      </c>
      <c r="CN1304" t="s">
        <v>3</v>
      </c>
      <c r="CO1304">
        <v>0</v>
      </c>
      <c r="CP1304">
        <f t="shared" si="813"/>
        <v>0</v>
      </c>
      <c r="CQ1304">
        <f t="shared" si="814"/>
        <v>0</v>
      </c>
      <c r="CR1304">
        <f t="shared" si="832"/>
        <v>179.4</v>
      </c>
      <c r="CS1304">
        <f t="shared" si="815"/>
        <v>106.2</v>
      </c>
      <c r="CT1304">
        <f t="shared" si="816"/>
        <v>0</v>
      </c>
      <c r="CU1304">
        <f t="shared" si="817"/>
        <v>0</v>
      </c>
      <c r="CV1304">
        <f t="shared" si="818"/>
        <v>0</v>
      </c>
      <c r="CW1304">
        <f t="shared" si="819"/>
        <v>0</v>
      </c>
      <c r="CX1304">
        <f t="shared" si="820"/>
        <v>0</v>
      </c>
      <c r="CY1304">
        <f t="shared" si="821"/>
        <v>0</v>
      </c>
      <c r="CZ1304">
        <f t="shared" si="822"/>
        <v>0</v>
      </c>
      <c r="DC1304" t="s">
        <v>3</v>
      </c>
      <c r="DD1304" t="s">
        <v>3</v>
      </c>
      <c r="DE1304" t="s">
        <v>3</v>
      </c>
      <c r="DF1304" t="s">
        <v>3</v>
      </c>
      <c r="DG1304" t="s">
        <v>3</v>
      </c>
      <c r="DH1304" t="s">
        <v>3</v>
      </c>
      <c r="DI1304" t="s">
        <v>3</v>
      </c>
      <c r="DJ1304" t="s">
        <v>3</v>
      </c>
      <c r="DK1304" t="s">
        <v>3</v>
      </c>
      <c r="DL1304" t="s">
        <v>3</v>
      </c>
      <c r="DM1304" t="s">
        <v>3</v>
      </c>
      <c r="DN1304">
        <v>0</v>
      </c>
      <c r="DO1304">
        <v>0</v>
      </c>
      <c r="DP1304">
        <v>1</v>
      </c>
      <c r="DQ1304">
        <v>1</v>
      </c>
      <c r="DU1304">
        <v>1009</v>
      </c>
      <c r="DV1304" t="s">
        <v>42</v>
      </c>
      <c r="DW1304" t="s">
        <v>42</v>
      </c>
      <c r="DX1304">
        <v>1000</v>
      </c>
      <c r="EE1304">
        <v>38986830</v>
      </c>
      <c r="EF1304">
        <v>1</v>
      </c>
      <c r="EG1304" t="s">
        <v>23</v>
      </c>
      <c r="EH1304">
        <v>0</v>
      </c>
      <c r="EI1304" t="s">
        <v>3</v>
      </c>
      <c r="EJ1304">
        <v>4</v>
      </c>
      <c r="EK1304">
        <v>1</v>
      </c>
      <c r="EL1304" t="s">
        <v>48</v>
      </c>
      <c r="EM1304" t="s">
        <v>25</v>
      </c>
      <c r="EO1304" t="s">
        <v>3</v>
      </c>
      <c r="EQ1304">
        <v>131072</v>
      </c>
      <c r="ER1304">
        <v>179.4</v>
      </c>
      <c r="ES1304">
        <v>0</v>
      </c>
      <c r="ET1304">
        <v>179.4</v>
      </c>
      <c r="EU1304">
        <v>106.2</v>
      </c>
      <c r="EV1304">
        <v>0</v>
      </c>
      <c r="EW1304">
        <v>0</v>
      </c>
      <c r="EX1304">
        <v>0</v>
      </c>
      <c r="EY1304">
        <v>0</v>
      </c>
      <c r="FQ1304">
        <v>0</v>
      </c>
      <c r="FR1304">
        <f t="shared" si="823"/>
        <v>0</v>
      </c>
      <c r="FS1304">
        <v>0</v>
      </c>
      <c r="FX1304">
        <v>0</v>
      </c>
      <c r="FY1304">
        <v>0</v>
      </c>
      <c r="GA1304" t="s">
        <v>3</v>
      </c>
      <c r="GD1304">
        <v>1</v>
      </c>
      <c r="GF1304">
        <v>1161399123</v>
      </c>
      <c r="GG1304">
        <v>2</v>
      </c>
      <c r="GH1304">
        <v>1</v>
      </c>
      <c r="GI1304">
        <v>-2</v>
      </c>
      <c r="GJ1304">
        <v>0</v>
      </c>
      <c r="GK1304">
        <v>0</v>
      </c>
      <c r="GL1304">
        <f t="shared" si="824"/>
        <v>0</v>
      </c>
      <c r="GM1304">
        <f>ROUND(O1304+X1304+Y1304,2)+GX1304</f>
        <v>0</v>
      </c>
      <c r="GN1304">
        <f>IF(OR(BI1304=0,BI1304=1),ROUND(O1304+X1304+Y1304,2),0)</f>
        <v>0</v>
      </c>
      <c r="GO1304">
        <f>IF(BI1304=2,ROUND(O1304+X1304+Y1304,2),0)</f>
        <v>0</v>
      </c>
      <c r="GP1304">
        <f>IF(BI1304=4,ROUND(O1304+X1304+Y1304,2)+GX1304,0)</f>
        <v>0</v>
      </c>
      <c r="GR1304">
        <v>0</v>
      </c>
      <c r="GS1304">
        <v>3</v>
      </c>
      <c r="GT1304">
        <v>0</v>
      </c>
      <c r="GU1304" t="s">
        <v>3</v>
      </c>
      <c r="GV1304">
        <f t="shared" si="825"/>
        <v>0</v>
      </c>
      <c r="GW1304">
        <v>1</v>
      </c>
      <c r="GX1304">
        <f t="shared" si="826"/>
        <v>0</v>
      </c>
      <c r="HA1304">
        <v>0</v>
      </c>
      <c r="HB1304">
        <v>0</v>
      </c>
      <c r="HC1304">
        <f t="shared" si="827"/>
        <v>0</v>
      </c>
      <c r="IK1304">
        <v>0</v>
      </c>
    </row>
    <row r="1305" spans="1:245" x14ac:dyDescent="0.2">
      <c r="A1305">
        <v>17</v>
      </c>
      <c r="B1305">
        <v>1</v>
      </c>
      <c r="C1305">
        <f>ROW(SmtRes!A322)</f>
        <v>322</v>
      </c>
      <c r="D1305">
        <f>ROW(EtalonRes!A419)</f>
        <v>419</v>
      </c>
      <c r="E1305" t="s">
        <v>379</v>
      </c>
      <c r="F1305" t="s">
        <v>58</v>
      </c>
      <c r="G1305" t="s">
        <v>59</v>
      </c>
      <c r="H1305" t="s">
        <v>42</v>
      </c>
      <c r="I1305">
        <f>ROUND(I1302+I1304,9)</f>
        <v>0</v>
      </c>
      <c r="J1305">
        <v>0</v>
      </c>
      <c r="O1305">
        <f t="shared" si="799"/>
        <v>0</v>
      </c>
      <c r="P1305">
        <f t="shared" si="800"/>
        <v>0</v>
      </c>
      <c r="Q1305">
        <f t="shared" si="801"/>
        <v>0</v>
      </c>
      <c r="R1305">
        <f t="shared" si="802"/>
        <v>0</v>
      </c>
      <c r="S1305">
        <f t="shared" si="803"/>
        <v>0</v>
      </c>
      <c r="T1305">
        <f t="shared" si="804"/>
        <v>0</v>
      </c>
      <c r="U1305">
        <f t="shared" si="805"/>
        <v>0</v>
      </c>
      <c r="V1305">
        <f t="shared" si="806"/>
        <v>0</v>
      </c>
      <c r="W1305">
        <f t="shared" si="807"/>
        <v>0</v>
      </c>
      <c r="X1305">
        <f t="shared" si="808"/>
        <v>0</v>
      </c>
      <c r="Y1305">
        <f t="shared" si="809"/>
        <v>0</v>
      </c>
      <c r="AA1305">
        <v>40597198</v>
      </c>
      <c r="AB1305">
        <f t="shared" si="810"/>
        <v>769.08</v>
      </c>
      <c r="AC1305">
        <f>ROUND(((ES1305*26)),6)</f>
        <v>0</v>
      </c>
      <c r="AD1305">
        <f>ROUND(((((ET1305*26))-((EU1305*26)))+AE1305),6)</f>
        <v>769.08</v>
      </c>
      <c r="AE1305">
        <f>ROUND(((EU1305*26)),6)</f>
        <v>456.04</v>
      </c>
      <c r="AF1305">
        <f>ROUND(((EV1305*26)),6)</f>
        <v>0</v>
      </c>
      <c r="AG1305">
        <f t="shared" si="811"/>
        <v>0</v>
      </c>
      <c r="AH1305">
        <f>((EW1305*26))</f>
        <v>0</v>
      </c>
      <c r="AI1305">
        <f>((EX1305*26))</f>
        <v>0</v>
      </c>
      <c r="AJ1305">
        <f t="shared" si="812"/>
        <v>0</v>
      </c>
      <c r="AK1305">
        <v>29.58</v>
      </c>
      <c r="AL1305">
        <v>0</v>
      </c>
      <c r="AM1305">
        <v>29.58</v>
      </c>
      <c r="AN1305">
        <v>17.54</v>
      </c>
      <c r="AO1305">
        <v>0</v>
      </c>
      <c r="AP1305">
        <v>0</v>
      </c>
      <c r="AQ1305">
        <v>0</v>
      </c>
      <c r="AR1305">
        <v>0</v>
      </c>
      <c r="AS1305">
        <v>0</v>
      </c>
      <c r="AT1305">
        <v>0</v>
      </c>
      <c r="AU1305">
        <v>0</v>
      </c>
      <c r="AV1305">
        <v>1</v>
      </c>
      <c r="AW1305">
        <v>1</v>
      </c>
      <c r="AZ1305">
        <v>1</v>
      </c>
      <c r="BA1305">
        <v>1</v>
      </c>
      <c r="BB1305">
        <v>1</v>
      </c>
      <c r="BC1305">
        <v>1</v>
      </c>
      <c r="BD1305" t="s">
        <v>3</v>
      </c>
      <c r="BE1305" t="s">
        <v>3</v>
      </c>
      <c r="BF1305" t="s">
        <v>3</v>
      </c>
      <c r="BG1305" t="s">
        <v>3</v>
      </c>
      <c r="BH1305">
        <v>0</v>
      </c>
      <c r="BI1305">
        <v>4</v>
      </c>
      <c r="BJ1305" t="s">
        <v>60</v>
      </c>
      <c r="BM1305">
        <v>1</v>
      </c>
      <c r="BN1305">
        <v>0</v>
      </c>
      <c r="BO1305" t="s">
        <v>3</v>
      </c>
      <c r="BP1305">
        <v>0</v>
      </c>
      <c r="BQ1305">
        <v>1</v>
      </c>
      <c r="BR1305">
        <v>0</v>
      </c>
      <c r="BS1305">
        <v>1</v>
      </c>
      <c r="BT1305">
        <v>1</v>
      </c>
      <c r="BU1305">
        <v>1</v>
      </c>
      <c r="BV1305">
        <v>1</v>
      </c>
      <c r="BW1305">
        <v>1</v>
      </c>
      <c r="BX1305">
        <v>1</v>
      </c>
      <c r="BY1305" t="s">
        <v>3</v>
      </c>
      <c r="BZ1305">
        <v>0</v>
      </c>
      <c r="CA1305">
        <v>0</v>
      </c>
      <c r="CE1305">
        <v>0</v>
      </c>
      <c r="CF1305">
        <v>0</v>
      </c>
      <c r="CG1305">
        <v>0</v>
      </c>
      <c r="CM1305">
        <v>0</v>
      </c>
      <c r="CN1305" t="s">
        <v>3</v>
      </c>
      <c r="CO1305">
        <v>0</v>
      </c>
      <c r="CP1305">
        <f t="shared" si="813"/>
        <v>0</v>
      </c>
      <c r="CQ1305">
        <f t="shared" si="814"/>
        <v>0</v>
      </c>
      <c r="CR1305">
        <f>(((((ET1305*26))*BB1305-((EU1305*26))*BS1305)+AE1305*BS1305)*AV1305)</f>
        <v>769.07999999999993</v>
      </c>
      <c r="CS1305">
        <f t="shared" si="815"/>
        <v>456.04</v>
      </c>
      <c r="CT1305">
        <f t="shared" si="816"/>
        <v>0</v>
      </c>
      <c r="CU1305">
        <f t="shared" si="817"/>
        <v>0</v>
      </c>
      <c r="CV1305">
        <f t="shared" si="818"/>
        <v>0</v>
      </c>
      <c r="CW1305">
        <f t="shared" si="819"/>
        <v>0</v>
      </c>
      <c r="CX1305">
        <f t="shared" si="820"/>
        <v>0</v>
      </c>
      <c r="CY1305">
        <f t="shared" si="821"/>
        <v>0</v>
      </c>
      <c r="CZ1305">
        <f t="shared" si="822"/>
        <v>0</v>
      </c>
      <c r="DC1305" t="s">
        <v>3</v>
      </c>
      <c r="DD1305" t="s">
        <v>61</v>
      </c>
      <c r="DE1305" t="s">
        <v>61</v>
      </c>
      <c r="DF1305" t="s">
        <v>61</v>
      </c>
      <c r="DG1305" t="s">
        <v>61</v>
      </c>
      <c r="DH1305" t="s">
        <v>3</v>
      </c>
      <c r="DI1305" t="s">
        <v>61</v>
      </c>
      <c r="DJ1305" t="s">
        <v>61</v>
      </c>
      <c r="DK1305" t="s">
        <v>3</v>
      </c>
      <c r="DL1305" t="s">
        <v>3</v>
      </c>
      <c r="DM1305" t="s">
        <v>3</v>
      </c>
      <c r="DN1305">
        <v>0</v>
      </c>
      <c r="DO1305">
        <v>0</v>
      </c>
      <c r="DP1305">
        <v>1</v>
      </c>
      <c r="DQ1305">
        <v>1</v>
      </c>
      <c r="DU1305">
        <v>1009</v>
      </c>
      <c r="DV1305" t="s">
        <v>42</v>
      </c>
      <c r="DW1305" t="s">
        <v>42</v>
      </c>
      <c r="DX1305">
        <v>1000</v>
      </c>
      <c r="EE1305">
        <v>38986830</v>
      </c>
      <c r="EF1305">
        <v>1</v>
      </c>
      <c r="EG1305" t="s">
        <v>23</v>
      </c>
      <c r="EH1305">
        <v>0</v>
      </c>
      <c r="EI1305" t="s">
        <v>3</v>
      </c>
      <c r="EJ1305">
        <v>4</v>
      </c>
      <c r="EK1305">
        <v>1</v>
      </c>
      <c r="EL1305" t="s">
        <v>48</v>
      </c>
      <c r="EM1305" t="s">
        <v>25</v>
      </c>
      <c r="EO1305" t="s">
        <v>3</v>
      </c>
      <c r="EQ1305">
        <v>131072</v>
      </c>
      <c r="ER1305">
        <v>29.58</v>
      </c>
      <c r="ES1305">
        <v>0</v>
      </c>
      <c r="ET1305">
        <v>29.58</v>
      </c>
      <c r="EU1305">
        <v>17.54</v>
      </c>
      <c r="EV1305">
        <v>0</v>
      </c>
      <c r="EW1305">
        <v>0</v>
      </c>
      <c r="EX1305">
        <v>0</v>
      </c>
      <c r="EY1305">
        <v>0</v>
      </c>
      <c r="FQ1305">
        <v>0</v>
      </c>
      <c r="FR1305">
        <f t="shared" si="823"/>
        <v>0</v>
      </c>
      <c r="FS1305">
        <v>0</v>
      </c>
      <c r="FX1305">
        <v>0</v>
      </c>
      <c r="FY1305">
        <v>0</v>
      </c>
      <c r="GA1305" t="s">
        <v>3</v>
      </c>
      <c r="GD1305">
        <v>1</v>
      </c>
      <c r="GF1305">
        <v>1159273940</v>
      </c>
      <c r="GG1305">
        <v>2</v>
      </c>
      <c r="GH1305">
        <v>1</v>
      </c>
      <c r="GI1305">
        <v>-2</v>
      </c>
      <c r="GJ1305">
        <v>0</v>
      </c>
      <c r="GK1305">
        <v>0</v>
      </c>
      <c r="GL1305">
        <f t="shared" si="824"/>
        <v>0</v>
      </c>
      <c r="GM1305">
        <f>ROUND(O1305+X1305+Y1305,2)+GX1305</f>
        <v>0</v>
      </c>
      <c r="GN1305">
        <f>IF(OR(BI1305=0,BI1305=1),ROUND(O1305+X1305+Y1305,2),0)</f>
        <v>0</v>
      </c>
      <c r="GO1305">
        <f>IF(BI1305=2,ROUND(O1305+X1305+Y1305,2),0)</f>
        <v>0</v>
      </c>
      <c r="GP1305">
        <f>IF(BI1305=4,ROUND(O1305+X1305+Y1305,2)+GX1305,0)</f>
        <v>0</v>
      </c>
      <c r="GR1305">
        <v>0</v>
      </c>
      <c r="GS1305">
        <v>3</v>
      </c>
      <c r="GT1305">
        <v>0</v>
      </c>
      <c r="GU1305" t="s">
        <v>61</v>
      </c>
      <c r="GV1305">
        <f>ROUND(((GT1305*26)),6)</f>
        <v>0</v>
      </c>
      <c r="GW1305">
        <v>1</v>
      </c>
      <c r="GX1305">
        <f t="shared" si="826"/>
        <v>0</v>
      </c>
      <c r="HA1305">
        <v>0</v>
      </c>
      <c r="HB1305">
        <v>0</v>
      </c>
      <c r="HC1305">
        <f t="shared" si="827"/>
        <v>0</v>
      </c>
      <c r="IK1305">
        <v>0</v>
      </c>
    </row>
    <row r="1306" spans="1:245" x14ac:dyDescent="0.2">
      <c r="A1306">
        <v>17</v>
      </c>
      <c r="B1306">
        <v>1</v>
      </c>
      <c r="E1306" t="s">
        <v>380</v>
      </c>
      <c r="F1306" t="s">
        <v>63</v>
      </c>
      <c r="G1306" t="s">
        <v>64</v>
      </c>
      <c r="H1306" t="s">
        <v>42</v>
      </c>
      <c r="I1306">
        <f>ROUND(I1305,9)</f>
        <v>0</v>
      </c>
      <c r="J1306">
        <v>0</v>
      </c>
      <c r="O1306">
        <f t="shared" si="799"/>
        <v>0</v>
      </c>
      <c r="P1306">
        <f t="shared" si="800"/>
        <v>0</v>
      </c>
      <c r="Q1306">
        <f t="shared" si="801"/>
        <v>0</v>
      </c>
      <c r="R1306">
        <f t="shared" si="802"/>
        <v>0</v>
      </c>
      <c r="S1306">
        <f t="shared" si="803"/>
        <v>0</v>
      </c>
      <c r="T1306">
        <f t="shared" si="804"/>
        <v>0</v>
      </c>
      <c r="U1306">
        <f t="shared" si="805"/>
        <v>0</v>
      </c>
      <c r="V1306">
        <f t="shared" si="806"/>
        <v>0</v>
      </c>
      <c r="W1306">
        <f t="shared" si="807"/>
        <v>0</v>
      </c>
      <c r="X1306">
        <f t="shared" si="808"/>
        <v>0</v>
      </c>
      <c r="Y1306">
        <f t="shared" si="809"/>
        <v>0</v>
      </c>
      <c r="AA1306">
        <v>40597198</v>
      </c>
      <c r="AB1306">
        <f t="shared" si="810"/>
        <v>150.61000000000001</v>
      </c>
      <c r="AC1306">
        <f>ROUND((ES1306),6)</f>
        <v>150.61000000000001</v>
      </c>
      <c r="AD1306">
        <f>ROUND((((ET1306)-(EU1306))+AE1306),6)</f>
        <v>0</v>
      </c>
      <c r="AE1306">
        <f>ROUND((EU1306),6)</f>
        <v>0</v>
      </c>
      <c r="AF1306">
        <f>ROUND((EV1306),6)</f>
        <v>0</v>
      </c>
      <c r="AG1306">
        <f t="shared" si="811"/>
        <v>0</v>
      </c>
      <c r="AH1306">
        <f>(EW1306)</f>
        <v>0</v>
      </c>
      <c r="AI1306">
        <f>(EX1306)</f>
        <v>0</v>
      </c>
      <c r="AJ1306">
        <f t="shared" si="812"/>
        <v>0</v>
      </c>
      <c r="AK1306">
        <v>150.61000000000001</v>
      </c>
      <c r="AL1306">
        <v>150.61000000000001</v>
      </c>
      <c r="AM1306">
        <v>0</v>
      </c>
      <c r="AN1306">
        <v>0</v>
      </c>
      <c r="AO1306">
        <v>0</v>
      </c>
      <c r="AP1306">
        <v>0</v>
      </c>
      <c r="AQ1306">
        <v>0</v>
      </c>
      <c r="AR1306">
        <v>0</v>
      </c>
      <c r="AS1306">
        <v>0</v>
      </c>
      <c r="AT1306">
        <v>70</v>
      </c>
      <c r="AU1306">
        <v>10</v>
      </c>
      <c r="AV1306">
        <v>1</v>
      </c>
      <c r="AW1306">
        <v>1</v>
      </c>
      <c r="AZ1306">
        <v>1</v>
      </c>
      <c r="BA1306">
        <v>1</v>
      </c>
      <c r="BB1306">
        <v>1</v>
      </c>
      <c r="BC1306">
        <v>1</v>
      </c>
      <c r="BD1306" t="s">
        <v>3</v>
      </c>
      <c r="BE1306" t="s">
        <v>3</v>
      </c>
      <c r="BF1306" t="s">
        <v>3</v>
      </c>
      <c r="BG1306" t="s">
        <v>3</v>
      </c>
      <c r="BH1306">
        <v>3</v>
      </c>
      <c r="BI1306">
        <v>4</v>
      </c>
      <c r="BJ1306" t="s">
        <v>65</v>
      </c>
      <c r="BM1306">
        <v>0</v>
      </c>
      <c r="BN1306">
        <v>0</v>
      </c>
      <c r="BO1306" t="s">
        <v>3</v>
      </c>
      <c r="BP1306">
        <v>0</v>
      </c>
      <c r="BQ1306">
        <v>1</v>
      </c>
      <c r="BR1306">
        <v>0</v>
      </c>
      <c r="BS1306">
        <v>1</v>
      </c>
      <c r="BT1306">
        <v>1</v>
      </c>
      <c r="BU1306">
        <v>1</v>
      </c>
      <c r="BV1306">
        <v>1</v>
      </c>
      <c r="BW1306">
        <v>1</v>
      </c>
      <c r="BX1306">
        <v>1</v>
      </c>
      <c r="BY1306" t="s">
        <v>3</v>
      </c>
      <c r="BZ1306">
        <v>70</v>
      </c>
      <c r="CA1306">
        <v>10</v>
      </c>
      <c r="CE1306">
        <v>0</v>
      </c>
      <c r="CF1306">
        <v>0</v>
      </c>
      <c r="CG1306">
        <v>0</v>
      </c>
      <c r="CM1306">
        <v>0</v>
      </c>
      <c r="CN1306" t="s">
        <v>3</v>
      </c>
      <c r="CO1306">
        <v>0</v>
      </c>
      <c r="CP1306">
        <f t="shared" si="813"/>
        <v>0</v>
      </c>
      <c r="CQ1306">
        <f t="shared" si="814"/>
        <v>150.61000000000001</v>
      </c>
      <c r="CR1306">
        <f>((((ET1306)*BB1306-(EU1306)*BS1306)+AE1306*BS1306)*AV1306)</f>
        <v>0</v>
      </c>
      <c r="CS1306">
        <f t="shared" si="815"/>
        <v>0</v>
      </c>
      <c r="CT1306">
        <f t="shared" si="816"/>
        <v>0</v>
      </c>
      <c r="CU1306">
        <f t="shared" si="817"/>
        <v>0</v>
      </c>
      <c r="CV1306">
        <f t="shared" si="818"/>
        <v>0</v>
      </c>
      <c r="CW1306">
        <f t="shared" si="819"/>
        <v>0</v>
      </c>
      <c r="CX1306">
        <f t="shared" si="820"/>
        <v>0</v>
      </c>
      <c r="CY1306">
        <f t="shared" si="821"/>
        <v>0</v>
      </c>
      <c r="CZ1306">
        <f t="shared" si="822"/>
        <v>0</v>
      </c>
      <c r="DC1306" t="s">
        <v>3</v>
      </c>
      <c r="DD1306" t="s">
        <v>3</v>
      </c>
      <c r="DE1306" t="s">
        <v>3</v>
      </c>
      <c r="DF1306" t="s">
        <v>3</v>
      </c>
      <c r="DG1306" t="s">
        <v>3</v>
      </c>
      <c r="DH1306" t="s">
        <v>3</v>
      </c>
      <c r="DI1306" t="s">
        <v>3</v>
      </c>
      <c r="DJ1306" t="s">
        <v>3</v>
      </c>
      <c r="DK1306" t="s">
        <v>3</v>
      </c>
      <c r="DL1306" t="s">
        <v>3</v>
      </c>
      <c r="DM1306" t="s">
        <v>3</v>
      </c>
      <c r="DN1306">
        <v>0</v>
      </c>
      <c r="DO1306">
        <v>0</v>
      </c>
      <c r="DP1306">
        <v>1</v>
      </c>
      <c r="DQ1306">
        <v>1</v>
      </c>
      <c r="DU1306">
        <v>1009</v>
      </c>
      <c r="DV1306" t="s">
        <v>42</v>
      </c>
      <c r="DW1306" t="s">
        <v>42</v>
      </c>
      <c r="DX1306">
        <v>1000</v>
      </c>
      <c r="EE1306">
        <v>38986828</v>
      </c>
      <c r="EF1306">
        <v>1</v>
      </c>
      <c r="EG1306" t="s">
        <v>23</v>
      </c>
      <c r="EH1306">
        <v>0</v>
      </c>
      <c r="EI1306" t="s">
        <v>3</v>
      </c>
      <c r="EJ1306">
        <v>4</v>
      </c>
      <c r="EK1306">
        <v>0</v>
      </c>
      <c r="EL1306" t="s">
        <v>24</v>
      </c>
      <c r="EM1306" t="s">
        <v>25</v>
      </c>
      <c r="EO1306" t="s">
        <v>3</v>
      </c>
      <c r="EQ1306">
        <v>131072</v>
      </c>
      <c r="ER1306">
        <v>150.61000000000001</v>
      </c>
      <c r="ES1306">
        <v>150.61000000000001</v>
      </c>
      <c r="ET1306">
        <v>0</v>
      </c>
      <c r="EU1306">
        <v>0</v>
      </c>
      <c r="EV1306">
        <v>0</v>
      </c>
      <c r="EW1306">
        <v>0</v>
      </c>
      <c r="EX1306">
        <v>0</v>
      </c>
      <c r="EY1306">
        <v>0</v>
      </c>
      <c r="FQ1306">
        <v>0</v>
      </c>
      <c r="FR1306">
        <f t="shared" si="823"/>
        <v>0</v>
      </c>
      <c r="FS1306">
        <v>0</v>
      </c>
      <c r="FX1306">
        <v>70</v>
      </c>
      <c r="FY1306">
        <v>10</v>
      </c>
      <c r="GA1306" t="s">
        <v>3</v>
      </c>
      <c r="GD1306">
        <v>0</v>
      </c>
      <c r="GF1306">
        <v>74636012</v>
      </c>
      <c r="GG1306">
        <v>2</v>
      </c>
      <c r="GH1306">
        <v>1</v>
      </c>
      <c r="GI1306">
        <v>-2</v>
      </c>
      <c r="GJ1306">
        <v>0</v>
      </c>
      <c r="GK1306">
        <f>ROUND(R1306*(R12)/100,2)</f>
        <v>0</v>
      </c>
      <c r="GL1306">
        <f t="shared" si="824"/>
        <v>0</v>
      </c>
      <c r="GM1306">
        <f>ROUND(O1306+X1306+Y1306+GK1306,2)+GX1306</f>
        <v>0</v>
      </c>
      <c r="GN1306">
        <f>IF(OR(BI1306=0,BI1306=1),ROUND(O1306+X1306+Y1306+GK1306,2),0)</f>
        <v>0</v>
      </c>
      <c r="GO1306">
        <f>IF(BI1306=2,ROUND(O1306+X1306+Y1306+GK1306,2),0)</f>
        <v>0</v>
      </c>
      <c r="GP1306">
        <f>IF(BI1306=4,ROUND(O1306+X1306+Y1306+GK1306,2)+GX1306,0)</f>
        <v>0</v>
      </c>
      <c r="GR1306">
        <v>0</v>
      </c>
      <c r="GS1306">
        <v>3</v>
      </c>
      <c r="GT1306">
        <v>0</v>
      </c>
      <c r="GU1306" t="s">
        <v>3</v>
      </c>
      <c r="GV1306">
        <f>ROUND((GT1306),6)</f>
        <v>0</v>
      </c>
      <c r="GW1306">
        <v>1</v>
      </c>
      <c r="GX1306">
        <f t="shared" si="826"/>
        <v>0</v>
      </c>
      <c r="HA1306">
        <v>0</v>
      </c>
      <c r="HB1306">
        <v>0</v>
      </c>
      <c r="HC1306">
        <f t="shared" si="827"/>
        <v>0</v>
      </c>
      <c r="IK1306">
        <v>0</v>
      </c>
    </row>
    <row r="1308" spans="1:245" x14ac:dyDescent="0.2">
      <c r="A1308" s="2">
        <v>51</v>
      </c>
      <c r="B1308" s="2">
        <f>B1293</f>
        <v>1</v>
      </c>
      <c r="C1308" s="2">
        <f>A1293</f>
        <v>5</v>
      </c>
      <c r="D1308" s="2">
        <f>ROW(A1293)</f>
        <v>1293</v>
      </c>
      <c r="E1308" s="2"/>
      <c r="F1308" s="2" t="str">
        <f>IF(F1293&lt;&gt;"",F1293,"")</f>
        <v>Новый подраздел</v>
      </c>
      <c r="G1308" s="2" t="str">
        <f>IF(G1293&lt;&gt;"",G1293,"")</f>
        <v>Подготовительные работы</v>
      </c>
      <c r="H1308" s="2">
        <v>0</v>
      </c>
      <c r="I1308" s="2"/>
      <c r="J1308" s="2"/>
      <c r="K1308" s="2"/>
      <c r="L1308" s="2"/>
      <c r="M1308" s="2"/>
      <c r="N1308" s="2"/>
      <c r="O1308" s="2">
        <f t="shared" ref="O1308:T1308" si="833">ROUND(AB1308,2)</f>
        <v>0</v>
      </c>
      <c r="P1308" s="2">
        <f t="shared" si="833"/>
        <v>0</v>
      </c>
      <c r="Q1308" s="2">
        <f t="shared" si="833"/>
        <v>0</v>
      </c>
      <c r="R1308" s="2">
        <f t="shared" si="833"/>
        <v>0</v>
      </c>
      <c r="S1308" s="2">
        <f t="shared" si="833"/>
        <v>0</v>
      </c>
      <c r="T1308" s="2">
        <f t="shared" si="833"/>
        <v>0</v>
      </c>
      <c r="U1308" s="2">
        <f>AH1308</f>
        <v>0</v>
      </c>
      <c r="V1308" s="2">
        <f>AI1308</f>
        <v>0</v>
      </c>
      <c r="W1308" s="2">
        <f>ROUND(AJ1308,2)</f>
        <v>0</v>
      </c>
      <c r="X1308" s="2">
        <f>ROUND(AK1308,2)</f>
        <v>0</v>
      </c>
      <c r="Y1308" s="2">
        <f>ROUND(AL1308,2)</f>
        <v>0</v>
      </c>
      <c r="Z1308" s="2"/>
      <c r="AA1308" s="2"/>
      <c r="AB1308" s="2">
        <f>ROUND(SUMIF(AA1297:AA1306,"=40597198",O1297:O1306),2)</f>
        <v>0</v>
      </c>
      <c r="AC1308" s="2">
        <f>ROUND(SUMIF(AA1297:AA1306,"=40597198",P1297:P1306),2)</f>
        <v>0</v>
      </c>
      <c r="AD1308" s="2">
        <f>ROUND(SUMIF(AA1297:AA1306,"=40597198",Q1297:Q1306),2)</f>
        <v>0</v>
      </c>
      <c r="AE1308" s="2">
        <f>ROUND(SUMIF(AA1297:AA1306,"=40597198",R1297:R1306),2)</f>
        <v>0</v>
      </c>
      <c r="AF1308" s="2">
        <f>ROUND(SUMIF(AA1297:AA1306,"=40597198",S1297:S1306),2)</f>
        <v>0</v>
      </c>
      <c r="AG1308" s="2">
        <f>ROUND(SUMIF(AA1297:AA1306,"=40597198",T1297:T1306),2)</f>
        <v>0</v>
      </c>
      <c r="AH1308" s="2">
        <f>SUMIF(AA1297:AA1306,"=40597198",U1297:U1306)</f>
        <v>0</v>
      </c>
      <c r="AI1308" s="2">
        <f>SUMIF(AA1297:AA1306,"=40597198",V1297:V1306)</f>
        <v>0</v>
      </c>
      <c r="AJ1308" s="2">
        <f>ROUND(SUMIF(AA1297:AA1306,"=40597198",W1297:W1306),2)</f>
        <v>0</v>
      </c>
      <c r="AK1308" s="2">
        <f>ROUND(SUMIF(AA1297:AA1306,"=40597198",X1297:X1306),2)</f>
        <v>0</v>
      </c>
      <c r="AL1308" s="2">
        <f>ROUND(SUMIF(AA1297:AA1306,"=40597198",Y1297:Y1306),2)</f>
        <v>0</v>
      </c>
      <c r="AM1308" s="2"/>
      <c r="AN1308" s="2"/>
      <c r="AO1308" s="2">
        <f t="shared" ref="AO1308:BC1308" si="834">ROUND(BX1308,2)</f>
        <v>0</v>
      </c>
      <c r="AP1308" s="2">
        <f t="shared" si="834"/>
        <v>0</v>
      </c>
      <c r="AQ1308" s="2">
        <f t="shared" si="834"/>
        <v>0</v>
      </c>
      <c r="AR1308" s="2">
        <f t="shared" si="834"/>
        <v>0</v>
      </c>
      <c r="AS1308" s="2">
        <f t="shared" si="834"/>
        <v>0</v>
      </c>
      <c r="AT1308" s="2">
        <f t="shared" si="834"/>
        <v>0</v>
      </c>
      <c r="AU1308" s="2">
        <f t="shared" si="834"/>
        <v>0</v>
      </c>
      <c r="AV1308" s="2">
        <f t="shared" si="834"/>
        <v>0</v>
      </c>
      <c r="AW1308" s="2">
        <f t="shared" si="834"/>
        <v>0</v>
      </c>
      <c r="AX1308" s="2">
        <f t="shared" si="834"/>
        <v>0</v>
      </c>
      <c r="AY1308" s="2">
        <f t="shared" si="834"/>
        <v>0</v>
      </c>
      <c r="AZ1308" s="2">
        <f t="shared" si="834"/>
        <v>0</v>
      </c>
      <c r="BA1308" s="2">
        <f t="shared" si="834"/>
        <v>0</v>
      </c>
      <c r="BB1308" s="2">
        <f t="shared" si="834"/>
        <v>0</v>
      </c>
      <c r="BC1308" s="2">
        <f t="shared" si="834"/>
        <v>0</v>
      </c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>
        <f>ROUND(SUMIF(AA1297:AA1306,"=40597198",FQ1297:FQ1306),2)</f>
        <v>0</v>
      </c>
      <c r="BY1308" s="2">
        <f>ROUND(SUMIF(AA1297:AA1306,"=40597198",FR1297:FR1306),2)</f>
        <v>0</v>
      </c>
      <c r="BZ1308" s="2">
        <f>ROUND(SUMIF(AA1297:AA1306,"=40597198",GL1297:GL1306),2)</f>
        <v>0</v>
      </c>
      <c r="CA1308" s="2">
        <f>ROUND(SUMIF(AA1297:AA1306,"=40597198",GM1297:GM1306),2)</f>
        <v>0</v>
      </c>
      <c r="CB1308" s="2">
        <f>ROUND(SUMIF(AA1297:AA1306,"=40597198",GN1297:GN1306),2)</f>
        <v>0</v>
      </c>
      <c r="CC1308" s="2">
        <f>ROUND(SUMIF(AA1297:AA1306,"=40597198",GO1297:GO1306),2)</f>
        <v>0</v>
      </c>
      <c r="CD1308" s="2">
        <f>ROUND(SUMIF(AA1297:AA1306,"=40597198",GP1297:GP1306),2)</f>
        <v>0</v>
      </c>
      <c r="CE1308" s="2">
        <f>AC1308-BX1308</f>
        <v>0</v>
      </c>
      <c r="CF1308" s="2">
        <f>AC1308-BY1308</f>
        <v>0</v>
      </c>
      <c r="CG1308" s="2">
        <f>BX1308-BZ1308</f>
        <v>0</v>
      </c>
      <c r="CH1308" s="2">
        <f>AC1308-BX1308-BY1308+BZ1308</f>
        <v>0</v>
      </c>
      <c r="CI1308" s="2">
        <f>BY1308-BZ1308</f>
        <v>0</v>
      </c>
      <c r="CJ1308" s="2">
        <f>ROUND(SUMIF(AA1297:AA1306,"=40597198",GX1297:GX1306),2)</f>
        <v>0</v>
      </c>
      <c r="CK1308" s="2">
        <f>ROUND(SUMIF(AA1297:AA1306,"=40597198",GY1297:GY1306),2)</f>
        <v>0</v>
      </c>
      <c r="CL1308" s="2">
        <f>ROUND(SUMIF(AA1297:AA1306,"=40597198",GZ1297:GZ1306),2)</f>
        <v>0</v>
      </c>
      <c r="CM1308" s="2"/>
      <c r="CN1308" s="2"/>
      <c r="CO1308" s="2"/>
      <c r="CP1308" s="2"/>
      <c r="CQ1308" s="2"/>
      <c r="CR1308" s="2"/>
      <c r="CS1308" s="2"/>
      <c r="CT1308" s="2"/>
      <c r="CU1308" s="2"/>
      <c r="CV1308" s="2"/>
      <c r="CW1308" s="2"/>
      <c r="CX1308" s="2"/>
      <c r="CY1308" s="2"/>
      <c r="CZ1308" s="2"/>
      <c r="DA1308" s="2"/>
      <c r="DB1308" s="2"/>
      <c r="DC1308" s="2"/>
      <c r="DD1308" s="2"/>
      <c r="DE1308" s="2"/>
      <c r="DF1308" s="2"/>
      <c r="DG1308" s="3"/>
      <c r="DH1308" s="3"/>
      <c r="DI1308" s="3"/>
      <c r="DJ1308" s="3"/>
      <c r="DK1308" s="3"/>
      <c r="DL1308" s="3"/>
      <c r="DM1308" s="3"/>
      <c r="DN1308" s="3"/>
      <c r="DO1308" s="3"/>
      <c r="DP1308" s="3"/>
      <c r="DQ1308" s="3"/>
      <c r="DR1308" s="3"/>
      <c r="DS1308" s="3"/>
      <c r="DT1308" s="3"/>
      <c r="DU1308" s="3"/>
      <c r="DV1308" s="3"/>
      <c r="DW1308" s="3"/>
      <c r="DX1308" s="3"/>
      <c r="DY1308" s="3"/>
      <c r="DZ1308" s="3"/>
      <c r="EA1308" s="3"/>
      <c r="EB1308" s="3"/>
      <c r="EC1308" s="3"/>
      <c r="ED1308" s="3"/>
      <c r="EE1308" s="3"/>
      <c r="EF1308" s="3"/>
      <c r="EG1308" s="3"/>
      <c r="EH1308" s="3"/>
      <c r="EI1308" s="3"/>
      <c r="EJ1308" s="3"/>
      <c r="EK1308" s="3"/>
      <c r="EL1308" s="3"/>
      <c r="EM1308" s="3"/>
      <c r="EN1308" s="3"/>
      <c r="EO1308" s="3"/>
      <c r="EP1308" s="3"/>
      <c r="EQ1308" s="3"/>
      <c r="ER1308" s="3"/>
      <c r="ES1308" s="3"/>
      <c r="ET1308" s="3"/>
      <c r="EU1308" s="3"/>
      <c r="EV1308" s="3"/>
      <c r="EW1308" s="3"/>
      <c r="EX1308" s="3"/>
      <c r="EY1308" s="3"/>
      <c r="EZ1308" s="3"/>
      <c r="FA1308" s="3"/>
      <c r="FB1308" s="3"/>
      <c r="FC1308" s="3"/>
      <c r="FD1308" s="3"/>
      <c r="FE1308" s="3"/>
      <c r="FF1308" s="3"/>
      <c r="FG1308" s="3"/>
      <c r="FH1308" s="3"/>
      <c r="FI1308" s="3"/>
      <c r="FJ1308" s="3"/>
      <c r="FK1308" s="3"/>
      <c r="FL1308" s="3"/>
      <c r="FM1308" s="3"/>
      <c r="FN1308" s="3"/>
      <c r="FO1308" s="3"/>
      <c r="FP1308" s="3"/>
      <c r="FQ1308" s="3"/>
      <c r="FR1308" s="3"/>
      <c r="FS1308" s="3"/>
      <c r="FT1308" s="3"/>
      <c r="FU1308" s="3"/>
      <c r="FV1308" s="3"/>
      <c r="FW1308" s="3"/>
      <c r="FX1308" s="3"/>
      <c r="FY1308" s="3"/>
      <c r="FZ1308" s="3"/>
      <c r="GA1308" s="3"/>
      <c r="GB1308" s="3"/>
      <c r="GC1308" s="3"/>
      <c r="GD1308" s="3"/>
      <c r="GE1308" s="3"/>
      <c r="GF1308" s="3"/>
      <c r="GG1308" s="3"/>
      <c r="GH1308" s="3"/>
      <c r="GI1308" s="3"/>
      <c r="GJ1308" s="3"/>
      <c r="GK1308" s="3"/>
      <c r="GL1308" s="3"/>
      <c r="GM1308" s="3"/>
      <c r="GN1308" s="3"/>
      <c r="GO1308" s="3"/>
      <c r="GP1308" s="3"/>
      <c r="GQ1308" s="3"/>
      <c r="GR1308" s="3"/>
      <c r="GS1308" s="3"/>
      <c r="GT1308" s="3"/>
      <c r="GU1308" s="3"/>
      <c r="GV1308" s="3"/>
      <c r="GW1308" s="3"/>
      <c r="GX1308" s="3">
        <v>0</v>
      </c>
    </row>
    <row r="1310" spans="1:245" x14ac:dyDescent="0.2">
      <c r="A1310" s="4">
        <v>50</v>
      </c>
      <c r="B1310" s="4">
        <v>0</v>
      </c>
      <c r="C1310" s="4">
        <v>0</v>
      </c>
      <c r="D1310" s="4">
        <v>1</v>
      </c>
      <c r="E1310" s="4">
        <v>201</v>
      </c>
      <c r="F1310" s="4">
        <f>ROUND(Source!O1308,O1310)</f>
        <v>0</v>
      </c>
      <c r="G1310" s="4" t="s">
        <v>66</v>
      </c>
      <c r="H1310" s="4" t="s">
        <v>67</v>
      </c>
      <c r="I1310" s="4"/>
      <c r="J1310" s="4"/>
      <c r="K1310" s="4">
        <v>201</v>
      </c>
      <c r="L1310" s="4">
        <v>1</v>
      </c>
      <c r="M1310" s="4">
        <v>3</v>
      </c>
      <c r="N1310" s="4" t="s">
        <v>3</v>
      </c>
      <c r="O1310" s="4">
        <v>2</v>
      </c>
      <c r="P1310" s="4"/>
      <c r="Q1310" s="4"/>
      <c r="R1310" s="4"/>
      <c r="S1310" s="4"/>
      <c r="T1310" s="4"/>
      <c r="U1310" s="4"/>
      <c r="V1310" s="4"/>
      <c r="W1310" s="4"/>
    </row>
    <row r="1311" spans="1:245" x14ac:dyDescent="0.2">
      <c r="A1311" s="4">
        <v>50</v>
      </c>
      <c r="B1311" s="4">
        <v>0</v>
      </c>
      <c r="C1311" s="4">
        <v>0</v>
      </c>
      <c r="D1311" s="4">
        <v>1</v>
      </c>
      <c r="E1311" s="4">
        <v>202</v>
      </c>
      <c r="F1311" s="4">
        <f>ROUND(Source!P1308,O1311)</f>
        <v>0</v>
      </c>
      <c r="G1311" s="4" t="s">
        <v>68</v>
      </c>
      <c r="H1311" s="4" t="s">
        <v>69</v>
      </c>
      <c r="I1311" s="4"/>
      <c r="J1311" s="4"/>
      <c r="K1311" s="4">
        <v>202</v>
      </c>
      <c r="L1311" s="4">
        <v>2</v>
      </c>
      <c r="M1311" s="4">
        <v>3</v>
      </c>
      <c r="N1311" s="4" t="s">
        <v>3</v>
      </c>
      <c r="O1311" s="4">
        <v>2</v>
      </c>
      <c r="P1311" s="4"/>
      <c r="Q1311" s="4"/>
      <c r="R1311" s="4"/>
      <c r="S1311" s="4"/>
      <c r="T1311" s="4"/>
      <c r="U1311" s="4"/>
      <c r="V1311" s="4"/>
      <c r="W1311" s="4"/>
    </row>
    <row r="1312" spans="1:245" x14ac:dyDescent="0.2">
      <c r="A1312" s="4">
        <v>50</v>
      </c>
      <c r="B1312" s="4">
        <v>0</v>
      </c>
      <c r="C1312" s="4">
        <v>0</v>
      </c>
      <c r="D1312" s="4">
        <v>1</v>
      </c>
      <c r="E1312" s="4">
        <v>222</v>
      </c>
      <c r="F1312" s="4">
        <f>ROUND(Source!AO1308,O1312)</f>
        <v>0</v>
      </c>
      <c r="G1312" s="4" t="s">
        <v>70</v>
      </c>
      <c r="H1312" s="4" t="s">
        <v>71</v>
      </c>
      <c r="I1312" s="4"/>
      <c r="J1312" s="4"/>
      <c r="K1312" s="4">
        <v>222</v>
      </c>
      <c r="L1312" s="4">
        <v>3</v>
      </c>
      <c r="M1312" s="4">
        <v>3</v>
      </c>
      <c r="N1312" s="4" t="s">
        <v>3</v>
      </c>
      <c r="O1312" s="4">
        <v>2</v>
      </c>
      <c r="P1312" s="4"/>
      <c r="Q1312" s="4"/>
      <c r="R1312" s="4"/>
      <c r="S1312" s="4"/>
      <c r="T1312" s="4"/>
      <c r="U1312" s="4"/>
      <c r="V1312" s="4"/>
      <c r="W1312" s="4"/>
    </row>
    <row r="1313" spans="1:23" x14ac:dyDescent="0.2">
      <c r="A1313" s="4">
        <v>50</v>
      </c>
      <c r="B1313" s="4">
        <v>0</v>
      </c>
      <c r="C1313" s="4">
        <v>0</v>
      </c>
      <c r="D1313" s="4">
        <v>1</v>
      </c>
      <c r="E1313" s="4">
        <v>225</v>
      </c>
      <c r="F1313" s="4">
        <f>ROUND(Source!AV1308,O1313)</f>
        <v>0</v>
      </c>
      <c r="G1313" s="4" t="s">
        <v>72</v>
      </c>
      <c r="H1313" s="4" t="s">
        <v>73</v>
      </c>
      <c r="I1313" s="4"/>
      <c r="J1313" s="4"/>
      <c r="K1313" s="4">
        <v>225</v>
      </c>
      <c r="L1313" s="4">
        <v>4</v>
      </c>
      <c r="M1313" s="4">
        <v>3</v>
      </c>
      <c r="N1313" s="4" t="s">
        <v>3</v>
      </c>
      <c r="O1313" s="4">
        <v>2</v>
      </c>
      <c r="P1313" s="4"/>
      <c r="Q1313" s="4"/>
      <c r="R1313" s="4"/>
      <c r="S1313" s="4"/>
      <c r="T1313" s="4"/>
      <c r="U1313" s="4"/>
      <c r="V1313" s="4"/>
      <c r="W1313" s="4"/>
    </row>
    <row r="1314" spans="1:23" x14ac:dyDescent="0.2">
      <c r="A1314" s="4">
        <v>50</v>
      </c>
      <c r="B1314" s="4">
        <v>0</v>
      </c>
      <c r="C1314" s="4">
        <v>0</v>
      </c>
      <c r="D1314" s="4">
        <v>1</v>
      </c>
      <c r="E1314" s="4">
        <v>226</v>
      </c>
      <c r="F1314" s="4">
        <f>ROUND(Source!AW1308,O1314)</f>
        <v>0</v>
      </c>
      <c r="G1314" s="4" t="s">
        <v>74</v>
      </c>
      <c r="H1314" s="4" t="s">
        <v>75</v>
      </c>
      <c r="I1314" s="4"/>
      <c r="J1314" s="4"/>
      <c r="K1314" s="4">
        <v>226</v>
      </c>
      <c r="L1314" s="4">
        <v>5</v>
      </c>
      <c r="M1314" s="4">
        <v>3</v>
      </c>
      <c r="N1314" s="4" t="s">
        <v>3</v>
      </c>
      <c r="O1314" s="4">
        <v>2</v>
      </c>
      <c r="P1314" s="4"/>
      <c r="Q1314" s="4"/>
      <c r="R1314" s="4"/>
      <c r="S1314" s="4"/>
      <c r="T1314" s="4"/>
      <c r="U1314" s="4"/>
      <c r="V1314" s="4"/>
      <c r="W1314" s="4"/>
    </row>
    <row r="1315" spans="1:23" x14ac:dyDescent="0.2">
      <c r="A1315" s="4">
        <v>50</v>
      </c>
      <c r="B1315" s="4">
        <v>0</v>
      </c>
      <c r="C1315" s="4">
        <v>0</v>
      </c>
      <c r="D1315" s="4">
        <v>1</v>
      </c>
      <c r="E1315" s="4">
        <v>227</v>
      </c>
      <c r="F1315" s="4">
        <f>ROUND(Source!AX1308,O1315)</f>
        <v>0</v>
      </c>
      <c r="G1315" s="4" t="s">
        <v>76</v>
      </c>
      <c r="H1315" s="4" t="s">
        <v>77</v>
      </c>
      <c r="I1315" s="4"/>
      <c r="J1315" s="4"/>
      <c r="K1315" s="4">
        <v>227</v>
      </c>
      <c r="L1315" s="4">
        <v>6</v>
      </c>
      <c r="M1315" s="4">
        <v>3</v>
      </c>
      <c r="N1315" s="4" t="s">
        <v>3</v>
      </c>
      <c r="O1315" s="4">
        <v>2</v>
      </c>
      <c r="P1315" s="4"/>
      <c r="Q1315" s="4"/>
      <c r="R1315" s="4"/>
      <c r="S1315" s="4"/>
      <c r="T1315" s="4"/>
      <c r="U1315" s="4"/>
      <c r="V1315" s="4"/>
      <c r="W1315" s="4"/>
    </row>
    <row r="1316" spans="1:23" x14ac:dyDescent="0.2">
      <c r="A1316" s="4">
        <v>50</v>
      </c>
      <c r="B1316" s="4">
        <v>0</v>
      </c>
      <c r="C1316" s="4">
        <v>0</v>
      </c>
      <c r="D1316" s="4">
        <v>1</v>
      </c>
      <c r="E1316" s="4">
        <v>228</v>
      </c>
      <c r="F1316" s="4">
        <f>ROUND(Source!AY1308,O1316)</f>
        <v>0</v>
      </c>
      <c r="G1316" s="4" t="s">
        <v>78</v>
      </c>
      <c r="H1316" s="4" t="s">
        <v>79</v>
      </c>
      <c r="I1316" s="4"/>
      <c r="J1316" s="4"/>
      <c r="K1316" s="4">
        <v>228</v>
      </c>
      <c r="L1316" s="4">
        <v>7</v>
      </c>
      <c r="M1316" s="4">
        <v>3</v>
      </c>
      <c r="N1316" s="4" t="s">
        <v>3</v>
      </c>
      <c r="O1316" s="4">
        <v>2</v>
      </c>
      <c r="P1316" s="4"/>
      <c r="Q1316" s="4"/>
      <c r="R1316" s="4"/>
      <c r="S1316" s="4"/>
      <c r="T1316" s="4"/>
      <c r="U1316" s="4"/>
      <c r="V1316" s="4"/>
      <c r="W1316" s="4"/>
    </row>
    <row r="1317" spans="1:23" x14ac:dyDescent="0.2">
      <c r="A1317" s="4">
        <v>50</v>
      </c>
      <c r="B1317" s="4">
        <v>0</v>
      </c>
      <c r="C1317" s="4">
        <v>0</v>
      </c>
      <c r="D1317" s="4">
        <v>1</v>
      </c>
      <c r="E1317" s="4">
        <v>216</v>
      </c>
      <c r="F1317" s="4">
        <f>ROUND(Source!AP1308,O1317)</f>
        <v>0</v>
      </c>
      <c r="G1317" s="4" t="s">
        <v>80</v>
      </c>
      <c r="H1317" s="4" t="s">
        <v>81</v>
      </c>
      <c r="I1317" s="4"/>
      <c r="J1317" s="4"/>
      <c r="K1317" s="4">
        <v>216</v>
      </c>
      <c r="L1317" s="4">
        <v>8</v>
      </c>
      <c r="M1317" s="4">
        <v>3</v>
      </c>
      <c r="N1317" s="4" t="s">
        <v>3</v>
      </c>
      <c r="O1317" s="4">
        <v>2</v>
      </c>
      <c r="P1317" s="4"/>
      <c r="Q1317" s="4"/>
      <c r="R1317" s="4"/>
      <c r="S1317" s="4"/>
      <c r="T1317" s="4"/>
      <c r="U1317" s="4"/>
      <c r="V1317" s="4"/>
      <c r="W1317" s="4"/>
    </row>
    <row r="1318" spans="1:23" x14ac:dyDescent="0.2">
      <c r="A1318" s="4">
        <v>50</v>
      </c>
      <c r="B1318" s="4">
        <v>0</v>
      </c>
      <c r="C1318" s="4">
        <v>0</v>
      </c>
      <c r="D1318" s="4">
        <v>1</v>
      </c>
      <c r="E1318" s="4">
        <v>223</v>
      </c>
      <c r="F1318" s="4">
        <f>ROUND(Source!AQ1308,O1318)</f>
        <v>0</v>
      </c>
      <c r="G1318" s="4" t="s">
        <v>82</v>
      </c>
      <c r="H1318" s="4" t="s">
        <v>83</v>
      </c>
      <c r="I1318" s="4"/>
      <c r="J1318" s="4"/>
      <c r="K1318" s="4">
        <v>223</v>
      </c>
      <c r="L1318" s="4">
        <v>9</v>
      </c>
      <c r="M1318" s="4">
        <v>3</v>
      </c>
      <c r="N1318" s="4" t="s">
        <v>3</v>
      </c>
      <c r="O1318" s="4">
        <v>2</v>
      </c>
      <c r="P1318" s="4"/>
      <c r="Q1318" s="4"/>
      <c r="R1318" s="4"/>
      <c r="S1318" s="4"/>
      <c r="T1318" s="4"/>
      <c r="U1318" s="4"/>
      <c r="V1318" s="4"/>
      <c r="W1318" s="4"/>
    </row>
    <row r="1319" spans="1:23" x14ac:dyDescent="0.2">
      <c r="A1319" s="4">
        <v>50</v>
      </c>
      <c r="B1319" s="4">
        <v>0</v>
      </c>
      <c r="C1319" s="4">
        <v>0</v>
      </c>
      <c r="D1319" s="4">
        <v>1</v>
      </c>
      <c r="E1319" s="4">
        <v>229</v>
      </c>
      <c r="F1319" s="4">
        <f>ROUND(Source!AZ1308,O1319)</f>
        <v>0</v>
      </c>
      <c r="G1319" s="4" t="s">
        <v>84</v>
      </c>
      <c r="H1319" s="4" t="s">
        <v>85</v>
      </c>
      <c r="I1319" s="4"/>
      <c r="J1319" s="4"/>
      <c r="K1319" s="4">
        <v>229</v>
      </c>
      <c r="L1319" s="4">
        <v>10</v>
      </c>
      <c r="M1319" s="4">
        <v>3</v>
      </c>
      <c r="N1319" s="4" t="s">
        <v>3</v>
      </c>
      <c r="O1319" s="4">
        <v>2</v>
      </c>
      <c r="P1319" s="4"/>
      <c r="Q1319" s="4"/>
      <c r="R1319" s="4"/>
      <c r="S1319" s="4"/>
      <c r="T1319" s="4"/>
      <c r="U1319" s="4"/>
      <c r="V1319" s="4"/>
      <c r="W1319" s="4"/>
    </row>
    <row r="1320" spans="1:23" x14ac:dyDescent="0.2">
      <c r="A1320" s="4">
        <v>50</v>
      </c>
      <c r="B1320" s="4">
        <v>0</v>
      </c>
      <c r="C1320" s="4">
        <v>0</v>
      </c>
      <c r="D1320" s="4">
        <v>1</v>
      </c>
      <c r="E1320" s="4">
        <v>203</v>
      </c>
      <c r="F1320" s="4">
        <f>ROUND(Source!Q1308,O1320)</f>
        <v>0</v>
      </c>
      <c r="G1320" s="4" t="s">
        <v>86</v>
      </c>
      <c r="H1320" s="4" t="s">
        <v>87</v>
      </c>
      <c r="I1320" s="4"/>
      <c r="J1320" s="4"/>
      <c r="K1320" s="4">
        <v>203</v>
      </c>
      <c r="L1320" s="4">
        <v>11</v>
      </c>
      <c r="M1320" s="4">
        <v>3</v>
      </c>
      <c r="N1320" s="4" t="s">
        <v>3</v>
      </c>
      <c r="O1320" s="4">
        <v>2</v>
      </c>
      <c r="P1320" s="4"/>
      <c r="Q1320" s="4"/>
      <c r="R1320" s="4"/>
      <c r="S1320" s="4"/>
      <c r="T1320" s="4"/>
      <c r="U1320" s="4"/>
      <c r="V1320" s="4"/>
      <c r="W1320" s="4"/>
    </row>
    <row r="1321" spans="1:23" x14ac:dyDescent="0.2">
      <c r="A1321" s="4">
        <v>50</v>
      </c>
      <c r="B1321" s="4">
        <v>0</v>
      </c>
      <c r="C1321" s="4">
        <v>0</v>
      </c>
      <c r="D1321" s="4">
        <v>1</v>
      </c>
      <c r="E1321" s="4">
        <v>231</v>
      </c>
      <c r="F1321" s="4">
        <f>ROUND(Source!BB1308,O1321)</f>
        <v>0</v>
      </c>
      <c r="G1321" s="4" t="s">
        <v>88</v>
      </c>
      <c r="H1321" s="4" t="s">
        <v>89</v>
      </c>
      <c r="I1321" s="4"/>
      <c r="J1321" s="4"/>
      <c r="K1321" s="4">
        <v>231</v>
      </c>
      <c r="L1321" s="4">
        <v>12</v>
      </c>
      <c r="M1321" s="4">
        <v>3</v>
      </c>
      <c r="N1321" s="4" t="s">
        <v>3</v>
      </c>
      <c r="O1321" s="4">
        <v>2</v>
      </c>
      <c r="P1321" s="4"/>
      <c r="Q1321" s="4"/>
      <c r="R1321" s="4"/>
      <c r="S1321" s="4"/>
      <c r="T1321" s="4"/>
      <c r="U1321" s="4"/>
      <c r="V1321" s="4"/>
      <c r="W1321" s="4"/>
    </row>
    <row r="1322" spans="1:23" x14ac:dyDescent="0.2">
      <c r="A1322" s="4">
        <v>50</v>
      </c>
      <c r="B1322" s="4">
        <v>0</v>
      </c>
      <c r="C1322" s="4">
        <v>0</v>
      </c>
      <c r="D1322" s="4">
        <v>1</v>
      </c>
      <c r="E1322" s="4">
        <v>204</v>
      </c>
      <c r="F1322" s="4">
        <f>ROUND(Source!R1308,O1322)</f>
        <v>0</v>
      </c>
      <c r="G1322" s="4" t="s">
        <v>90</v>
      </c>
      <c r="H1322" s="4" t="s">
        <v>91</v>
      </c>
      <c r="I1322" s="4"/>
      <c r="J1322" s="4"/>
      <c r="K1322" s="4">
        <v>204</v>
      </c>
      <c r="L1322" s="4">
        <v>13</v>
      </c>
      <c r="M1322" s="4">
        <v>3</v>
      </c>
      <c r="N1322" s="4" t="s">
        <v>3</v>
      </c>
      <c r="O1322" s="4">
        <v>2</v>
      </c>
      <c r="P1322" s="4"/>
      <c r="Q1322" s="4"/>
      <c r="R1322" s="4"/>
      <c r="S1322" s="4"/>
      <c r="T1322" s="4"/>
      <c r="U1322" s="4"/>
      <c r="V1322" s="4"/>
      <c r="W1322" s="4"/>
    </row>
    <row r="1323" spans="1:23" x14ac:dyDescent="0.2">
      <c r="A1323" s="4">
        <v>50</v>
      </c>
      <c r="B1323" s="4">
        <v>0</v>
      </c>
      <c r="C1323" s="4">
        <v>0</v>
      </c>
      <c r="D1323" s="4">
        <v>1</v>
      </c>
      <c r="E1323" s="4">
        <v>205</v>
      </c>
      <c r="F1323" s="4">
        <f>ROUND(Source!S1308,O1323)</f>
        <v>0</v>
      </c>
      <c r="G1323" s="4" t="s">
        <v>92</v>
      </c>
      <c r="H1323" s="4" t="s">
        <v>93</v>
      </c>
      <c r="I1323" s="4"/>
      <c r="J1323" s="4"/>
      <c r="K1323" s="4">
        <v>205</v>
      </c>
      <c r="L1323" s="4">
        <v>14</v>
      </c>
      <c r="M1323" s="4">
        <v>3</v>
      </c>
      <c r="N1323" s="4" t="s">
        <v>3</v>
      </c>
      <c r="O1323" s="4">
        <v>2</v>
      </c>
      <c r="P1323" s="4"/>
      <c r="Q1323" s="4"/>
      <c r="R1323" s="4"/>
      <c r="S1323" s="4"/>
      <c r="T1323" s="4"/>
      <c r="U1323" s="4"/>
      <c r="V1323" s="4"/>
      <c r="W1323" s="4"/>
    </row>
    <row r="1324" spans="1:23" x14ac:dyDescent="0.2">
      <c r="A1324" s="4">
        <v>50</v>
      </c>
      <c r="B1324" s="4">
        <v>0</v>
      </c>
      <c r="C1324" s="4">
        <v>0</v>
      </c>
      <c r="D1324" s="4">
        <v>1</v>
      </c>
      <c r="E1324" s="4">
        <v>232</v>
      </c>
      <c r="F1324" s="4">
        <f>ROUND(Source!BC1308,O1324)</f>
        <v>0</v>
      </c>
      <c r="G1324" s="4" t="s">
        <v>94</v>
      </c>
      <c r="H1324" s="4" t="s">
        <v>95</v>
      </c>
      <c r="I1324" s="4"/>
      <c r="J1324" s="4"/>
      <c r="K1324" s="4">
        <v>232</v>
      </c>
      <c r="L1324" s="4">
        <v>15</v>
      </c>
      <c r="M1324" s="4">
        <v>3</v>
      </c>
      <c r="N1324" s="4" t="s">
        <v>3</v>
      </c>
      <c r="O1324" s="4">
        <v>2</v>
      </c>
      <c r="P1324" s="4"/>
      <c r="Q1324" s="4"/>
      <c r="R1324" s="4"/>
      <c r="S1324" s="4"/>
      <c r="T1324" s="4"/>
      <c r="U1324" s="4"/>
      <c r="V1324" s="4"/>
      <c r="W1324" s="4"/>
    </row>
    <row r="1325" spans="1:23" x14ac:dyDescent="0.2">
      <c r="A1325" s="4">
        <v>50</v>
      </c>
      <c r="B1325" s="4">
        <v>0</v>
      </c>
      <c r="C1325" s="4">
        <v>0</v>
      </c>
      <c r="D1325" s="4">
        <v>1</v>
      </c>
      <c r="E1325" s="4">
        <v>214</v>
      </c>
      <c r="F1325" s="4">
        <f>ROUND(Source!AS1308,O1325)</f>
        <v>0</v>
      </c>
      <c r="G1325" s="4" t="s">
        <v>96</v>
      </c>
      <c r="H1325" s="4" t="s">
        <v>97</v>
      </c>
      <c r="I1325" s="4"/>
      <c r="J1325" s="4"/>
      <c r="K1325" s="4">
        <v>214</v>
      </c>
      <c r="L1325" s="4">
        <v>16</v>
      </c>
      <c r="M1325" s="4">
        <v>3</v>
      </c>
      <c r="N1325" s="4" t="s">
        <v>3</v>
      </c>
      <c r="O1325" s="4">
        <v>2</v>
      </c>
      <c r="P1325" s="4"/>
      <c r="Q1325" s="4"/>
      <c r="R1325" s="4"/>
      <c r="S1325" s="4"/>
      <c r="T1325" s="4"/>
      <c r="U1325" s="4"/>
      <c r="V1325" s="4"/>
      <c r="W1325" s="4"/>
    </row>
    <row r="1326" spans="1:23" x14ac:dyDescent="0.2">
      <c r="A1326" s="4">
        <v>50</v>
      </c>
      <c r="B1326" s="4">
        <v>0</v>
      </c>
      <c r="C1326" s="4">
        <v>0</v>
      </c>
      <c r="D1326" s="4">
        <v>1</v>
      </c>
      <c r="E1326" s="4">
        <v>215</v>
      </c>
      <c r="F1326" s="4">
        <f>ROUND(Source!AT1308,O1326)</f>
        <v>0</v>
      </c>
      <c r="G1326" s="4" t="s">
        <v>98</v>
      </c>
      <c r="H1326" s="4" t="s">
        <v>99</v>
      </c>
      <c r="I1326" s="4"/>
      <c r="J1326" s="4"/>
      <c r="K1326" s="4">
        <v>215</v>
      </c>
      <c r="L1326" s="4">
        <v>17</v>
      </c>
      <c r="M1326" s="4">
        <v>3</v>
      </c>
      <c r="N1326" s="4" t="s">
        <v>3</v>
      </c>
      <c r="O1326" s="4">
        <v>2</v>
      </c>
      <c r="P1326" s="4"/>
      <c r="Q1326" s="4"/>
      <c r="R1326" s="4"/>
      <c r="S1326" s="4"/>
      <c r="T1326" s="4"/>
      <c r="U1326" s="4"/>
      <c r="V1326" s="4"/>
      <c r="W1326" s="4"/>
    </row>
    <row r="1327" spans="1:23" x14ac:dyDescent="0.2">
      <c r="A1327" s="4">
        <v>50</v>
      </c>
      <c r="B1327" s="4">
        <v>0</v>
      </c>
      <c r="C1327" s="4">
        <v>0</v>
      </c>
      <c r="D1327" s="4">
        <v>1</v>
      </c>
      <c r="E1327" s="4">
        <v>217</v>
      </c>
      <c r="F1327" s="4">
        <f>ROUND(Source!AU1308,O1327)</f>
        <v>0</v>
      </c>
      <c r="G1327" s="4" t="s">
        <v>100</v>
      </c>
      <c r="H1327" s="4" t="s">
        <v>101</v>
      </c>
      <c r="I1327" s="4"/>
      <c r="J1327" s="4"/>
      <c r="K1327" s="4">
        <v>217</v>
      </c>
      <c r="L1327" s="4">
        <v>18</v>
      </c>
      <c r="M1327" s="4">
        <v>3</v>
      </c>
      <c r="N1327" s="4" t="s">
        <v>3</v>
      </c>
      <c r="O1327" s="4">
        <v>2</v>
      </c>
      <c r="P1327" s="4"/>
      <c r="Q1327" s="4"/>
      <c r="R1327" s="4"/>
      <c r="S1327" s="4"/>
      <c r="T1327" s="4"/>
      <c r="U1327" s="4"/>
      <c r="V1327" s="4"/>
      <c r="W1327" s="4"/>
    </row>
    <row r="1328" spans="1:23" x14ac:dyDescent="0.2">
      <c r="A1328" s="4">
        <v>50</v>
      </c>
      <c r="B1328" s="4">
        <v>0</v>
      </c>
      <c r="C1328" s="4">
        <v>0</v>
      </c>
      <c r="D1328" s="4">
        <v>1</v>
      </c>
      <c r="E1328" s="4">
        <v>230</v>
      </c>
      <c r="F1328" s="4">
        <f>ROUND(Source!BA1308,O1328)</f>
        <v>0</v>
      </c>
      <c r="G1328" s="4" t="s">
        <v>102</v>
      </c>
      <c r="H1328" s="4" t="s">
        <v>103</v>
      </c>
      <c r="I1328" s="4"/>
      <c r="J1328" s="4"/>
      <c r="K1328" s="4">
        <v>230</v>
      </c>
      <c r="L1328" s="4">
        <v>19</v>
      </c>
      <c r="M1328" s="4">
        <v>3</v>
      </c>
      <c r="N1328" s="4" t="s">
        <v>3</v>
      </c>
      <c r="O1328" s="4">
        <v>2</v>
      </c>
      <c r="P1328" s="4"/>
      <c r="Q1328" s="4"/>
      <c r="R1328" s="4"/>
      <c r="S1328" s="4"/>
      <c r="T1328" s="4"/>
      <c r="U1328" s="4"/>
      <c r="V1328" s="4"/>
      <c r="W1328" s="4"/>
    </row>
    <row r="1329" spans="1:245" x14ac:dyDescent="0.2">
      <c r="A1329" s="4">
        <v>50</v>
      </c>
      <c r="B1329" s="4">
        <v>0</v>
      </c>
      <c r="C1329" s="4">
        <v>0</v>
      </c>
      <c r="D1329" s="4">
        <v>1</v>
      </c>
      <c r="E1329" s="4">
        <v>206</v>
      </c>
      <c r="F1329" s="4">
        <f>ROUND(Source!T1308,O1329)</f>
        <v>0</v>
      </c>
      <c r="G1329" s="4" t="s">
        <v>104</v>
      </c>
      <c r="H1329" s="4" t="s">
        <v>105</v>
      </c>
      <c r="I1329" s="4"/>
      <c r="J1329" s="4"/>
      <c r="K1329" s="4">
        <v>206</v>
      </c>
      <c r="L1329" s="4">
        <v>20</v>
      </c>
      <c r="M1329" s="4">
        <v>3</v>
      </c>
      <c r="N1329" s="4" t="s">
        <v>3</v>
      </c>
      <c r="O1329" s="4">
        <v>2</v>
      </c>
      <c r="P1329" s="4"/>
      <c r="Q1329" s="4"/>
      <c r="R1329" s="4"/>
      <c r="S1329" s="4"/>
      <c r="T1329" s="4"/>
      <c r="U1329" s="4"/>
      <c r="V1329" s="4"/>
      <c r="W1329" s="4"/>
    </row>
    <row r="1330" spans="1:245" x14ac:dyDescent="0.2">
      <c r="A1330" s="4">
        <v>50</v>
      </c>
      <c r="B1330" s="4">
        <v>0</v>
      </c>
      <c r="C1330" s="4">
        <v>0</v>
      </c>
      <c r="D1330" s="4">
        <v>1</v>
      </c>
      <c r="E1330" s="4">
        <v>207</v>
      </c>
      <c r="F1330" s="4">
        <f>Source!U1308</f>
        <v>0</v>
      </c>
      <c r="G1330" s="4" t="s">
        <v>106</v>
      </c>
      <c r="H1330" s="4" t="s">
        <v>107</v>
      </c>
      <c r="I1330" s="4"/>
      <c r="J1330" s="4"/>
      <c r="K1330" s="4">
        <v>207</v>
      </c>
      <c r="L1330" s="4">
        <v>21</v>
      </c>
      <c r="M1330" s="4">
        <v>3</v>
      </c>
      <c r="N1330" s="4" t="s">
        <v>3</v>
      </c>
      <c r="O1330" s="4">
        <v>-1</v>
      </c>
      <c r="P1330" s="4"/>
      <c r="Q1330" s="4"/>
      <c r="R1330" s="4"/>
      <c r="S1330" s="4"/>
      <c r="T1330" s="4"/>
      <c r="U1330" s="4"/>
      <c r="V1330" s="4"/>
      <c r="W1330" s="4"/>
    </row>
    <row r="1331" spans="1:245" x14ac:dyDescent="0.2">
      <c r="A1331" s="4">
        <v>50</v>
      </c>
      <c r="B1331" s="4">
        <v>0</v>
      </c>
      <c r="C1331" s="4">
        <v>0</v>
      </c>
      <c r="D1331" s="4">
        <v>1</v>
      </c>
      <c r="E1331" s="4">
        <v>208</v>
      </c>
      <c r="F1331" s="4">
        <f>Source!V1308</f>
        <v>0</v>
      </c>
      <c r="G1331" s="4" t="s">
        <v>108</v>
      </c>
      <c r="H1331" s="4" t="s">
        <v>109</v>
      </c>
      <c r="I1331" s="4"/>
      <c r="J1331" s="4"/>
      <c r="K1331" s="4">
        <v>208</v>
      </c>
      <c r="L1331" s="4">
        <v>22</v>
      </c>
      <c r="M1331" s="4">
        <v>3</v>
      </c>
      <c r="N1331" s="4" t="s">
        <v>3</v>
      </c>
      <c r="O1331" s="4">
        <v>-1</v>
      </c>
      <c r="P1331" s="4"/>
      <c r="Q1331" s="4"/>
      <c r="R1331" s="4"/>
      <c r="S1331" s="4"/>
      <c r="T1331" s="4"/>
      <c r="U1331" s="4"/>
      <c r="V1331" s="4"/>
      <c r="W1331" s="4"/>
    </row>
    <row r="1332" spans="1:245" x14ac:dyDescent="0.2">
      <c r="A1332" s="4">
        <v>50</v>
      </c>
      <c r="B1332" s="4">
        <v>0</v>
      </c>
      <c r="C1332" s="4">
        <v>0</v>
      </c>
      <c r="D1332" s="4">
        <v>1</v>
      </c>
      <c r="E1332" s="4">
        <v>209</v>
      </c>
      <c r="F1332" s="4">
        <f>ROUND(Source!W1308,O1332)</f>
        <v>0</v>
      </c>
      <c r="G1332" s="4" t="s">
        <v>110</v>
      </c>
      <c r="H1332" s="4" t="s">
        <v>111</v>
      </c>
      <c r="I1332" s="4"/>
      <c r="J1332" s="4"/>
      <c r="K1332" s="4">
        <v>209</v>
      </c>
      <c r="L1332" s="4">
        <v>23</v>
      </c>
      <c r="M1332" s="4">
        <v>3</v>
      </c>
      <c r="N1332" s="4" t="s">
        <v>3</v>
      </c>
      <c r="O1332" s="4">
        <v>2</v>
      </c>
      <c r="P1332" s="4"/>
      <c r="Q1332" s="4"/>
      <c r="R1332" s="4"/>
      <c r="S1332" s="4"/>
      <c r="T1332" s="4"/>
      <c r="U1332" s="4"/>
      <c r="V1332" s="4"/>
      <c r="W1332" s="4"/>
    </row>
    <row r="1333" spans="1:245" x14ac:dyDescent="0.2">
      <c r="A1333" s="4">
        <v>50</v>
      </c>
      <c r="B1333" s="4">
        <v>0</v>
      </c>
      <c r="C1333" s="4">
        <v>0</v>
      </c>
      <c r="D1333" s="4">
        <v>1</v>
      </c>
      <c r="E1333" s="4">
        <v>210</v>
      </c>
      <c r="F1333" s="4">
        <f>ROUND(Source!X1308,O1333)</f>
        <v>0</v>
      </c>
      <c r="G1333" s="4" t="s">
        <v>112</v>
      </c>
      <c r="H1333" s="4" t="s">
        <v>113</v>
      </c>
      <c r="I1333" s="4"/>
      <c r="J1333" s="4"/>
      <c r="K1333" s="4">
        <v>210</v>
      </c>
      <c r="L1333" s="4">
        <v>24</v>
      </c>
      <c r="M1333" s="4">
        <v>3</v>
      </c>
      <c r="N1333" s="4" t="s">
        <v>3</v>
      </c>
      <c r="O1333" s="4">
        <v>2</v>
      </c>
      <c r="P1333" s="4"/>
      <c r="Q1333" s="4"/>
      <c r="R1333" s="4"/>
      <c r="S1333" s="4"/>
      <c r="T1333" s="4"/>
      <c r="U1333" s="4"/>
      <c r="V1333" s="4"/>
      <c r="W1333" s="4"/>
    </row>
    <row r="1334" spans="1:245" x14ac:dyDescent="0.2">
      <c r="A1334" s="4">
        <v>50</v>
      </c>
      <c r="B1334" s="4">
        <v>0</v>
      </c>
      <c r="C1334" s="4">
        <v>0</v>
      </c>
      <c r="D1334" s="4">
        <v>1</v>
      </c>
      <c r="E1334" s="4">
        <v>211</v>
      </c>
      <c r="F1334" s="4">
        <f>ROUND(Source!Y1308,O1334)</f>
        <v>0</v>
      </c>
      <c r="G1334" s="4" t="s">
        <v>114</v>
      </c>
      <c r="H1334" s="4" t="s">
        <v>115</v>
      </c>
      <c r="I1334" s="4"/>
      <c r="J1334" s="4"/>
      <c r="K1334" s="4">
        <v>211</v>
      </c>
      <c r="L1334" s="4">
        <v>25</v>
      </c>
      <c r="M1334" s="4">
        <v>3</v>
      </c>
      <c r="N1334" s="4" t="s">
        <v>3</v>
      </c>
      <c r="O1334" s="4">
        <v>2</v>
      </c>
      <c r="P1334" s="4"/>
      <c r="Q1334" s="4"/>
      <c r="R1334" s="4"/>
      <c r="S1334" s="4"/>
      <c r="T1334" s="4"/>
      <c r="U1334" s="4"/>
      <c r="V1334" s="4"/>
      <c r="W1334" s="4"/>
    </row>
    <row r="1335" spans="1:245" x14ac:dyDescent="0.2">
      <c r="A1335" s="4">
        <v>50</v>
      </c>
      <c r="B1335" s="4">
        <v>0</v>
      </c>
      <c r="C1335" s="4">
        <v>0</v>
      </c>
      <c r="D1335" s="4">
        <v>1</v>
      </c>
      <c r="E1335" s="4">
        <v>224</v>
      </c>
      <c r="F1335" s="4">
        <f>ROUND(Source!AR1308,O1335)</f>
        <v>0</v>
      </c>
      <c r="G1335" s="4" t="s">
        <v>116</v>
      </c>
      <c r="H1335" s="4" t="s">
        <v>117</v>
      </c>
      <c r="I1335" s="4"/>
      <c r="J1335" s="4"/>
      <c r="K1335" s="4">
        <v>224</v>
      </c>
      <c r="L1335" s="4">
        <v>26</v>
      </c>
      <c r="M1335" s="4">
        <v>3</v>
      </c>
      <c r="N1335" s="4" t="s">
        <v>3</v>
      </c>
      <c r="O1335" s="4">
        <v>2</v>
      </c>
      <c r="P1335" s="4"/>
      <c r="Q1335" s="4"/>
      <c r="R1335" s="4"/>
      <c r="S1335" s="4"/>
      <c r="T1335" s="4"/>
      <c r="U1335" s="4"/>
      <c r="V1335" s="4"/>
      <c r="W1335" s="4"/>
    </row>
    <row r="1337" spans="1:245" x14ac:dyDescent="0.2">
      <c r="A1337" s="1">
        <v>5</v>
      </c>
      <c r="B1337" s="1">
        <v>1</v>
      </c>
      <c r="C1337" s="1"/>
      <c r="D1337" s="1">
        <f>ROW(A1344)</f>
        <v>1344</v>
      </c>
      <c r="E1337" s="1"/>
      <c r="F1337" s="1" t="s">
        <v>118</v>
      </c>
      <c r="G1337" s="1" t="s">
        <v>194</v>
      </c>
      <c r="H1337" s="1" t="s">
        <v>3</v>
      </c>
      <c r="I1337" s="1">
        <v>0</v>
      </c>
      <c r="J1337" s="1"/>
      <c r="K1337" s="1">
        <v>0</v>
      </c>
      <c r="L1337" s="1"/>
      <c r="M1337" s="1"/>
      <c r="N1337" s="1"/>
      <c r="O1337" s="1"/>
      <c r="P1337" s="1"/>
      <c r="Q1337" s="1"/>
      <c r="R1337" s="1"/>
      <c r="S1337" s="1"/>
      <c r="T1337" s="1"/>
      <c r="U1337" s="1" t="s">
        <v>3</v>
      </c>
      <c r="V1337" s="1">
        <v>0</v>
      </c>
      <c r="W1337" s="1"/>
      <c r="X1337" s="1"/>
      <c r="Y1337" s="1"/>
      <c r="Z1337" s="1"/>
      <c r="AA1337" s="1"/>
      <c r="AB1337" s="1" t="s">
        <v>3</v>
      </c>
      <c r="AC1337" s="1" t="s">
        <v>3</v>
      </c>
      <c r="AD1337" s="1" t="s">
        <v>3</v>
      </c>
      <c r="AE1337" s="1" t="s">
        <v>3</v>
      </c>
      <c r="AF1337" s="1" t="s">
        <v>3</v>
      </c>
      <c r="AG1337" s="1" t="s">
        <v>3</v>
      </c>
      <c r="AH1337" s="1"/>
      <c r="AI1337" s="1"/>
      <c r="AJ1337" s="1"/>
      <c r="AK1337" s="1"/>
      <c r="AL1337" s="1"/>
      <c r="AM1337" s="1"/>
      <c r="AN1337" s="1"/>
      <c r="AO1337" s="1"/>
      <c r="AP1337" s="1" t="s">
        <v>3</v>
      </c>
      <c r="AQ1337" s="1" t="s">
        <v>3</v>
      </c>
      <c r="AR1337" s="1" t="s">
        <v>3</v>
      </c>
      <c r="AS1337" s="1"/>
      <c r="AT1337" s="1"/>
      <c r="AU1337" s="1"/>
      <c r="AV1337" s="1"/>
      <c r="AW1337" s="1"/>
      <c r="AX1337" s="1"/>
      <c r="AY1337" s="1"/>
      <c r="AZ1337" s="1" t="s">
        <v>3</v>
      </c>
      <c r="BA1337" s="1"/>
      <c r="BB1337" s="1" t="s">
        <v>3</v>
      </c>
      <c r="BC1337" s="1" t="s">
        <v>3</v>
      </c>
      <c r="BD1337" s="1" t="s">
        <v>3</v>
      </c>
      <c r="BE1337" s="1" t="s">
        <v>3</v>
      </c>
      <c r="BF1337" s="1" t="s">
        <v>3</v>
      </c>
      <c r="BG1337" s="1" t="s">
        <v>3</v>
      </c>
      <c r="BH1337" s="1" t="s">
        <v>3</v>
      </c>
      <c r="BI1337" s="1" t="s">
        <v>3</v>
      </c>
      <c r="BJ1337" s="1" t="s">
        <v>3</v>
      </c>
      <c r="BK1337" s="1" t="s">
        <v>3</v>
      </c>
      <c r="BL1337" s="1" t="s">
        <v>3</v>
      </c>
      <c r="BM1337" s="1" t="s">
        <v>3</v>
      </c>
      <c r="BN1337" s="1" t="s">
        <v>3</v>
      </c>
      <c r="BO1337" s="1" t="s">
        <v>3</v>
      </c>
      <c r="BP1337" s="1" t="s">
        <v>3</v>
      </c>
      <c r="BQ1337" s="1"/>
      <c r="BR1337" s="1"/>
      <c r="BS1337" s="1"/>
      <c r="BT1337" s="1"/>
      <c r="BU1337" s="1"/>
      <c r="BV1337" s="1"/>
      <c r="BW1337" s="1"/>
      <c r="BX1337" s="1">
        <v>0</v>
      </c>
      <c r="BY1337" s="1"/>
      <c r="BZ1337" s="1"/>
      <c r="CA1337" s="1"/>
      <c r="CB1337" s="1"/>
      <c r="CC1337" s="1"/>
      <c r="CD1337" s="1"/>
      <c r="CE1337" s="1"/>
      <c r="CF1337" s="1"/>
      <c r="CG1337" s="1"/>
      <c r="CH1337" s="1"/>
      <c r="CI1337" s="1"/>
      <c r="CJ1337" s="1">
        <v>0</v>
      </c>
    </row>
    <row r="1339" spans="1:245" x14ac:dyDescent="0.2">
      <c r="A1339" s="2">
        <v>52</v>
      </c>
      <c r="B1339" s="2">
        <f t="shared" ref="B1339:G1339" si="835">B1344</f>
        <v>1</v>
      </c>
      <c r="C1339" s="2">
        <f t="shared" si="835"/>
        <v>5</v>
      </c>
      <c r="D1339" s="2">
        <f t="shared" si="835"/>
        <v>1337</v>
      </c>
      <c r="E1339" s="2">
        <f t="shared" si="835"/>
        <v>0</v>
      </c>
      <c r="F1339" s="2" t="str">
        <f t="shared" si="835"/>
        <v>Новый подраздел</v>
      </c>
      <c r="G1339" s="2" t="str">
        <f t="shared" si="835"/>
        <v>Устройство бортового камня</v>
      </c>
      <c r="H1339" s="2"/>
      <c r="I1339" s="2"/>
      <c r="J1339" s="2"/>
      <c r="K1339" s="2"/>
      <c r="L1339" s="2"/>
      <c r="M1339" s="2"/>
      <c r="N1339" s="2"/>
      <c r="O1339" s="2">
        <f t="shared" ref="O1339:AT1339" si="836">O1344</f>
        <v>0</v>
      </c>
      <c r="P1339" s="2">
        <f t="shared" si="836"/>
        <v>0</v>
      </c>
      <c r="Q1339" s="2">
        <f t="shared" si="836"/>
        <v>0</v>
      </c>
      <c r="R1339" s="2">
        <f t="shared" si="836"/>
        <v>0</v>
      </c>
      <c r="S1339" s="2">
        <f t="shared" si="836"/>
        <v>0</v>
      </c>
      <c r="T1339" s="2">
        <f t="shared" si="836"/>
        <v>0</v>
      </c>
      <c r="U1339" s="2">
        <f t="shared" si="836"/>
        <v>0</v>
      </c>
      <c r="V1339" s="2">
        <f t="shared" si="836"/>
        <v>0</v>
      </c>
      <c r="W1339" s="2">
        <f t="shared" si="836"/>
        <v>0</v>
      </c>
      <c r="X1339" s="2">
        <f t="shared" si="836"/>
        <v>0</v>
      </c>
      <c r="Y1339" s="2">
        <f t="shared" si="836"/>
        <v>0</v>
      </c>
      <c r="Z1339" s="2">
        <f t="shared" si="836"/>
        <v>0</v>
      </c>
      <c r="AA1339" s="2">
        <f t="shared" si="836"/>
        <v>0</v>
      </c>
      <c r="AB1339" s="2">
        <f t="shared" si="836"/>
        <v>0</v>
      </c>
      <c r="AC1339" s="2">
        <f t="shared" si="836"/>
        <v>0</v>
      </c>
      <c r="AD1339" s="2">
        <f t="shared" si="836"/>
        <v>0</v>
      </c>
      <c r="AE1339" s="2">
        <f t="shared" si="836"/>
        <v>0</v>
      </c>
      <c r="AF1339" s="2">
        <f t="shared" si="836"/>
        <v>0</v>
      </c>
      <c r="AG1339" s="2">
        <f t="shared" si="836"/>
        <v>0</v>
      </c>
      <c r="AH1339" s="2">
        <f t="shared" si="836"/>
        <v>0</v>
      </c>
      <c r="AI1339" s="2">
        <f t="shared" si="836"/>
        <v>0</v>
      </c>
      <c r="AJ1339" s="2">
        <f t="shared" si="836"/>
        <v>0</v>
      </c>
      <c r="AK1339" s="2">
        <f t="shared" si="836"/>
        <v>0</v>
      </c>
      <c r="AL1339" s="2">
        <f t="shared" si="836"/>
        <v>0</v>
      </c>
      <c r="AM1339" s="2">
        <f t="shared" si="836"/>
        <v>0</v>
      </c>
      <c r="AN1339" s="2">
        <f t="shared" si="836"/>
        <v>0</v>
      </c>
      <c r="AO1339" s="2">
        <f t="shared" si="836"/>
        <v>0</v>
      </c>
      <c r="AP1339" s="2">
        <f t="shared" si="836"/>
        <v>0</v>
      </c>
      <c r="AQ1339" s="2">
        <f t="shared" si="836"/>
        <v>0</v>
      </c>
      <c r="AR1339" s="2">
        <f t="shared" si="836"/>
        <v>0</v>
      </c>
      <c r="AS1339" s="2">
        <f t="shared" si="836"/>
        <v>0</v>
      </c>
      <c r="AT1339" s="2">
        <f t="shared" si="836"/>
        <v>0</v>
      </c>
      <c r="AU1339" s="2">
        <f t="shared" ref="AU1339:BZ1339" si="837">AU1344</f>
        <v>0</v>
      </c>
      <c r="AV1339" s="2">
        <f t="shared" si="837"/>
        <v>0</v>
      </c>
      <c r="AW1339" s="2">
        <f t="shared" si="837"/>
        <v>0</v>
      </c>
      <c r="AX1339" s="2">
        <f t="shared" si="837"/>
        <v>0</v>
      </c>
      <c r="AY1339" s="2">
        <f t="shared" si="837"/>
        <v>0</v>
      </c>
      <c r="AZ1339" s="2">
        <f t="shared" si="837"/>
        <v>0</v>
      </c>
      <c r="BA1339" s="2">
        <f t="shared" si="837"/>
        <v>0</v>
      </c>
      <c r="BB1339" s="2">
        <f t="shared" si="837"/>
        <v>0</v>
      </c>
      <c r="BC1339" s="2">
        <f t="shared" si="837"/>
        <v>0</v>
      </c>
      <c r="BD1339" s="2">
        <f t="shared" si="837"/>
        <v>0</v>
      </c>
      <c r="BE1339" s="2">
        <f t="shared" si="837"/>
        <v>0</v>
      </c>
      <c r="BF1339" s="2">
        <f t="shared" si="837"/>
        <v>0</v>
      </c>
      <c r="BG1339" s="2">
        <f t="shared" si="837"/>
        <v>0</v>
      </c>
      <c r="BH1339" s="2">
        <f t="shared" si="837"/>
        <v>0</v>
      </c>
      <c r="BI1339" s="2">
        <f t="shared" si="837"/>
        <v>0</v>
      </c>
      <c r="BJ1339" s="2">
        <f t="shared" si="837"/>
        <v>0</v>
      </c>
      <c r="BK1339" s="2">
        <f t="shared" si="837"/>
        <v>0</v>
      </c>
      <c r="BL1339" s="2">
        <f t="shared" si="837"/>
        <v>0</v>
      </c>
      <c r="BM1339" s="2">
        <f t="shared" si="837"/>
        <v>0</v>
      </c>
      <c r="BN1339" s="2">
        <f t="shared" si="837"/>
        <v>0</v>
      </c>
      <c r="BO1339" s="2">
        <f t="shared" si="837"/>
        <v>0</v>
      </c>
      <c r="BP1339" s="2">
        <f t="shared" si="837"/>
        <v>0</v>
      </c>
      <c r="BQ1339" s="2">
        <f t="shared" si="837"/>
        <v>0</v>
      </c>
      <c r="BR1339" s="2">
        <f t="shared" si="837"/>
        <v>0</v>
      </c>
      <c r="BS1339" s="2">
        <f t="shared" si="837"/>
        <v>0</v>
      </c>
      <c r="BT1339" s="2">
        <f t="shared" si="837"/>
        <v>0</v>
      </c>
      <c r="BU1339" s="2">
        <f t="shared" si="837"/>
        <v>0</v>
      </c>
      <c r="BV1339" s="2">
        <f t="shared" si="837"/>
        <v>0</v>
      </c>
      <c r="BW1339" s="2">
        <f t="shared" si="837"/>
        <v>0</v>
      </c>
      <c r="BX1339" s="2">
        <f t="shared" si="837"/>
        <v>0</v>
      </c>
      <c r="BY1339" s="2">
        <f t="shared" si="837"/>
        <v>0</v>
      </c>
      <c r="BZ1339" s="2">
        <f t="shared" si="837"/>
        <v>0</v>
      </c>
      <c r="CA1339" s="2">
        <f t="shared" ref="CA1339:DF1339" si="838">CA1344</f>
        <v>0</v>
      </c>
      <c r="CB1339" s="2">
        <f t="shared" si="838"/>
        <v>0</v>
      </c>
      <c r="CC1339" s="2">
        <f t="shared" si="838"/>
        <v>0</v>
      </c>
      <c r="CD1339" s="2">
        <f t="shared" si="838"/>
        <v>0</v>
      </c>
      <c r="CE1339" s="2">
        <f t="shared" si="838"/>
        <v>0</v>
      </c>
      <c r="CF1339" s="2">
        <f t="shared" si="838"/>
        <v>0</v>
      </c>
      <c r="CG1339" s="2">
        <f t="shared" si="838"/>
        <v>0</v>
      </c>
      <c r="CH1339" s="2">
        <f t="shared" si="838"/>
        <v>0</v>
      </c>
      <c r="CI1339" s="2">
        <f t="shared" si="838"/>
        <v>0</v>
      </c>
      <c r="CJ1339" s="2">
        <f t="shared" si="838"/>
        <v>0</v>
      </c>
      <c r="CK1339" s="2">
        <f t="shared" si="838"/>
        <v>0</v>
      </c>
      <c r="CL1339" s="2">
        <f t="shared" si="838"/>
        <v>0</v>
      </c>
      <c r="CM1339" s="2">
        <f t="shared" si="838"/>
        <v>0</v>
      </c>
      <c r="CN1339" s="2">
        <f t="shared" si="838"/>
        <v>0</v>
      </c>
      <c r="CO1339" s="2">
        <f t="shared" si="838"/>
        <v>0</v>
      </c>
      <c r="CP1339" s="2">
        <f t="shared" si="838"/>
        <v>0</v>
      </c>
      <c r="CQ1339" s="2">
        <f t="shared" si="838"/>
        <v>0</v>
      </c>
      <c r="CR1339" s="2">
        <f t="shared" si="838"/>
        <v>0</v>
      </c>
      <c r="CS1339" s="2">
        <f t="shared" si="838"/>
        <v>0</v>
      </c>
      <c r="CT1339" s="2">
        <f t="shared" si="838"/>
        <v>0</v>
      </c>
      <c r="CU1339" s="2">
        <f t="shared" si="838"/>
        <v>0</v>
      </c>
      <c r="CV1339" s="2">
        <f t="shared" si="838"/>
        <v>0</v>
      </c>
      <c r="CW1339" s="2">
        <f t="shared" si="838"/>
        <v>0</v>
      </c>
      <c r="CX1339" s="2">
        <f t="shared" si="838"/>
        <v>0</v>
      </c>
      <c r="CY1339" s="2">
        <f t="shared" si="838"/>
        <v>0</v>
      </c>
      <c r="CZ1339" s="2">
        <f t="shared" si="838"/>
        <v>0</v>
      </c>
      <c r="DA1339" s="2">
        <f t="shared" si="838"/>
        <v>0</v>
      </c>
      <c r="DB1339" s="2">
        <f t="shared" si="838"/>
        <v>0</v>
      </c>
      <c r="DC1339" s="2">
        <f t="shared" si="838"/>
        <v>0</v>
      </c>
      <c r="DD1339" s="2">
        <f t="shared" si="838"/>
        <v>0</v>
      </c>
      <c r="DE1339" s="2">
        <f t="shared" si="838"/>
        <v>0</v>
      </c>
      <c r="DF1339" s="2">
        <f t="shared" si="838"/>
        <v>0</v>
      </c>
      <c r="DG1339" s="3">
        <f t="shared" ref="DG1339:EL1339" si="839">DG1344</f>
        <v>0</v>
      </c>
      <c r="DH1339" s="3">
        <f t="shared" si="839"/>
        <v>0</v>
      </c>
      <c r="DI1339" s="3">
        <f t="shared" si="839"/>
        <v>0</v>
      </c>
      <c r="DJ1339" s="3">
        <f t="shared" si="839"/>
        <v>0</v>
      </c>
      <c r="DK1339" s="3">
        <f t="shared" si="839"/>
        <v>0</v>
      </c>
      <c r="DL1339" s="3">
        <f t="shared" si="839"/>
        <v>0</v>
      </c>
      <c r="DM1339" s="3">
        <f t="shared" si="839"/>
        <v>0</v>
      </c>
      <c r="DN1339" s="3">
        <f t="shared" si="839"/>
        <v>0</v>
      </c>
      <c r="DO1339" s="3">
        <f t="shared" si="839"/>
        <v>0</v>
      </c>
      <c r="DP1339" s="3">
        <f t="shared" si="839"/>
        <v>0</v>
      </c>
      <c r="DQ1339" s="3">
        <f t="shared" si="839"/>
        <v>0</v>
      </c>
      <c r="DR1339" s="3">
        <f t="shared" si="839"/>
        <v>0</v>
      </c>
      <c r="DS1339" s="3">
        <f t="shared" si="839"/>
        <v>0</v>
      </c>
      <c r="DT1339" s="3">
        <f t="shared" si="839"/>
        <v>0</v>
      </c>
      <c r="DU1339" s="3">
        <f t="shared" si="839"/>
        <v>0</v>
      </c>
      <c r="DV1339" s="3">
        <f t="shared" si="839"/>
        <v>0</v>
      </c>
      <c r="DW1339" s="3">
        <f t="shared" si="839"/>
        <v>0</v>
      </c>
      <c r="DX1339" s="3">
        <f t="shared" si="839"/>
        <v>0</v>
      </c>
      <c r="DY1339" s="3">
        <f t="shared" si="839"/>
        <v>0</v>
      </c>
      <c r="DZ1339" s="3">
        <f t="shared" si="839"/>
        <v>0</v>
      </c>
      <c r="EA1339" s="3">
        <f t="shared" si="839"/>
        <v>0</v>
      </c>
      <c r="EB1339" s="3">
        <f t="shared" si="839"/>
        <v>0</v>
      </c>
      <c r="EC1339" s="3">
        <f t="shared" si="839"/>
        <v>0</v>
      </c>
      <c r="ED1339" s="3">
        <f t="shared" si="839"/>
        <v>0</v>
      </c>
      <c r="EE1339" s="3">
        <f t="shared" si="839"/>
        <v>0</v>
      </c>
      <c r="EF1339" s="3">
        <f t="shared" si="839"/>
        <v>0</v>
      </c>
      <c r="EG1339" s="3">
        <f t="shared" si="839"/>
        <v>0</v>
      </c>
      <c r="EH1339" s="3">
        <f t="shared" si="839"/>
        <v>0</v>
      </c>
      <c r="EI1339" s="3">
        <f t="shared" si="839"/>
        <v>0</v>
      </c>
      <c r="EJ1339" s="3">
        <f t="shared" si="839"/>
        <v>0</v>
      </c>
      <c r="EK1339" s="3">
        <f t="shared" si="839"/>
        <v>0</v>
      </c>
      <c r="EL1339" s="3">
        <f t="shared" si="839"/>
        <v>0</v>
      </c>
      <c r="EM1339" s="3">
        <f t="shared" ref="EM1339:FR1339" si="840">EM1344</f>
        <v>0</v>
      </c>
      <c r="EN1339" s="3">
        <f t="shared" si="840"/>
        <v>0</v>
      </c>
      <c r="EO1339" s="3">
        <f t="shared" si="840"/>
        <v>0</v>
      </c>
      <c r="EP1339" s="3">
        <f t="shared" si="840"/>
        <v>0</v>
      </c>
      <c r="EQ1339" s="3">
        <f t="shared" si="840"/>
        <v>0</v>
      </c>
      <c r="ER1339" s="3">
        <f t="shared" si="840"/>
        <v>0</v>
      </c>
      <c r="ES1339" s="3">
        <f t="shared" si="840"/>
        <v>0</v>
      </c>
      <c r="ET1339" s="3">
        <f t="shared" si="840"/>
        <v>0</v>
      </c>
      <c r="EU1339" s="3">
        <f t="shared" si="840"/>
        <v>0</v>
      </c>
      <c r="EV1339" s="3">
        <f t="shared" si="840"/>
        <v>0</v>
      </c>
      <c r="EW1339" s="3">
        <f t="shared" si="840"/>
        <v>0</v>
      </c>
      <c r="EX1339" s="3">
        <f t="shared" si="840"/>
        <v>0</v>
      </c>
      <c r="EY1339" s="3">
        <f t="shared" si="840"/>
        <v>0</v>
      </c>
      <c r="EZ1339" s="3">
        <f t="shared" si="840"/>
        <v>0</v>
      </c>
      <c r="FA1339" s="3">
        <f t="shared" si="840"/>
        <v>0</v>
      </c>
      <c r="FB1339" s="3">
        <f t="shared" si="840"/>
        <v>0</v>
      </c>
      <c r="FC1339" s="3">
        <f t="shared" si="840"/>
        <v>0</v>
      </c>
      <c r="FD1339" s="3">
        <f t="shared" si="840"/>
        <v>0</v>
      </c>
      <c r="FE1339" s="3">
        <f t="shared" si="840"/>
        <v>0</v>
      </c>
      <c r="FF1339" s="3">
        <f t="shared" si="840"/>
        <v>0</v>
      </c>
      <c r="FG1339" s="3">
        <f t="shared" si="840"/>
        <v>0</v>
      </c>
      <c r="FH1339" s="3">
        <f t="shared" si="840"/>
        <v>0</v>
      </c>
      <c r="FI1339" s="3">
        <f t="shared" si="840"/>
        <v>0</v>
      </c>
      <c r="FJ1339" s="3">
        <f t="shared" si="840"/>
        <v>0</v>
      </c>
      <c r="FK1339" s="3">
        <f t="shared" si="840"/>
        <v>0</v>
      </c>
      <c r="FL1339" s="3">
        <f t="shared" si="840"/>
        <v>0</v>
      </c>
      <c r="FM1339" s="3">
        <f t="shared" si="840"/>
        <v>0</v>
      </c>
      <c r="FN1339" s="3">
        <f t="shared" si="840"/>
        <v>0</v>
      </c>
      <c r="FO1339" s="3">
        <f t="shared" si="840"/>
        <v>0</v>
      </c>
      <c r="FP1339" s="3">
        <f t="shared" si="840"/>
        <v>0</v>
      </c>
      <c r="FQ1339" s="3">
        <f t="shared" si="840"/>
        <v>0</v>
      </c>
      <c r="FR1339" s="3">
        <f t="shared" si="840"/>
        <v>0</v>
      </c>
      <c r="FS1339" s="3">
        <f t="shared" ref="FS1339:GX1339" si="841">FS1344</f>
        <v>0</v>
      </c>
      <c r="FT1339" s="3">
        <f t="shared" si="841"/>
        <v>0</v>
      </c>
      <c r="FU1339" s="3">
        <f t="shared" si="841"/>
        <v>0</v>
      </c>
      <c r="FV1339" s="3">
        <f t="shared" si="841"/>
        <v>0</v>
      </c>
      <c r="FW1339" s="3">
        <f t="shared" si="841"/>
        <v>0</v>
      </c>
      <c r="FX1339" s="3">
        <f t="shared" si="841"/>
        <v>0</v>
      </c>
      <c r="FY1339" s="3">
        <f t="shared" si="841"/>
        <v>0</v>
      </c>
      <c r="FZ1339" s="3">
        <f t="shared" si="841"/>
        <v>0</v>
      </c>
      <c r="GA1339" s="3">
        <f t="shared" si="841"/>
        <v>0</v>
      </c>
      <c r="GB1339" s="3">
        <f t="shared" si="841"/>
        <v>0</v>
      </c>
      <c r="GC1339" s="3">
        <f t="shared" si="841"/>
        <v>0</v>
      </c>
      <c r="GD1339" s="3">
        <f t="shared" si="841"/>
        <v>0</v>
      </c>
      <c r="GE1339" s="3">
        <f t="shared" si="841"/>
        <v>0</v>
      </c>
      <c r="GF1339" s="3">
        <f t="shared" si="841"/>
        <v>0</v>
      </c>
      <c r="GG1339" s="3">
        <f t="shared" si="841"/>
        <v>0</v>
      </c>
      <c r="GH1339" s="3">
        <f t="shared" si="841"/>
        <v>0</v>
      </c>
      <c r="GI1339" s="3">
        <f t="shared" si="841"/>
        <v>0</v>
      </c>
      <c r="GJ1339" s="3">
        <f t="shared" si="841"/>
        <v>0</v>
      </c>
      <c r="GK1339" s="3">
        <f t="shared" si="841"/>
        <v>0</v>
      </c>
      <c r="GL1339" s="3">
        <f t="shared" si="841"/>
        <v>0</v>
      </c>
      <c r="GM1339" s="3">
        <f t="shared" si="841"/>
        <v>0</v>
      </c>
      <c r="GN1339" s="3">
        <f t="shared" si="841"/>
        <v>0</v>
      </c>
      <c r="GO1339" s="3">
        <f t="shared" si="841"/>
        <v>0</v>
      </c>
      <c r="GP1339" s="3">
        <f t="shared" si="841"/>
        <v>0</v>
      </c>
      <c r="GQ1339" s="3">
        <f t="shared" si="841"/>
        <v>0</v>
      </c>
      <c r="GR1339" s="3">
        <f t="shared" si="841"/>
        <v>0</v>
      </c>
      <c r="GS1339" s="3">
        <f t="shared" si="841"/>
        <v>0</v>
      </c>
      <c r="GT1339" s="3">
        <f t="shared" si="841"/>
        <v>0</v>
      </c>
      <c r="GU1339" s="3">
        <f t="shared" si="841"/>
        <v>0</v>
      </c>
      <c r="GV1339" s="3">
        <f t="shared" si="841"/>
        <v>0</v>
      </c>
      <c r="GW1339" s="3">
        <f t="shared" si="841"/>
        <v>0</v>
      </c>
      <c r="GX1339" s="3">
        <f t="shared" si="841"/>
        <v>0</v>
      </c>
    </row>
    <row r="1341" spans="1:245" x14ac:dyDescent="0.2">
      <c r="A1341">
        <v>17</v>
      </c>
      <c r="B1341">
        <v>1</v>
      </c>
      <c r="C1341">
        <f>ROW(SmtRes!A330)</f>
        <v>330</v>
      </c>
      <c r="D1341">
        <f>ROW(EtalonRes!A427)</f>
        <v>427</v>
      </c>
      <c r="E1341" t="s">
        <v>381</v>
      </c>
      <c r="F1341" t="s">
        <v>121</v>
      </c>
      <c r="G1341" t="s">
        <v>122</v>
      </c>
      <c r="H1341" t="s">
        <v>29</v>
      </c>
      <c r="I1341">
        <v>0</v>
      </c>
      <c r="J1341">
        <v>0</v>
      </c>
      <c r="O1341">
        <f>ROUND(CP1341,2)</f>
        <v>0</v>
      </c>
      <c r="P1341">
        <f>ROUND(CQ1341*I1341,2)</f>
        <v>0</v>
      </c>
      <c r="Q1341">
        <f>ROUND(CR1341*I1341,2)</f>
        <v>0</v>
      </c>
      <c r="R1341">
        <f>ROUND(CS1341*I1341,2)</f>
        <v>0</v>
      </c>
      <c r="S1341">
        <f>ROUND(CT1341*I1341,2)</f>
        <v>0</v>
      </c>
      <c r="T1341">
        <f>ROUND(CU1341*I1341,2)</f>
        <v>0</v>
      </c>
      <c r="U1341">
        <f>CV1341*I1341</f>
        <v>0</v>
      </c>
      <c r="V1341">
        <f>CW1341*I1341</f>
        <v>0</v>
      </c>
      <c r="W1341">
        <f>ROUND(CX1341*I1341,2)</f>
        <v>0</v>
      </c>
      <c r="X1341">
        <f>ROUND(CY1341,2)</f>
        <v>0</v>
      </c>
      <c r="Y1341">
        <f>ROUND(CZ1341,2)</f>
        <v>0</v>
      </c>
      <c r="AA1341">
        <v>40597198</v>
      </c>
      <c r="AB1341">
        <f>ROUND((AC1341+AD1341+AF1341),6)</f>
        <v>76371.3</v>
      </c>
      <c r="AC1341">
        <f>ROUND((ES1341),6)</f>
        <v>65154.45</v>
      </c>
      <c r="AD1341">
        <f>ROUND((((ET1341)-(EU1341))+AE1341),6)</f>
        <v>8265.0300000000007</v>
      </c>
      <c r="AE1341">
        <f>ROUND((EU1341),6)</f>
        <v>3342.74</v>
      </c>
      <c r="AF1341">
        <f>ROUND((EV1341),6)</f>
        <v>2951.82</v>
      </c>
      <c r="AG1341">
        <f>ROUND((AP1341),6)</f>
        <v>0</v>
      </c>
      <c r="AH1341">
        <f>(EW1341)</f>
        <v>16.559999999999999</v>
      </c>
      <c r="AI1341">
        <f>(EX1341)</f>
        <v>0</v>
      </c>
      <c r="AJ1341">
        <f>(AS1341)</f>
        <v>0</v>
      </c>
      <c r="AK1341">
        <v>76371.3</v>
      </c>
      <c r="AL1341">
        <v>65154.45</v>
      </c>
      <c r="AM1341">
        <v>8265.0300000000007</v>
      </c>
      <c r="AN1341">
        <v>3342.74</v>
      </c>
      <c r="AO1341">
        <v>2951.82</v>
      </c>
      <c r="AP1341">
        <v>0</v>
      </c>
      <c r="AQ1341">
        <v>16.559999999999999</v>
      </c>
      <c r="AR1341">
        <v>0</v>
      </c>
      <c r="AS1341">
        <v>0</v>
      </c>
      <c r="AT1341">
        <v>70</v>
      </c>
      <c r="AU1341">
        <v>10</v>
      </c>
      <c r="AV1341">
        <v>1</v>
      </c>
      <c r="AW1341">
        <v>1</v>
      </c>
      <c r="AZ1341">
        <v>1</v>
      </c>
      <c r="BA1341">
        <v>1</v>
      </c>
      <c r="BB1341">
        <v>1</v>
      </c>
      <c r="BC1341">
        <v>1</v>
      </c>
      <c r="BD1341" t="s">
        <v>3</v>
      </c>
      <c r="BE1341" t="s">
        <v>3</v>
      </c>
      <c r="BF1341" t="s">
        <v>3</v>
      </c>
      <c r="BG1341" t="s">
        <v>3</v>
      </c>
      <c r="BH1341">
        <v>0</v>
      </c>
      <c r="BI1341">
        <v>4</v>
      </c>
      <c r="BJ1341" t="s">
        <v>123</v>
      </c>
      <c r="BM1341">
        <v>0</v>
      </c>
      <c r="BN1341">
        <v>0</v>
      </c>
      <c r="BO1341" t="s">
        <v>3</v>
      </c>
      <c r="BP1341">
        <v>0</v>
      </c>
      <c r="BQ1341">
        <v>1</v>
      </c>
      <c r="BR1341">
        <v>0</v>
      </c>
      <c r="BS1341">
        <v>1</v>
      </c>
      <c r="BT1341">
        <v>1</v>
      </c>
      <c r="BU1341">
        <v>1</v>
      </c>
      <c r="BV1341">
        <v>1</v>
      </c>
      <c r="BW1341">
        <v>1</v>
      </c>
      <c r="BX1341">
        <v>1</v>
      </c>
      <c r="BY1341" t="s">
        <v>3</v>
      </c>
      <c r="BZ1341">
        <v>70</v>
      </c>
      <c r="CA1341">
        <v>10</v>
      </c>
      <c r="CE1341">
        <v>0</v>
      </c>
      <c r="CF1341">
        <v>0</v>
      </c>
      <c r="CG1341">
        <v>0</v>
      </c>
      <c r="CM1341">
        <v>0</v>
      </c>
      <c r="CN1341" t="s">
        <v>3</v>
      </c>
      <c r="CO1341">
        <v>0</v>
      </c>
      <c r="CP1341">
        <f>(P1341+Q1341+S1341)</f>
        <v>0</v>
      </c>
      <c r="CQ1341">
        <f>(AC1341*BC1341*AW1341)</f>
        <v>65154.45</v>
      </c>
      <c r="CR1341">
        <f>((((ET1341)*BB1341-(EU1341)*BS1341)+AE1341*BS1341)*AV1341)</f>
        <v>8265.0300000000007</v>
      </c>
      <c r="CS1341">
        <f>(AE1341*BS1341*AV1341)</f>
        <v>3342.74</v>
      </c>
      <c r="CT1341">
        <f>(AF1341*BA1341*AV1341)</f>
        <v>2951.82</v>
      </c>
      <c r="CU1341">
        <f>AG1341</f>
        <v>0</v>
      </c>
      <c r="CV1341">
        <f>(AH1341*AV1341)</f>
        <v>16.559999999999999</v>
      </c>
      <c r="CW1341">
        <f>AI1341</f>
        <v>0</v>
      </c>
      <c r="CX1341">
        <f>AJ1341</f>
        <v>0</v>
      </c>
      <c r="CY1341">
        <f>((S1341*BZ1341)/100)</f>
        <v>0</v>
      </c>
      <c r="CZ1341">
        <f>((S1341*CA1341)/100)</f>
        <v>0</v>
      </c>
      <c r="DC1341" t="s">
        <v>3</v>
      </c>
      <c r="DD1341" t="s">
        <v>3</v>
      </c>
      <c r="DE1341" t="s">
        <v>3</v>
      </c>
      <c r="DF1341" t="s">
        <v>3</v>
      </c>
      <c r="DG1341" t="s">
        <v>3</v>
      </c>
      <c r="DH1341" t="s">
        <v>3</v>
      </c>
      <c r="DI1341" t="s">
        <v>3</v>
      </c>
      <c r="DJ1341" t="s">
        <v>3</v>
      </c>
      <c r="DK1341" t="s">
        <v>3</v>
      </c>
      <c r="DL1341" t="s">
        <v>3</v>
      </c>
      <c r="DM1341" t="s">
        <v>3</v>
      </c>
      <c r="DN1341">
        <v>0</v>
      </c>
      <c r="DO1341">
        <v>0</v>
      </c>
      <c r="DP1341">
        <v>1</v>
      </c>
      <c r="DQ1341">
        <v>1</v>
      </c>
      <c r="DU1341">
        <v>1007</v>
      </c>
      <c r="DV1341" t="s">
        <v>29</v>
      </c>
      <c r="DW1341" t="s">
        <v>29</v>
      </c>
      <c r="DX1341">
        <v>100</v>
      </c>
      <c r="EE1341">
        <v>38986828</v>
      </c>
      <c r="EF1341">
        <v>1</v>
      </c>
      <c r="EG1341" t="s">
        <v>23</v>
      </c>
      <c r="EH1341">
        <v>0</v>
      </c>
      <c r="EI1341" t="s">
        <v>3</v>
      </c>
      <c r="EJ1341">
        <v>4</v>
      </c>
      <c r="EK1341">
        <v>0</v>
      </c>
      <c r="EL1341" t="s">
        <v>24</v>
      </c>
      <c r="EM1341" t="s">
        <v>25</v>
      </c>
      <c r="EO1341" t="s">
        <v>3</v>
      </c>
      <c r="EQ1341">
        <v>131072</v>
      </c>
      <c r="ER1341">
        <v>76371.3</v>
      </c>
      <c r="ES1341">
        <v>65154.45</v>
      </c>
      <c r="ET1341">
        <v>8265.0300000000007</v>
      </c>
      <c r="EU1341">
        <v>3342.74</v>
      </c>
      <c r="EV1341">
        <v>2951.82</v>
      </c>
      <c r="EW1341">
        <v>16.559999999999999</v>
      </c>
      <c r="EX1341">
        <v>0</v>
      </c>
      <c r="EY1341">
        <v>0</v>
      </c>
      <c r="FQ1341">
        <v>0</v>
      </c>
      <c r="FR1341">
        <f>ROUND(IF(AND(BH1341=3,BI1341=3),P1341,0),2)</f>
        <v>0</v>
      </c>
      <c r="FS1341">
        <v>0</v>
      </c>
      <c r="FX1341">
        <v>70</v>
      </c>
      <c r="FY1341">
        <v>10</v>
      </c>
      <c r="GA1341" t="s">
        <v>3</v>
      </c>
      <c r="GD1341">
        <v>0</v>
      </c>
      <c r="GF1341">
        <v>-2044529547</v>
      </c>
      <c r="GG1341">
        <v>2</v>
      </c>
      <c r="GH1341">
        <v>1</v>
      </c>
      <c r="GI1341">
        <v>-2</v>
      </c>
      <c r="GJ1341">
        <v>0</v>
      </c>
      <c r="GK1341">
        <f>ROUND(R1341*(R12)/100,2)</f>
        <v>0</v>
      </c>
      <c r="GL1341">
        <f>ROUND(IF(AND(BH1341=3,BI1341=3,FS1341&lt;&gt;0),P1341,0),2)</f>
        <v>0</v>
      </c>
      <c r="GM1341">
        <f>ROUND(O1341+X1341+Y1341+GK1341,2)+GX1341</f>
        <v>0</v>
      </c>
      <c r="GN1341">
        <f>IF(OR(BI1341=0,BI1341=1),ROUND(O1341+X1341+Y1341+GK1341,2),0)</f>
        <v>0</v>
      </c>
      <c r="GO1341">
        <f>IF(BI1341=2,ROUND(O1341+X1341+Y1341+GK1341,2),0)</f>
        <v>0</v>
      </c>
      <c r="GP1341">
        <f>IF(BI1341=4,ROUND(O1341+X1341+Y1341+GK1341,2)+GX1341,0)</f>
        <v>0</v>
      </c>
      <c r="GR1341">
        <v>0</v>
      </c>
      <c r="GS1341">
        <v>3</v>
      </c>
      <c r="GT1341">
        <v>0</v>
      </c>
      <c r="GU1341" t="s">
        <v>3</v>
      </c>
      <c r="GV1341">
        <f>ROUND((GT1341),6)</f>
        <v>0</v>
      </c>
      <c r="GW1341">
        <v>1</v>
      </c>
      <c r="GX1341">
        <f>ROUND(HC1341*I1341,2)</f>
        <v>0</v>
      </c>
      <c r="HA1341">
        <v>0</v>
      </c>
      <c r="HB1341">
        <v>0</v>
      </c>
      <c r="HC1341">
        <f>GV1341*GW1341</f>
        <v>0</v>
      </c>
      <c r="IK1341">
        <v>0</v>
      </c>
    </row>
    <row r="1342" spans="1:245" x14ac:dyDescent="0.2">
      <c r="A1342">
        <v>17</v>
      </c>
      <c r="B1342">
        <v>1</v>
      </c>
      <c r="C1342">
        <f>ROW(SmtRes!A334)</f>
        <v>334</v>
      </c>
      <c r="D1342">
        <f>ROW(EtalonRes!A431)</f>
        <v>431</v>
      </c>
      <c r="E1342" t="s">
        <v>382</v>
      </c>
      <c r="F1342" t="s">
        <v>125</v>
      </c>
      <c r="G1342" t="s">
        <v>126</v>
      </c>
      <c r="H1342" t="s">
        <v>37</v>
      </c>
      <c r="I1342">
        <v>0</v>
      </c>
      <c r="J1342">
        <v>0</v>
      </c>
      <c r="O1342">
        <f>ROUND(CP1342,2)</f>
        <v>0</v>
      </c>
      <c r="P1342">
        <f>ROUND(CQ1342*I1342,2)</f>
        <v>0</v>
      </c>
      <c r="Q1342">
        <f>ROUND(CR1342*I1342,2)</f>
        <v>0</v>
      </c>
      <c r="R1342">
        <f>ROUND(CS1342*I1342,2)</f>
        <v>0</v>
      </c>
      <c r="S1342">
        <f>ROUND(CT1342*I1342,2)</f>
        <v>0</v>
      </c>
      <c r="T1342">
        <f>ROUND(CU1342*I1342,2)</f>
        <v>0</v>
      </c>
      <c r="U1342">
        <f>CV1342*I1342</f>
        <v>0</v>
      </c>
      <c r="V1342">
        <f>CW1342*I1342</f>
        <v>0</v>
      </c>
      <c r="W1342">
        <f>ROUND(CX1342*I1342,2)</f>
        <v>0</v>
      </c>
      <c r="X1342">
        <f>ROUND(CY1342,2)</f>
        <v>0</v>
      </c>
      <c r="Y1342">
        <f>ROUND(CZ1342,2)</f>
        <v>0</v>
      </c>
      <c r="AA1342">
        <v>40597198</v>
      </c>
      <c r="AB1342">
        <f>ROUND((AC1342+AD1342+AF1342),6)</f>
        <v>66278.38</v>
      </c>
      <c r="AC1342">
        <f>ROUND((ES1342),6)</f>
        <v>51150.7</v>
      </c>
      <c r="AD1342">
        <f>ROUND((((ET1342)-(EU1342))+AE1342),6)</f>
        <v>0</v>
      </c>
      <c r="AE1342">
        <f>ROUND((EU1342),6)</f>
        <v>0</v>
      </c>
      <c r="AF1342">
        <f>ROUND((EV1342),6)</f>
        <v>15127.68</v>
      </c>
      <c r="AG1342">
        <f>ROUND((AP1342),6)</f>
        <v>0</v>
      </c>
      <c r="AH1342">
        <f>(EW1342)</f>
        <v>80.27</v>
      </c>
      <c r="AI1342">
        <f>(EX1342)</f>
        <v>0</v>
      </c>
      <c r="AJ1342">
        <f>(AS1342)</f>
        <v>0</v>
      </c>
      <c r="AK1342">
        <v>66278.38</v>
      </c>
      <c r="AL1342">
        <v>51150.7</v>
      </c>
      <c r="AM1342">
        <v>0</v>
      </c>
      <c r="AN1342">
        <v>0</v>
      </c>
      <c r="AO1342">
        <v>15127.68</v>
      </c>
      <c r="AP1342">
        <v>0</v>
      </c>
      <c r="AQ1342">
        <v>80.27</v>
      </c>
      <c r="AR1342">
        <v>0</v>
      </c>
      <c r="AS1342">
        <v>0</v>
      </c>
      <c r="AT1342">
        <v>70</v>
      </c>
      <c r="AU1342">
        <v>10</v>
      </c>
      <c r="AV1342">
        <v>1</v>
      </c>
      <c r="AW1342">
        <v>1</v>
      </c>
      <c r="AZ1342">
        <v>1</v>
      </c>
      <c r="BA1342">
        <v>1</v>
      </c>
      <c r="BB1342">
        <v>1</v>
      </c>
      <c r="BC1342">
        <v>1</v>
      </c>
      <c r="BD1342" t="s">
        <v>3</v>
      </c>
      <c r="BE1342" t="s">
        <v>3</v>
      </c>
      <c r="BF1342" t="s">
        <v>3</v>
      </c>
      <c r="BG1342" t="s">
        <v>3</v>
      </c>
      <c r="BH1342">
        <v>0</v>
      </c>
      <c r="BI1342">
        <v>4</v>
      </c>
      <c r="BJ1342" t="s">
        <v>127</v>
      </c>
      <c r="BM1342">
        <v>0</v>
      </c>
      <c r="BN1342">
        <v>0</v>
      </c>
      <c r="BO1342" t="s">
        <v>3</v>
      </c>
      <c r="BP1342">
        <v>0</v>
      </c>
      <c r="BQ1342">
        <v>1</v>
      </c>
      <c r="BR1342">
        <v>0</v>
      </c>
      <c r="BS1342">
        <v>1</v>
      </c>
      <c r="BT1342">
        <v>1</v>
      </c>
      <c r="BU1342">
        <v>1</v>
      </c>
      <c r="BV1342">
        <v>1</v>
      </c>
      <c r="BW1342">
        <v>1</v>
      </c>
      <c r="BX1342">
        <v>1</v>
      </c>
      <c r="BY1342" t="s">
        <v>3</v>
      </c>
      <c r="BZ1342">
        <v>70</v>
      </c>
      <c r="CA1342">
        <v>10</v>
      </c>
      <c r="CE1342">
        <v>0</v>
      </c>
      <c r="CF1342">
        <v>0</v>
      </c>
      <c r="CG1342">
        <v>0</v>
      </c>
      <c r="CM1342">
        <v>0</v>
      </c>
      <c r="CN1342" t="s">
        <v>3</v>
      </c>
      <c r="CO1342">
        <v>0</v>
      </c>
      <c r="CP1342">
        <f>(P1342+Q1342+S1342)</f>
        <v>0</v>
      </c>
      <c r="CQ1342">
        <f>(AC1342*BC1342*AW1342)</f>
        <v>51150.7</v>
      </c>
      <c r="CR1342">
        <f>((((ET1342)*BB1342-(EU1342)*BS1342)+AE1342*BS1342)*AV1342)</f>
        <v>0</v>
      </c>
      <c r="CS1342">
        <f>(AE1342*BS1342*AV1342)</f>
        <v>0</v>
      </c>
      <c r="CT1342">
        <f>(AF1342*BA1342*AV1342)</f>
        <v>15127.68</v>
      </c>
      <c r="CU1342">
        <f>AG1342</f>
        <v>0</v>
      </c>
      <c r="CV1342">
        <f>(AH1342*AV1342)</f>
        <v>80.27</v>
      </c>
      <c r="CW1342">
        <f>AI1342</f>
        <v>0</v>
      </c>
      <c r="CX1342">
        <f>AJ1342</f>
        <v>0</v>
      </c>
      <c r="CY1342">
        <f>((S1342*BZ1342)/100)</f>
        <v>0</v>
      </c>
      <c r="CZ1342">
        <f>((S1342*CA1342)/100)</f>
        <v>0</v>
      </c>
      <c r="DC1342" t="s">
        <v>3</v>
      </c>
      <c r="DD1342" t="s">
        <v>3</v>
      </c>
      <c r="DE1342" t="s">
        <v>3</v>
      </c>
      <c r="DF1342" t="s">
        <v>3</v>
      </c>
      <c r="DG1342" t="s">
        <v>3</v>
      </c>
      <c r="DH1342" t="s">
        <v>3</v>
      </c>
      <c r="DI1342" t="s">
        <v>3</v>
      </c>
      <c r="DJ1342" t="s">
        <v>3</v>
      </c>
      <c r="DK1342" t="s">
        <v>3</v>
      </c>
      <c r="DL1342" t="s">
        <v>3</v>
      </c>
      <c r="DM1342" t="s">
        <v>3</v>
      </c>
      <c r="DN1342">
        <v>0</v>
      </c>
      <c r="DO1342">
        <v>0</v>
      </c>
      <c r="DP1342">
        <v>1</v>
      </c>
      <c r="DQ1342">
        <v>1</v>
      </c>
      <c r="DU1342">
        <v>1003</v>
      </c>
      <c r="DV1342" t="s">
        <v>37</v>
      </c>
      <c r="DW1342" t="s">
        <v>37</v>
      </c>
      <c r="DX1342">
        <v>100</v>
      </c>
      <c r="EE1342">
        <v>38986828</v>
      </c>
      <c r="EF1342">
        <v>1</v>
      </c>
      <c r="EG1342" t="s">
        <v>23</v>
      </c>
      <c r="EH1342">
        <v>0</v>
      </c>
      <c r="EI1342" t="s">
        <v>3</v>
      </c>
      <c r="EJ1342">
        <v>4</v>
      </c>
      <c r="EK1342">
        <v>0</v>
      </c>
      <c r="EL1342" t="s">
        <v>24</v>
      </c>
      <c r="EM1342" t="s">
        <v>25</v>
      </c>
      <c r="EO1342" t="s">
        <v>3</v>
      </c>
      <c r="EQ1342">
        <v>131072</v>
      </c>
      <c r="ER1342">
        <v>66278.38</v>
      </c>
      <c r="ES1342">
        <v>51150.7</v>
      </c>
      <c r="ET1342">
        <v>0</v>
      </c>
      <c r="EU1342">
        <v>0</v>
      </c>
      <c r="EV1342">
        <v>15127.68</v>
      </c>
      <c r="EW1342">
        <v>80.27</v>
      </c>
      <c r="EX1342">
        <v>0</v>
      </c>
      <c r="EY1342">
        <v>0</v>
      </c>
      <c r="FQ1342">
        <v>0</v>
      </c>
      <c r="FR1342">
        <f>ROUND(IF(AND(BH1342=3,BI1342=3),P1342,0),2)</f>
        <v>0</v>
      </c>
      <c r="FS1342">
        <v>0</v>
      </c>
      <c r="FX1342">
        <v>70</v>
      </c>
      <c r="FY1342">
        <v>10</v>
      </c>
      <c r="GA1342" t="s">
        <v>3</v>
      </c>
      <c r="GD1342">
        <v>0</v>
      </c>
      <c r="GF1342">
        <v>1662705162</v>
      </c>
      <c r="GG1342">
        <v>2</v>
      </c>
      <c r="GH1342">
        <v>1</v>
      </c>
      <c r="GI1342">
        <v>-2</v>
      </c>
      <c r="GJ1342">
        <v>0</v>
      </c>
      <c r="GK1342">
        <f>ROUND(R1342*(R12)/100,2)</f>
        <v>0</v>
      </c>
      <c r="GL1342">
        <f>ROUND(IF(AND(BH1342=3,BI1342=3,FS1342&lt;&gt;0),P1342,0),2)</f>
        <v>0</v>
      </c>
      <c r="GM1342">
        <f>ROUND(O1342+X1342+Y1342+GK1342,2)+GX1342</f>
        <v>0</v>
      </c>
      <c r="GN1342">
        <f>IF(OR(BI1342=0,BI1342=1),ROUND(O1342+X1342+Y1342+GK1342,2),0)</f>
        <v>0</v>
      </c>
      <c r="GO1342">
        <f>IF(BI1342=2,ROUND(O1342+X1342+Y1342+GK1342,2),0)</f>
        <v>0</v>
      </c>
      <c r="GP1342">
        <f>IF(BI1342=4,ROUND(O1342+X1342+Y1342+GK1342,2)+GX1342,0)</f>
        <v>0</v>
      </c>
      <c r="GR1342">
        <v>0</v>
      </c>
      <c r="GS1342">
        <v>3</v>
      </c>
      <c r="GT1342">
        <v>0</v>
      </c>
      <c r="GU1342" t="s">
        <v>3</v>
      </c>
      <c r="GV1342">
        <f>ROUND((GT1342),6)</f>
        <v>0</v>
      </c>
      <c r="GW1342">
        <v>1</v>
      </c>
      <c r="GX1342">
        <f>ROUND(HC1342*I1342,2)</f>
        <v>0</v>
      </c>
      <c r="HA1342">
        <v>0</v>
      </c>
      <c r="HB1342">
        <v>0</v>
      </c>
      <c r="HC1342">
        <f>GV1342*GW1342</f>
        <v>0</v>
      </c>
      <c r="IK1342">
        <v>0</v>
      </c>
    </row>
    <row r="1344" spans="1:245" x14ac:dyDescent="0.2">
      <c r="A1344" s="2">
        <v>51</v>
      </c>
      <c r="B1344" s="2">
        <f>B1337</f>
        <v>1</v>
      </c>
      <c r="C1344" s="2">
        <f>A1337</f>
        <v>5</v>
      </c>
      <c r="D1344" s="2">
        <f>ROW(A1337)</f>
        <v>1337</v>
      </c>
      <c r="E1344" s="2"/>
      <c r="F1344" s="2" t="str">
        <f>IF(F1337&lt;&gt;"",F1337,"")</f>
        <v>Новый подраздел</v>
      </c>
      <c r="G1344" s="2" t="str">
        <f>IF(G1337&lt;&gt;"",G1337,"")</f>
        <v>Устройство бортового камня</v>
      </c>
      <c r="H1344" s="2">
        <v>0</v>
      </c>
      <c r="I1344" s="2"/>
      <c r="J1344" s="2"/>
      <c r="K1344" s="2"/>
      <c r="L1344" s="2"/>
      <c r="M1344" s="2"/>
      <c r="N1344" s="2"/>
      <c r="O1344" s="2">
        <f t="shared" ref="O1344:T1344" si="842">ROUND(AB1344,2)</f>
        <v>0</v>
      </c>
      <c r="P1344" s="2">
        <f t="shared" si="842"/>
        <v>0</v>
      </c>
      <c r="Q1344" s="2">
        <f t="shared" si="842"/>
        <v>0</v>
      </c>
      <c r="R1344" s="2">
        <f t="shared" si="842"/>
        <v>0</v>
      </c>
      <c r="S1344" s="2">
        <f t="shared" si="842"/>
        <v>0</v>
      </c>
      <c r="T1344" s="2">
        <f t="shared" si="842"/>
        <v>0</v>
      </c>
      <c r="U1344" s="2">
        <f>AH1344</f>
        <v>0</v>
      </c>
      <c r="V1344" s="2">
        <f>AI1344</f>
        <v>0</v>
      </c>
      <c r="W1344" s="2">
        <f>ROUND(AJ1344,2)</f>
        <v>0</v>
      </c>
      <c r="X1344" s="2">
        <f>ROUND(AK1344,2)</f>
        <v>0</v>
      </c>
      <c r="Y1344" s="2">
        <f>ROUND(AL1344,2)</f>
        <v>0</v>
      </c>
      <c r="Z1344" s="2"/>
      <c r="AA1344" s="2"/>
      <c r="AB1344" s="2">
        <f>ROUND(SUMIF(AA1341:AA1342,"=40597198",O1341:O1342),2)</f>
        <v>0</v>
      </c>
      <c r="AC1344" s="2">
        <f>ROUND(SUMIF(AA1341:AA1342,"=40597198",P1341:P1342),2)</f>
        <v>0</v>
      </c>
      <c r="AD1344" s="2">
        <f>ROUND(SUMIF(AA1341:AA1342,"=40597198",Q1341:Q1342),2)</f>
        <v>0</v>
      </c>
      <c r="AE1344" s="2">
        <f>ROUND(SUMIF(AA1341:AA1342,"=40597198",R1341:R1342),2)</f>
        <v>0</v>
      </c>
      <c r="AF1344" s="2">
        <f>ROUND(SUMIF(AA1341:AA1342,"=40597198",S1341:S1342),2)</f>
        <v>0</v>
      </c>
      <c r="AG1344" s="2">
        <f>ROUND(SUMIF(AA1341:AA1342,"=40597198",T1341:T1342),2)</f>
        <v>0</v>
      </c>
      <c r="AH1344" s="2">
        <f>SUMIF(AA1341:AA1342,"=40597198",U1341:U1342)</f>
        <v>0</v>
      </c>
      <c r="AI1344" s="2">
        <f>SUMIF(AA1341:AA1342,"=40597198",V1341:V1342)</f>
        <v>0</v>
      </c>
      <c r="AJ1344" s="2">
        <f>ROUND(SUMIF(AA1341:AA1342,"=40597198",W1341:W1342),2)</f>
        <v>0</v>
      </c>
      <c r="AK1344" s="2">
        <f>ROUND(SUMIF(AA1341:AA1342,"=40597198",X1341:X1342),2)</f>
        <v>0</v>
      </c>
      <c r="AL1344" s="2">
        <f>ROUND(SUMIF(AA1341:AA1342,"=40597198",Y1341:Y1342),2)</f>
        <v>0</v>
      </c>
      <c r="AM1344" s="2"/>
      <c r="AN1344" s="2"/>
      <c r="AO1344" s="2">
        <f t="shared" ref="AO1344:BC1344" si="843">ROUND(BX1344,2)</f>
        <v>0</v>
      </c>
      <c r="AP1344" s="2">
        <f t="shared" si="843"/>
        <v>0</v>
      </c>
      <c r="AQ1344" s="2">
        <f t="shared" si="843"/>
        <v>0</v>
      </c>
      <c r="AR1344" s="2">
        <f t="shared" si="843"/>
        <v>0</v>
      </c>
      <c r="AS1344" s="2">
        <f t="shared" si="843"/>
        <v>0</v>
      </c>
      <c r="AT1344" s="2">
        <f t="shared" si="843"/>
        <v>0</v>
      </c>
      <c r="AU1344" s="2">
        <f t="shared" si="843"/>
        <v>0</v>
      </c>
      <c r="AV1344" s="2">
        <f t="shared" si="843"/>
        <v>0</v>
      </c>
      <c r="AW1344" s="2">
        <f t="shared" si="843"/>
        <v>0</v>
      </c>
      <c r="AX1344" s="2">
        <f t="shared" si="843"/>
        <v>0</v>
      </c>
      <c r="AY1344" s="2">
        <f t="shared" si="843"/>
        <v>0</v>
      </c>
      <c r="AZ1344" s="2">
        <f t="shared" si="843"/>
        <v>0</v>
      </c>
      <c r="BA1344" s="2">
        <f t="shared" si="843"/>
        <v>0</v>
      </c>
      <c r="BB1344" s="2">
        <f t="shared" si="843"/>
        <v>0</v>
      </c>
      <c r="BC1344" s="2">
        <f t="shared" si="843"/>
        <v>0</v>
      </c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>
        <f>ROUND(SUMIF(AA1341:AA1342,"=40597198",FQ1341:FQ1342),2)</f>
        <v>0</v>
      </c>
      <c r="BY1344" s="2">
        <f>ROUND(SUMIF(AA1341:AA1342,"=40597198",FR1341:FR1342),2)</f>
        <v>0</v>
      </c>
      <c r="BZ1344" s="2">
        <f>ROUND(SUMIF(AA1341:AA1342,"=40597198",GL1341:GL1342),2)</f>
        <v>0</v>
      </c>
      <c r="CA1344" s="2">
        <f>ROUND(SUMIF(AA1341:AA1342,"=40597198",GM1341:GM1342),2)</f>
        <v>0</v>
      </c>
      <c r="CB1344" s="2">
        <f>ROUND(SUMIF(AA1341:AA1342,"=40597198",GN1341:GN1342),2)</f>
        <v>0</v>
      </c>
      <c r="CC1344" s="2">
        <f>ROUND(SUMIF(AA1341:AA1342,"=40597198",GO1341:GO1342),2)</f>
        <v>0</v>
      </c>
      <c r="CD1344" s="2">
        <f>ROUND(SUMIF(AA1341:AA1342,"=40597198",GP1341:GP1342),2)</f>
        <v>0</v>
      </c>
      <c r="CE1344" s="2">
        <f>AC1344-BX1344</f>
        <v>0</v>
      </c>
      <c r="CF1344" s="2">
        <f>AC1344-BY1344</f>
        <v>0</v>
      </c>
      <c r="CG1344" s="2">
        <f>BX1344-BZ1344</f>
        <v>0</v>
      </c>
      <c r="CH1344" s="2">
        <f>AC1344-BX1344-BY1344+BZ1344</f>
        <v>0</v>
      </c>
      <c r="CI1344" s="2">
        <f>BY1344-BZ1344</f>
        <v>0</v>
      </c>
      <c r="CJ1344" s="2">
        <f>ROUND(SUMIF(AA1341:AA1342,"=40597198",GX1341:GX1342),2)</f>
        <v>0</v>
      </c>
      <c r="CK1344" s="2">
        <f>ROUND(SUMIF(AA1341:AA1342,"=40597198",GY1341:GY1342),2)</f>
        <v>0</v>
      </c>
      <c r="CL1344" s="2">
        <f>ROUND(SUMIF(AA1341:AA1342,"=40597198",GZ1341:GZ1342),2)</f>
        <v>0</v>
      </c>
      <c r="CM1344" s="2"/>
      <c r="CN1344" s="2"/>
      <c r="CO1344" s="2"/>
      <c r="CP1344" s="2"/>
      <c r="CQ1344" s="2"/>
      <c r="CR1344" s="2"/>
      <c r="CS1344" s="2"/>
      <c r="CT1344" s="2"/>
      <c r="CU1344" s="2"/>
      <c r="CV1344" s="2"/>
      <c r="CW1344" s="2"/>
      <c r="CX1344" s="2"/>
      <c r="CY1344" s="2"/>
      <c r="CZ1344" s="2"/>
      <c r="DA1344" s="2"/>
      <c r="DB1344" s="2"/>
      <c r="DC1344" s="2"/>
      <c r="DD1344" s="2"/>
      <c r="DE1344" s="2"/>
      <c r="DF1344" s="2"/>
      <c r="DG1344" s="3"/>
      <c r="DH1344" s="3"/>
      <c r="DI1344" s="3"/>
      <c r="DJ1344" s="3"/>
      <c r="DK1344" s="3"/>
      <c r="DL1344" s="3"/>
      <c r="DM1344" s="3"/>
      <c r="DN1344" s="3"/>
      <c r="DO1344" s="3"/>
      <c r="DP1344" s="3"/>
      <c r="DQ1344" s="3"/>
      <c r="DR1344" s="3"/>
      <c r="DS1344" s="3"/>
      <c r="DT1344" s="3"/>
      <c r="DU1344" s="3"/>
      <c r="DV1344" s="3"/>
      <c r="DW1344" s="3"/>
      <c r="DX1344" s="3"/>
      <c r="DY1344" s="3"/>
      <c r="DZ1344" s="3"/>
      <c r="EA1344" s="3"/>
      <c r="EB1344" s="3"/>
      <c r="EC1344" s="3"/>
      <c r="ED1344" s="3"/>
      <c r="EE1344" s="3"/>
      <c r="EF1344" s="3"/>
      <c r="EG1344" s="3"/>
      <c r="EH1344" s="3"/>
      <c r="EI1344" s="3"/>
      <c r="EJ1344" s="3"/>
      <c r="EK1344" s="3"/>
      <c r="EL1344" s="3"/>
      <c r="EM1344" s="3"/>
      <c r="EN1344" s="3"/>
      <c r="EO1344" s="3"/>
      <c r="EP1344" s="3"/>
      <c r="EQ1344" s="3"/>
      <c r="ER1344" s="3"/>
      <c r="ES1344" s="3"/>
      <c r="ET1344" s="3"/>
      <c r="EU1344" s="3"/>
      <c r="EV1344" s="3"/>
      <c r="EW1344" s="3"/>
      <c r="EX1344" s="3"/>
      <c r="EY1344" s="3"/>
      <c r="EZ1344" s="3"/>
      <c r="FA1344" s="3"/>
      <c r="FB1344" s="3"/>
      <c r="FC1344" s="3"/>
      <c r="FD1344" s="3"/>
      <c r="FE1344" s="3"/>
      <c r="FF1344" s="3"/>
      <c r="FG1344" s="3"/>
      <c r="FH1344" s="3"/>
      <c r="FI1344" s="3"/>
      <c r="FJ1344" s="3"/>
      <c r="FK1344" s="3"/>
      <c r="FL1344" s="3"/>
      <c r="FM1344" s="3"/>
      <c r="FN1344" s="3"/>
      <c r="FO1344" s="3"/>
      <c r="FP1344" s="3"/>
      <c r="FQ1344" s="3"/>
      <c r="FR1344" s="3"/>
      <c r="FS1344" s="3"/>
      <c r="FT1344" s="3"/>
      <c r="FU1344" s="3"/>
      <c r="FV1344" s="3"/>
      <c r="FW1344" s="3"/>
      <c r="FX1344" s="3"/>
      <c r="FY1344" s="3"/>
      <c r="FZ1344" s="3"/>
      <c r="GA1344" s="3"/>
      <c r="GB1344" s="3"/>
      <c r="GC1344" s="3"/>
      <c r="GD1344" s="3"/>
      <c r="GE1344" s="3"/>
      <c r="GF1344" s="3"/>
      <c r="GG1344" s="3"/>
      <c r="GH1344" s="3"/>
      <c r="GI1344" s="3"/>
      <c r="GJ1344" s="3"/>
      <c r="GK1344" s="3"/>
      <c r="GL1344" s="3"/>
      <c r="GM1344" s="3"/>
      <c r="GN1344" s="3"/>
      <c r="GO1344" s="3"/>
      <c r="GP1344" s="3"/>
      <c r="GQ1344" s="3"/>
      <c r="GR1344" s="3"/>
      <c r="GS1344" s="3"/>
      <c r="GT1344" s="3"/>
      <c r="GU1344" s="3"/>
      <c r="GV1344" s="3"/>
      <c r="GW1344" s="3"/>
      <c r="GX1344" s="3">
        <v>0</v>
      </c>
    </row>
    <row r="1346" spans="1:23" x14ac:dyDescent="0.2">
      <c r="A1346" s="4">
        <v>50</v>
      </c>
      <c r="B1346" s="4">
        <v>0</v>
      </c>
      <c r="C1346" s="4">
        <v>0</v>
      </c>
      <c r="D1346" s="4">
        <v>1</v>
      </c>
      <c r="E1346" s="4">
        <v>201</v>
      </c>
      <c r="F1346" s="4">
        <f>ROUND(Source!O1344,O1346)</f>
        <v>0</v>
      </c>
      <c r="G1346" s="4" t="s">
        <v>66</v>
      </c>
      <c r="H1346" s="4" t="s">
        <v>67</v>
      </c>
      <c r="I1346" s="4"/>
      <c r="J1346" s="4"/>
      <c r="K1346" s="4">
        <v>201</v>
      </c>
      <c r="L1346" s="4">
        <v>1</v>
      </c>
      <c r="M1346" s="4">
        <v>3</v>
      </c>
      <c r="N1346" s="4" t="s">
        <v>3</v>
      </c>
      <c r="O1346" s="4">
        <v>2</v>
      </c>
      <c r="P1346" s="4"/>
      <c r="Q1346" s="4"/>
      <c r="R1346" s="4"/>
      <c r="S1346" s="4"/>
      <c r="T1346" s="4"/>
      <c r="U1346" s="4"/>
      <c r="V1346" s="4"/>
      <c r="W1346" s="4"/>
    </row>
    <row r="1347" spans="1:23" x14ac:dyDescent="0.2">
      <c r="A1347" s="4">
        <v>50</v>
      </c>
      <c r="B1347" s="4">
        <v>0</v>
      </c>
      <c r="C1347" s="4">
        <v>0</v>
      </c>
      <c r="D1347" s="4">
        <v>1</v>
      </c>
      <c r="E1347" s="4">
        <v>202</v>
      </c>
      <c r="F1347" s="4">
        <f>ROUND(Source!P1344,O1347)</f>
        <v>0</v>
      </c>
      <c r="G1347" s="4" t="s">
        <v>68</v>
      </c>
      <c r="H1347" s="4" t="s">
        <v>69</v>
      </c>
      <c r="I1347" s="4"/>
      <c r="J1347" s="4"/>
      <c r="K1347" s="4">
        <v>202</v>
      </c>
      <c r="L1347" s="4">
        <v>2</v>
      </c>
      <c r="M1347" s="4">
        <v>3</v>
      </c>
      <c r="N1347" s="4" t="s">
        <v>3</v>
      </c>
      <c r="O1347" s="4">
        <v>2</v>
      </c>
      <c r="P1347" s="4"/>
      <c r="Q1347" s="4"/>
      <c r="R1347" s="4"/>
      <c r="S1347" s="4"/>
      <c r="T1347" s="4"/>
      <c r="U1347" s="4"/>
      <c r="V1347" s="4"/>
      <c r="W1347" s="4"/>
    </row>
    <row r="1348" spans="1:23" x14ac:dyDescent="0.2">
      <c r="A1348" s="4">
        <v>50</v>
      </c>
      <c r="B1348" s="4">
        <v>0</v>
      </c>
      <c r="C1348" s="4">
        <v>0</v>
      </c>
      <c r="D1348" s="4">
        <v>1</v>
      </c>
      <c r="E1348" s="4">
        <v>222</v>
      </c>
      <c r="F1348" s="4">
        <f>ROUND(Source!AO1344,O1348)</f>
        <v>0</v>
      </c>
      <c r="G1348" s="4" t="s">
        <v>70</v>
      </c>
      <c r="H1348" s="4" t="s">
        <v>71</v>
      </c>
      <c r="I1348" s="4"/>
      <c r="J1348" s="4"/>
      <c r="K1348" s="4">
        <v>222</v>
      </c>
      <c r="L1348" s="4">
        <v>3</v>
      </c>
      <c r="M1348" s="4">
        <v>3</v>
      </c>
      <c r="N1348" s="4" t="s">
        <v>3</v>
      </c>
      <c r="O1348" s="4">
        <v>2</v>
      </c>
      <c r="P1348" s="4"/>
      <c r="Q1348" s="4"/>
      <c r="R1348" s="4"/>
      <c r="S1348" s="4"/>
      <c r="T1348" s="4"/>
      <c r="U1348" s="4"/>
      <c r="V1348" s="4"/>
      <c r="W1348" s="4"/>
    </row>
    <row r="1349" spans="1:23" x14ac:dyDescent="0.2">
      <c r="A1349" s="4">
        <v>50</v>
      </c>
      <c r="B1349" s="4">
        <v>0</v>
      </c>
      <c r="C1349" s="4">
        <v>0</v>
      </c>
      <c r="D1349" s="4">
        <v>1</v>
      </c>
      <c r="E1349" s="4">
        <v>225</v>
      </c>
      <c r="F1349" s="4">
        <f>ROUND(Source!AV1344,O1349)</f>
        <v>0</v>
      </c>
      <c r="G1349" s="4" t="s">
        <v>72</v>
      </c>
      <c r="H1349" s="4" t="s">
        <v>73</v>
      </c>
      <c r="I1349" s="4"/>
      <c r="J1349" s="4"/>
      <c r="K1349" s="4">
        <v>225</v>
      </c>
      <c r="L1349" s="4">
        <v>4</v>
      </c>
      <c r="M1349" s="4">
        <v>3</v>
      </c>
      <c r="N1349" s="4" t="s">
        <v>3</v>
      </c>
      <c r="O1349" s="4">
        <v>2</v>
      </c>
      <c r="P1349" s="4"/>
      <c r="Q1349" s="4"/>
      <c r="R1349" s="4"/>
      <c r="S1349" s="4"/>
      <c r="T1349" s="4"/>
      <c r="U1349" s="4"/>
      <c r="V1349" s="4"/>
      <c r="W1349" s="4"/>
    </row>
    <row r="1350" spans="1:23" x14ac:dyDescent="0.2">
      <c r="A1350" s="4">
        <v>50</v>
      </c>
      <c r="B1350" s="4">
        <v>0</v>
      </c>
      <c r="C1350" s="4">
        <v>0</v>
      </c>
      <c r="D1350" s="4">
        <v>1</v>
      </c>
      <c r="E1350" s="4">
        <v>226</v>
      </c>
      <c r="F1350" s="4">
        <f>ROUND(Source!AW1344,O1350)</f>
        <v>0</v>
      </c>
      <c r="G1350" s="4" t="s">
        <v>74</v>
      </c>
      <c r="H1350" s="4" t="s">
        <v>75</v>
      </c>
      <c r="I1350" s="4"/>
      <c r="J1350" s="4"/>
      <c r="K1350" s="4">
        <v>226</v>
      </c>
      <c r="L1350" s="4">
        <v>5</v>
      </c>
      <c r="M1350" s="4">
        <v>3</v>
      </c>
      <c r="N1350" s="4" t="s">
        <v>3</v>
      </c>
      <c r="O1350" s="4">
        <v>2</v>
      </c>
      <c r="P1350" s="4"/>
      <c r="Q1350" s="4"/>
      <c r="R1350" s="4"/>
      <c r="S1350" s="4"/>
      <c r="T1350" s="4"/>
      <c r="U1350" s="4"/>
      <c r="V1350" s="4"/>
      <c r="W1350" s="4"/>
    </row>
    <row r="1351" spans="1:23" x14ac:dyDescent="0.2">
      <c r="A1351" s="4">
        <v>50</v>
      </c>
      <c r="B1351" s="4">
        <v>0</v>
      </c>
      <c r="C1351" s="4">
        <v>0</v>
      </c>
      <c r="D1351" s="4">
        <v>1</v>
      </c>
      <c r="E1351" s="4">
        <v>227</v>
      </c>
      <c r="F1351" s="4">
        <f>ROUND(Source!AX1344,O1351)</f>
        <v>0</v>
      </c>
      <c r="G1351" s="4" t="s">
        <v>76</v>
      </c>
      <c r="H1351" s="4" t="s">
        <v>77</v>
      </c>
      <c r="I1351" s="4"/>
      <c r="J1351" s="4"/>
      <c r="K1351" s="4">
        <v>227</v>
      </c>
      <c r="L1351" s="4">
        <v>6</v>
      </c>
      <c r="M1351" s="4">
        <v>3</v>
      </c>
      <c r="N1351" s="4" t="s">
        <v>3</v>
      </c>
      <c r="O1351" s="4">
        <v>2</v>
      </c>
      <c r="P1351" s="4"/>
      <c r="Q1351" s="4"/>
      <c r="R1351" s="4"/>
      <c r="S1351" s="4"/>
      <c r="T1351" s="4"/>
      <c r="U1351" s="4"/>
      <c r="V1351" s="4"/>
      <c r="W1351" s="4"/>
    </row>
    <row r="1352" spans="1:23" x14ac:dyDescent="0.2">
      <c r="A1352" s="4">
        <v>50</v>
      </c>
      <c r="B1352" s="4">
        <v>0</v>
      </c>
      <c r="C1352" s="4">
        <v>0</v>
      </c>
      <c r="D1352" s="4">
        <v>1</v>
      </c>
      <c r="E1352" s="4">
        <v>228</v>
      </c>
      <c r="F1352" s="4">
        <f>ROUND(Source!AY1344,O1352)</f>
        <v>0</v>
      </c>
      <c r="G1352" s="4" t="s">
        <v>78</v>
      </c>
      <c r="H1352" s="4" t="s">
        <v>79</v>
      </c>
      <c r="I1352" s="4"/>
      <c r="J1352" s="4"/>
      <c r="K1352" s="4">
        <v>228</v>
      </c>
      <c r="L1352" s="4">
        <v>7</v>
      </c>
      <c r="M1352" s="4">
        <v>3</v>
      </c>
      <c r="N1352" s="4" t="s">
        <v>3</v>
      </c>
      <c r="O1352" s="4">
        <v>2</v>
      </c>
      <c r="P1352" s="4"/>
      <c r="Q1352" s="4"/>
      <c r="R1352" s="4"/>
      <c r="S1352" s="4"/>
      <c r="T1352" s="4"/>
      <c r="U1352" s="4"/>
      <c r="V1352" s="4"/>
      <c r="W1352" s="4"/>
    </row>
    <row r="1353" spans="1:23" x14ac:dyDescent="0.2">
      <c r="A1353" s="4">
        <v>50</v>
      </c>
      <c r="B1353" s="4">
        <v>0</v>
      </c>
      <c r="C1353" s="4">
        <v>0</v>
      </c>
      <c r="D1353" s="4">
        <v>1</v>
      </c>
      <c r="E1353" s="4">
        <v>216</v>
      </c>
      <c r="F1353" s="4">
        <f>ROUND(Source!AP1344,O1353)</f>
        <v>0</v>
      </c>
      <c r="G1353" s="4" t="s">
        <v>80</v>
      </c>
      <c r="H1353" s="4" t="s">
        <v>81</v>
      </c>
      <c r="I1353" s="4"/>
      <c r="J1353" s="4"/>
      <c r="K1353" s="4">
        <v>216</v>
      </c>
      <c r="L1353" s="4">
        <v>8</v>
      </c>
      <c r="M1353" s="4">
        <v>3</v>
      </c>
      <c r="N1353" s="4" t="s">
        <v>3</v>
      </c>
      <c r="O1353" s="4">
        <v>2</v>
      </c>
      <c r="P1353" s="4"/>
      <c r="Q1353" s="4"/>
      <c r="R1353" s="4"/>
      <c r="S1353" s="4"/>
      <c r="T1353" s="4"/>
      <c r="U1353" s="4"/>
      <c r="V1353" s="4"/>
      <c r="W1353" s="4"/>
    </row>
    <row r="1354" spans="1:23" x14ac:dyDescent="0.2">
      <c r="A1354" s="4">
        <v>50</v>
      </c>
      <c r="B1354" s="4">
        <v>0</v>
      </c>
      <c r="C1354" s="4">
        <v>0</v>
      </c>
      <c r="D1354" s="4">
        <v>1</v>
      </c>
      <c r="E1354" s="4">
        <v>223</v>
      </c>
      <c r="F1354" s="4">
        <f>ROUND(Source!AQ1344,O1354)</f>
        <v>0</v>
      </c>
      <c r="G1354" s="4" t="s">
        <v>82</v>
      </c>
      <c r="H1354" s="4" t="s">
        <v>83</v>
      </c>
      <c r="I1354" s="4"/>
      <c r="J1354" s="4"/>
      <c r="K1354" s="4">
        <v>223</v>
      </c>
      <c r="L1354" s="4">
        <v>9</v>
      </c>
      <c r="M1354" s="4">
        <v>3</v>
      </c>
      <c r="N1354" s="4" t="s">
        <v>3</v>
      </c>
      <c r="O1354" s="4">
        <v>2</v>
      </c>
      <c r="P1354" s="4"/>
      <c r="Q1354" s="4"/>
      <c r="R1354" s="4"/>
      <c r="S1354" s="4"/>
      <c r="T1354" s="4"/>
      <c r="U1354" s="4"/>
      <c r="V1354" s="4"/>
      <c r="W1354" s="4"/>
    </row>
    <row r="1355" spans="1:23" x14ac:dyDescent="0.2">
      <c r="A1355" s="4">
        <v>50</v>
      </c>
      <c r="B1355" s="4">
        <v>0</v>
      </c>
      <c r="C1355" s="4">
        <v>0</v>
      </c>
      <c r="D1355" s="4">
        <v>1</v>
      </c>
      <c r="E1355" s="4">
        <v>229</v>
      </c>
      <c r="F1355" s="4">
        <f>ROUND(Source!AZ1344,O1355)</f>
        <v>0</v>
      </c>
      <c r="G1355" s="4" t="s">
        <v>84</v>
      </c>
      <c r="H1355" s="4" t="s">
        <v>85</v>
      </c>
      <c r="I1355" s="4"/>
      <c r="J1355" s="4"/>
      <c r="K1355" s="4">
        <v>229</v>
      </c>
      <c r="L1355" s="4">
        <v>10</v>
      </c>
      <c r="M1355" s="4">
        <v>3</v>
      </c>
      <c r="N1355" s="4" t="s">
        <v>3</v>
      </c>
      <c r="O1355" s="4">
        <v>2</v>
      </c>
      <c r="P1355" s="4"/>
      <c r="Q1355" s="4"/>
      <c r="R1355" s="4"/>
      <c r="S1355" s="4"/>
      <c r="T1355" s="4"/>
      <c r="U1355" s="4"/>
      <c r="V1355" s="4"/>
      <c r="W1355" s="4"/>
    </row>
    <row r="1356" spans="1:23" x14ac:dyDescent="0.2">
      <c r="A1356" s="4">
        <v>50</v>
      </c>
      <c r="B1356" s="4">
        <v>0</v>
      </c>
      <c r="C1356" s="4">
        <v>0</v>
      </c>
      <c r="D1356" s="4">
        <v>1</v>
      </c>
      <c r="E1356" s="4">
        <v>203</v>
      </c>
      <c r="F1356" s="4">
        <f>ROUND(Source!Q1344,O1356)</f>
        <v>0</v>
      </c>
      <c r="G1356" s="4" t="s">
        <v>86</v>
      </c>
      <c r="H1356" s="4" t="s">
        <v>87</v>
      </c>
      <c r="I1356" s="4"/>
      <c r="J1356" s="4"/>
      <c r="K1356" s="4">
        <v>203</v>
      </c>
      <c r="L1356" s="4">
        <v>11</v>
      </c>
      <c r="M1356" s="4">
        <v>3</v>
      </c>
      <c r="N1356" s="4" t="s">
        <v>3</v>
      </c>
      <c r="O1356" s="4">
        <v>2</v>
      </c>
      <c r="P1356" s="4"/>
      <c r="Q1356" s="4"/>
      <c r="R1356" s="4"/>
      <c r="S1356" s="4"/>
      <c r="T1356" s="4"/>
      <c r="U1356" s="4"/>
      <c r="V1356" s="4"/>
      <c r="W1356" s="4"/>
    </row>
    <row r="1357" spans="1:23" x14ac:dyDescent="0.2">
      <c r="A1357" s="4">
        <v>50</v>
      </c>
      <c r="B1357" s="4">
        <v>0</v>
      </c>
      <c r="C1357" s="4">
        <v>0</v>
      </c>
      <c r="D1357" s="4">
        <v>1</v>
      </c>
      <c r="E1357" s="4">
        <v>231</v>
      </c>
      <c r="F1357" s="4">
        <f>ROUND(Source!BB1344,O1357)</f>
        <v>0</v>
      </c>
      <c r="G1357" s="4" t="s">
        <v>88</v>
      </c>
      <c r="H1357" s="4" t="s">
        <v>89</v>
      </c>
      <c r="I1357" s="4"/>
      <c r="J1357" s="4"/>
      <c r="K1357" s="4">
        <v>231</v>
      </c>
      <c r="L1357" s="4">
        <v>12</v>
      </c>
      <c r="M1357" s="4">
        <v>3</v>
      </c>
      <c r="N1357" s="4" t="s">
        <v>3</v>
      </c>
      <c r="O1357" s="4">
        <v>2</v>
      </c>
      <c r="P1357" s="4"/>
      <c r="Q1357" s="4"/>
      <c r="R1357" s="4"/>
      <c r="S1357" s="4"/>
      <c r="T1357" s="4"/>
      <c r="U1357" s="4"/>
      <c r="V1357" s="4"/>
      <c r="W1357" s="4"/>
    </row>
    <row r="1358" spans="1:23" x14ac:dyDescent="0.2">
      <c r="A1358" s="4">
        <v>50</v>
      </c>
      <c r="B1358" s="4">
        <v>0</v>
      </c>
      <c r="C1358" s="4">
        <v>0</v>
      </c>
      <c r="D1358" s="4">
        <v>1</v>
      </c>
      <c r="E1358" s="4">
        <v>204</v>
      </c>
      <c r="F1358" s="4">
        <f>ROUND(Source!R1344,O1358)</f>
        <v>0</v>
      </c>
      <c r="G1358" s="4" t="s">
        <v>90</v>
      </c>
      <c r="H1358" s="4" t="s">
        <v>91</v>
      </c>
      <c r="I1358" s="4"/>
      <c r="J1358" s="4"/>
      <c r="K1358" s="4">
        <v>204</v>
      </c>
      <c r="L1358" s="4">
        <v>13</v>
      </c>
      <c r="M1358" s="4">
        <v>3</v>
      </c>
      <c r="N1358" s="4" t="s">
        <v>3</v>
      </c>
      <c r="O1358" s="4">
        <v>2</v>
      </c>
      <c r="P1358" s="4"/>
      <c r="Q1358" s="4"/>
      <c r="R1358" s="4"/>
      <c r="S1358" s="4"/>
      <c r="T1358" s="4"/>
      <c r="U1358" s="4"/>
      <c r="V1358" s="4"/>
      <c r="W1358" s="4"/>
    </row>
    <row r="1359" spans="1:23" x14ac:dyDescent="0.2">
      <c r="A1359" s="4">
        <v>50</v>
      </c>
      <c r="B1359" s="4">
        <v>0</v>
      </c>
      <c r="C1359" s="4">
        <v>0</v>
      </c>
      <c r="D1359" s="4">
        <v>1</v>
      </c>
      <c r="E1359" s="4">
        <v>205</v>
      </c>
      <c r="F1359" s="4">
        <f>ROUND(Source!S1344,O1359)</f>
        <v>0</v>
      </c>
      <c r="G1359" s="4" t="s">
        <v>92</v>
      </c>
      <c r="H1359" s="4" t="s">
        <v>93</v>
      </c>
      <c r="I1359" s="4"/>
      <c r="J1359" s="4"/>
      <c r="K1359" s="4">
        <v>205</v>
      </c>
      <c r="L1359" s="4">
        <v>14</v>
      </c>
      <c r="M1359" s="4">
        <v>3</v>
      </c>
      <c r="N1359" s="4" t="s">
        <v>3</v>
      </c>
      <c r="O1359" s="4">
        <v>2</v>
      </c>
      <c r="P1359" s="4"/>
      <c r="Q1359" s="4"/>
      <c r="R1359" s="4"/>
      <c r="S1359" s="4"/>
      <c r="T1359" s="4"/>
      <c r="U1359" s="4"/>
      <c r="V1359" s="4"/>
      <c r="W1359" s="4"/>
    </row>
    <row r="1360" spans="1:23" x14ac:dyDescent="0.2">
      <c r="A1360" s="4">
        <v>50</v>
      </c>
      <c r="B1360" s="4">
        <v>0</v>
      </c>
      <c r="C1360" s="4">
        <v>0</v>
      </c>
      <c r="D1360" s="4">
        <v>1</v>
      </c>
      <c r="E1360" s="4">
        <v>232</v>
      </c>
      <c r="F1360" s="4">
        <f>ROUND(Source!BC1344,O1360)</f>
        <v>0</v>
      </c>
      <c r="G1360" s="4" t="s">
        <v>94</v>
      </c>
      <c r="H1360" s="4" t="s">
        <v>95</v>
      </c>
      <c r="I1360" s="4"/>
      <c r="J1360" s="4"/>
      <c r="K1360" s="4">
        <v>232</v>
      </c>
      <c r="L1360" s="4">
        <v>15</v>
      </c>
      <c r="M1360" s="4">
        <v>3</v>
      </c>
      <c r="N1360" s="4" t="s">
        <v>3</v>
      </c>
      <c r="O1360" s="4">
        <v>2</v>
      </c>
      <c r="P1360" s="4"/>
      <c r="Q1360" s="4"/>
      <c r="R1360" s="4"/>
      <c r="S1360" s="4"/>
      <c r="T1360" s="4"/>
      <c r="U1360" s="4"/>
      <c r="V1360" s="4"/>
      <c r="W1360" s="4"/>
    </row>
    <row r="1361" spans="1:206" x14ac:dyDescent="0.2">
      <c r="A1361" s="4">
        <v>50</v>
      </c>
      <c r="B1361" s="4">
        <v>0</v>
      </c>
      <c r="C1361" s="4">
        <v>0</v>
      </c>
      <c r="D1361" s="4">
        <v>1</v>
      </c>
      <c r="E1361" s="4">
        <v>214</v>
      </c>
      <c r="F1361" s="4">
        <f>ROUND(Source!AS1344,O1361)</f>
        <v>0</v>
      </c>
      <c r="G1361" s="4" t="s">
        <v>96</v>
      </c>
      <c r="H1361" s="4" t="s">
        <v>97</v>
      </c>
      <c r="I1361" s="4"/>
      <c r="J1361" s="4"/>
      <c r="K1361" s="4">
        <v>214</v>
      </c>
      <c r="L1361" s="4">
        <v>16</v>
      </c>
      <c r="M1361" s="4">
        <v>3</v>
      </c>
      <c r="N1361" s="4" t="s">
        <v>3</v>
      </c>
      <c r="O1361" s="4">
        <v>2</v>
      </c>
      <c r="P1361" s="4"/>
      <c r="Q1361" s="4"/>
      <c r="R1361" s="4"/>
      <c r="S1361" s="4"/>
      <c r="T1361" s="4"/>
      <c r="U1361" s="4"/>
      <c r="V1361" s="4"/>
      <c r="W1361" s="4"/>
    </row>
    <row r="1362" spans="1:206" x14ac:dyDescent="0.2">
      <c r="A1362" s="4">
        <v>50</v>
      </c>
      <c r="B1362" s="4">
        <v>0</v>
      </c>
      <c r="C1362" s="4">
        <v>0</v>
      </c>
      <c r="D1362" s="4">
        <v>1</v>
      </c>
      <c r="E1362" s="4">
        <v>215</v>
      </c>
      <c r="F1362" s="4">
        <f>ROUND(Source!AT1344,O1362)</f>
        <v>0</v>
      </c>
      <c r="G1362" s="4" t="s">
        <v>98</v>
      </c>
      <c r="H1362" s="4" t="s">
        <v>99</v>
      </c>
      <c r="I1362" s="4"/>
      <c r="J1362" s="4"/>
      <c r="K1362" s="4">
        <v>215</v>
      </c>
      <c r="L1362" s="4">
        <v>17</v>
      </c>
      <c r="M1362" s="4">
        <v>3</v>
      </c>
      <c r="N1362" s="4" t="s">
        <v>3</v>
      </c>
      <c r="O1362" s="4">
        <v>2</v>
      </c>
      <c r="P1362" s="4"/>
      <c r="Q1362" s="4"/>
      <c r="R1362" s="4"/>
      <c r="S1362" s="4"/>
      <c r="T1362" s="4"/>
      <c r="U1362" s="4"/>
      <c r="V1362" s="4"/>
      <c r="W1362" s="4"/>
    </row>
    <row r="1363" spans="1:206" x14ac:dyDescent="0.2">
      <c r="A1363" s="4">
        <v>50</v>
      </c>
      <c r="B1363" s="4">
        <v>0</v>
      </c>
      <c r="C1363" s="4">
        <v>0</v>
      </c>
      <c r="D1363" s="4">
        <v>1</v>
      </c>
      <c r="E1363" s="4">
        <v>217</v>
      </c>
      <c r="F1363" s="4">
        <f>ROUND(Source!AU1344,O1363)</f>
        <v>0</v>
      </c>
      <c r="G1363" s="4" t="s">
        <v>100</v>
      </c>
      <c r="H1363" s="4" t="s">
        <v>101</v>
      </c>
      <c r="I1363" s="4"/>
      <c r="J1363" s="4"/>
      <c r="K1363" s="4">
        <v>217</v>
      </c>
      <c r="L1363" s="4">
        <v>18</v>
      </c>
      <c r="M1363" s="4">
        <v>3</v>
      </c>
      <c r="N1363" s="4" t="s">
        <v>3</v>
      </c>
      <c r="O1363" s="4">
        <v>2</v>
      </c>
      <c r="P1363" s="4"/>
      <c r="Q1363" s="4"/>
      <c r="R1363" s="4"/>
      <c r="S1363" s="4"/>
      <c r="T1363" s="4"/>
      <c r="U1363" s="4"/>
      <c r="V1363" s="4"/>
      <c r="W1363" s="4"/>
    </row>
    <row r="1364" spans="1:206" x14ac:dyDescent="0.2">
      <c r="A1364" s="4">
        <v>50</v>
      </c>
      <c r="B1364" s="4">
        <v>0</v>
      </c>
      <c r="C1364" s="4">
        <v>0</v>
      </c>
      <c r="D1364" s="4">
        <v>1</v>
      </c>
      <c r="E1364" s="4">
        <v>230</v>
      </c>
      <c r="F1364" s="4">
        <f>ROUND(Source!BA1344,O1364)</f>
        <v>0</v>
      </c>
      <c r="G1364" s="4" t="s">
        <v>102</v>
      </c>
      <c r="H1364" s="4" t="s">
        <v>103</v>
      </c>
      <c r="I1364" s="4"/>
      <c r="J1364" s="4"/>
      <c r="K1364" s="4">
        <v>230</v>
      </c>
      <c r="L1364" s="4">
        <v>19</v>
      </c>
      <c r="M1364" s="4">
        <v>3</v>
      </c>
      <c r="N1364" s="4" t="s">
        <v>3</v>
      </c>
      <c r="O1364" s="4">
        <v>2</v>
      </c>
      <c r="P1364" s="4"/>
      <c r="Q1364" s="4"/>
      <c r="R1364" s="4"/>
      <c r="S1364" s="4"/>
      <c r="T1364" s="4"/>
      <c r="U1364" s="4"/>
      <c r="V1364" s="4"/>
      <c r="W1364" s="4"/>
    </row>
    <row r="1365" spans="1:206" x14ac:dyDescent="0.2">
      <c r="A1365" s="4">
        <v>50</v>
      </c>
      <c r="B1365" s="4">
        <v>0</v>
      </c>
      <c r="C1365" s="4">
        <v>0</v>
      </c>
      <c r="D1365" s="4">
        <v>1</v>
      </c>
      <c r="E1365" s="4">
        <v>206</v>
      </c>
      <c r="F1365" s="4">
        <f>ROUND(Source!T1344,O1365)</f>
        <v>0</v>
      </c>
      <c r="G1365" s="4" t="s">
        <v>104</v>
      </c>
      <c r="H1365" s="4" t="s">
        <v>105</v>
      </c>
      <c r="I1365" s="4"/>
      <c r="J1365" s="4"/>
      <c r="K1365" s="4">
        <v>206</v>
      </c>
      <c r="L1365" s="4">
        <v>20</v>
      </c>
      <c r="M1365" s="4">
        <v>3</v>
      </c>
      <c r="N1365" s="4" t="s">
        <v>3</v>
      </c>
      <c r="O1365" s="4">
        <v>2</v>
      </c>
      <c r="P1365" s="4"/>
      <c r="Q1365" s="4"/>
      <c r="R1365" s="4"/>
      <c r="S1365" s="4"/>
      <c r="T1365" s="4"/>
      <c r="U1365" s="4"/>
      <c r="V1365" s="4"/>
      <c r="W1365" s="4"/>
    </row>
    <row r="1366" spans="1:206" x14ac:dyDescent="0.2">
      <c r="A1366" s="4">
        <v>50</v>
      </c>
      <c r="B1366" s="4">
        <v>0</v>
      </c>
      <c r="C1366" s="4">
        <v>0</v>
      </c>
      <c r="D1366" s="4">
        <v>1</v>
      </c>
      <c r="E1366" s="4">
        <v>207</v>
      </c>
      <c r="F1366" s="4">
        <f>Source!U1344</f>
        <v>0</v>
      </c>
      <c r="G1366" s="4" t="s">
        <v>106</v>
      </c>
      <c r="H1366" s="4" t="s">
        <v>107</v>
      </c>
      <c r="I1366" s="4"/>
      <c r="J1366" s="4"/>
      <c r="K1366" s="4">
        <v>207</v>
      </c>
      <c r="L1366" s="4">
        <v>21</v>
      </c>
      <c r="M1366" s="4">
        <v>3</v>
      </c>
      <c r="N1366" s="4" t="s">
        <v>3</v>
      </c>
      <c r="O1366" s="4">
        <v>-1</v>
      </c>
      <c r="P1366" s="4"/>
      <c r="Q1366" s="4"/>
      <c r="R1366" s="4"/>
      <c r="S1366" s="4"/>
      <c r="T1366" s="4"/>
      <c r="U1366" s="4"/>
      <c r="V1366" s="4"/>
      <c r="W1366" s="4"/>
    </row>
    <row r="1367" spans="1:206" x14ac:dyDescent="0.2">
      <c r="A1367" s="4">
        <v>50</v>
      </c>
      <c r="B1367" s="4">
        <v>0</v>
      </c>
      <c r="C1367" s="4">
        <v>0</v>
      </c>
      <c r="D1367" s="4">
        <v>1</v>
      </c>
      <c r="E1367" s="4">
        <v>208</v>
      </c>
      <c r="F1367" s="4">
        <f>Source!V1344</f>
        <v>0</v>
      </c>
      <c r="G1367" s="4" t="s">
        <v>108</v>
      </c>
      <c r="H1367" s="4" t="s">
        <v>109</v>
      </c>
      <c r="I1367" s="4"/>
      <c r="J1367" s="4"/>
      <c r="K1367" s="4">
        <v>208</v>
      </c>
      <c r="L1367" s="4">
        <v>22</v>
      </c>
      <c r="M1367" s="4">
        <v>3</v>
      </c>
      <c r="N1367" s="4" t="s">
        <v>3</v>
      </c>
      <c r="O1367" s="4">
        <v>-1</v>
      </c>
      <c r="P1367" s="4"/>
      <c r="Q1367" s="4"/>
      <c r="R1367" s="4"/>
      <c r="S1367" s="4"/>
      <c r="T1367" s="4"/>
      <c r="U1367" s="4"/>
      <c r="V1367" s="4"/>
      <c r="W1367" s="4"/>
    </row>
    <row r="1368" spans="1:206" x14ac:dyDescent="0.2">
      <c r="A1368" s="4">
        <v>50</v>
      </c>
      <c r="B1368" s="4">
        <v>0</v>
      </c>
      <c r="C1368" s="4">
        <v>0</v>
      </c>
      <c r="D1368" s="4">
        <v>1</v>
      </c>
      <c r="E1368" s="4">
        <v>209</v>
      </c>
      <c r="F1368" s="4">
        <f>ROUND(Source!W1344,O1368)</f>
        <v>0</v>
      </c>
      <c r="G1368" s="4" t="s">
        <v>110</v>
      </c>
      <c r="H1368" s="4" t="s">
        <v>111</v>
      </c>
      <c r="I1368" s="4"/>
      <c r="J1368" s="4"/>
      <c r="K1368" s="4">
        <v>209</v>
      </c>
      <c r="L1368" s="4">
        <v>23</v>
      </c>
      <c r="M1368" s="4">
        <v>3</v>
      </c>
      <c r="N1368" s="4" t="s">
        <v>3</v>
      </c>
      <c r="O1368" s="4">
        <v>2</v>
      </c>
      <c r="P1368" s="4"/>
      <c r="Q1368" s="4"/>
      <c r="R1368" s="4"/>
      <c r="S1368" s="4"/>
      <c r="T1368" s="4"/>
      <c r="U1368" s="4"/>
      <c r="V1368" s="4"/>
      <c r="W1368" s="4"/>
    </row>
    <row r="1369" spans="1:206" x14ac:dyDescent="0.2">
      <c r="A1369" s="4">
        <v>50</v>
      </c>
      <c r="B1369" s="4">
        <v>0</v>
      </c>
      <c r="C1369" s="4">
        <v>0</v>
      </c>
      <c r="D1369" s="4">
        <v>1</v>
      </c>
      <c r="E1369" s="4">
        <v>210</v>
      </c>
      <c r="F1369" s="4">
        <f>ROUND(Source!X1344,O1369)</f>
        <v>0</v>
      </c>
      <c r="G1369" s="4" t="s">
        <v>112</v>
      </c>
      <c r="H1369" s="4" t="s">
        <v>113</v>
      </c>
      <c r="I1369" s="4"/>
      <c r="J1369" s="4"/>
      <c r="K1369" s="4">
        <v>210</v>
      </c>
      <c r="L1369" s="4">
        <v>24</v>
      </c>
      <c r="M1369" s="4">
        <v>3</v>
      </c>
      <c r="N1369" s="4" t="s">
        <v>3</v>
      </c>
      <c r="O1369" s="4">
        <v>2</v>
      </c>
      <c r="P1369" s="4"/>
      <c r="Q1369" s="4"/>
      <c r="R1369" s="4"/>
      <c r="S1369" s="4"/>
      <c r="T1369" s="4"/>
      <c r="U1369" s="4"/>
      <c r="V1369" s="4"/>
      <c r="W1369" s="4"/>
    </row>
    <row r="1370" spans="1:206" x14ac:dyDescent="0.2">
      <c r="A1370" s="4">
        <v>50</v>
      </c>
      <c r="B1370" s="4">
        <v>0</v>
      </c>
      <c r="C1370" s="4">
        <v>0</v>
      </c>
      <c r="D1370" s="4">
        <v>1</v>
      </c>
      <c r="E1370" s="4">
        <v>211</v>
      </c>
      <c r="F1370" s="4">
        <f>ROUND(Source!Y1344,O1370)</f>
        <v>0</v>
      </c>
      <c r="G1370" s="4" t="s">
        <v>114</v>
      </c>
      <c r="H1370" s="4" t="s">
        <v>115</v>
      </c>
      <c r="I1370" s="4"/>
      <c r="J1370" s="4"/>
      <c r="K1370" s="4">
        <v>211</v>
      </c>
      <c r="L1370" s="4">
        <v>25</v>
      </c>
      <c r="M1370" s="4">
        <v>3</v>
      </c>
      <c r="N1370" s="4" t="s">
        <v>3</v>
      </c>
      <c r="O1370" s="4">
        <v>2</v>
      </c>
      <c r="P1370" s="4"/>
      <c r="Q1370" s="4"/>
      <c r="R1370" s="4"/>
      <c r="S1370" s="4"/>
      <c r="T1370" s="4"/>
      <c r="U1370" s="4"/>
      <c r="V1370" s="4"/>
      <c r="W1370" s="4"/>
    </row>
    <row r="1371" spans="1:206" x14ac:dyDescent="0.2">
      <c r="A1371" s="4">
        <v>50</v>
      </c>
      <c r="B1371" s="4">
        <v>0</v>
      </c>
      <c r="C1371" s="4">
        <v>0</v>
      </c>
      <c r="D1371" s="4">
        <v>1</v>
      </c>
      <c r="E1371" s="4">
        <v>224</v>
      </c>
      <c r="F1371" s="4">
        <f>ROUND(Source!AR1344,O1371)</f>
        <v>0</v>
      </c>
      <c r="G1371" s="4" t="s">
        <v>116</v>
      </c>
      <c r="H1371" s="4" t="s">
        <v>117</v>
      </c>
      <c r="I1371" s="4"/>
      <c r="J1371" s="4"/>
      <c r="K1371" s="4">
        <v>224</v>
      </c>
      <c r="L1371" s="4">
        <v>26</v>
      </c>
      <c r="M1371" s="4">
        <v>3</v>
      </c>
      <c r="N1371" s="4" t="s">
        <v>3</v>
      </c>
      <c r="O1371" s="4">
        <v>2</v>
      </c>
      <c r="P1371" s="4"/>
      <c r="Q1371" s="4"/>
      <c r="R1371" s="4"/>
      <c r="S1371" s="4"/>
      <c r="T1371" s="4"/>
      <c r="U1371" s="4"/>
      <c r="V1371" s="4"/>
      <c r="W1371" s="4"/>
    </row>
    <row r="1373" spans="1:206" x14ac:dyDescent="0.2">
      <c r="A1373" s="1">
        <v>5</v>
      </c>
      <c r="B1373" s="1">
        <v>1</v>
      </c>
      <c r="C1373" s="1"/>
      <c r="D1373" s="1">
        <f>ROW(A1383)</f>
        <v>1383</v>
      </c>
      <c r="E1373" s="1"/>
      <c r="F1373" s="1" t="s">
        <v>118</v>
      </c>
      <c r="G1373" s="1" t="s">
        <v>255</v>
      </c>
      <c r="H1373" s="1" t="s">
        <v>3</v>
      </c>
      <c r="I1373" s="1">
        <v>0</v>
      </c>
      <c r="J1373" s="1"/>
      <c r="K1373" s="1">
        <v>-1</v>
      </c>
      <c r="L1373" s="1"/>
      <c r="M1373" s="1"/>
      <c r="N1373" s="1"/>
      <c r="O1373" s="1"/>
      <c r="P1373" s="1"/>
      <c r="Q1373" s="1"/>
      <c r="R1373" s="1"/>
      <c r="S1373" s="1"/>
      <c r="T1373" s="1"/>
      <c r="U1373" s="1" t="s">
        <v>3</v>
      </c>
      <c r="V1373" s="1">
        <v>0</v>
      </c>
      <c r="W1373" s="1"/>
      <c r="X1373" s="1"/>
      <c r="Y1373" s="1"/>
      <c r="Z1373" s="1"/>
      <c r="AA1373" s="1"/>
      <c r="AB1373" s="1" t="s">
        <v>3</v>
      </c>
      <c r="AC1373" s="1" t="s">
        <v>3</v>
      </c>
      <c r="AD1373" s="1" t="s">
        <v>3</v>
      </c>
      <c r="AE1373" s="1" t="s">
        <v>3</v>
      </c>
      <c r="AF1373" s="1" t="s">
        <v>3</v>
      </c>
      <c r="AG1373" s="1" t="s">
        <v>3</v>
      </c>
      <c r="AH1373" s="1"/>
      <c r="AI1373" s="1"/>
      <c r="AJ1373" s="1"/>
      <c r="AK1373" s="1"/>
      <c r="AL1373" s="1"/>
      <c r="AM1373" s="1"/>
      <c r="AN1373" s="1"/>
      <c r="AO1373" s="1"/>
      <c r="AP1373" s="1" t="s">
        <v>3</v>
      </c>
      <c r="AQ1373" s="1" t="s">
        <v>3</v>
      </c>
      <c r="AR1373" s="1" t="s">
        <v>3</v>
      </c>
      <c r="AS1373" s="1"/>
      <c r="AT1373" s="1"/>
      <c r="AU1373" s="1"/>
      <c r="AV1373" s="1"/>
      <c r="AW1373" s="1"/>
      <c r="AX1373" s="1"/>
      <c r="AY1373" s="1"/>
      <c r="AZ1373" s="1" t="s">
        <v>3</v>
      </c>
      <c r="BA1373" s="1"/>
      <c r="BB1373" s="1" t="s">
        <v>3</v>
      </c>
      <c r="BC1373" s="1" t="s">
        <v>3</v>
      </c>
      <c r="BD1373" s="1" t="s">
        <v>3</v>
      </c>
      <c r="BE1373" s="1" t="s">
        <v>3</v>
      </c>
      <c r="BF1373" s="1" t="s">
        <v>3</v>
      </c>
      <c r="BG1373" s="1" t="s">
        <v>3</v>
      </c>
      <c r="BH1373" s="1" t="s">
        <v>3</v>
      </c>
      <c r="BI1373" s="1" t="s">
        <v>3</v>
      </c>
      <c r="BJ1373" s="1" t="s">
        <v>3</v>
      </c>
      <c r="BK1373" s="1" t="s">
        <v>3</v>
      </c>
      <c r="BL1373" s="1" t="s">
        <v>3</v>
      </c>
      <c r="BM1373" s="1" t="s">
        <v>3</v>
      </c>
      <c r="BN1373" s="1" t="s">
        <v>3</v>
      </c>
      <c r="BO1373" s="1" t="s">
        <v>3</v>
      </c>
      <c r="BP1373" s="1" t="s">
        <v>3</v>
      </c>
      <c r="BQ1373" s="1"/>
      <c r="BR1373" s="1"/>
      <c r="BS1373" s="1"/>
      <c r="BT1373" s="1"/>
      <c r="BU1373" s="1"/>
      <c r="BV1373" s="1"/>
      <c r="BW1373" s="1"/>
      <c r="BX1373" s="1">
        <v>0</v>
      </c>
      <c r="BY1373" s="1"/>
      <c r="BZ1373" s="1"/>
      <c r="CA1373" s="1"/>
      <c r="CB1373" s="1"/>
      <c r="CC1373" s="1"/>
      <c r="CD1373" s="1"/>
      <c r="CE1373" s="1"/>
      <c r="CF1373" s="1"/>
      <c r="CG1373" s="1"/>
      <c r="CH1373" s="1"/>
      <c r="CI1373" s="1"/>
      <c r="CJ1373" s="1">
        <v>0</v>
      </c>
    </row>
    <row r="1375" spans="1:206" x14ac:dyDescent="0.2">
      <c r="A1375" s="2">
        <v>52</v>
      </c>
      <c r="B1375" s="2">
        <f t="shared" ref="B1375:G1375" si="844">B1383</f>
        <v>1</v>
      </c>
      <c r="C1375" s="2">
        <f t="shared" si="844"/>
        <v>5</v>
      </c>
      <c r="D1375" s="2">
        <f t="shared" si="844"/>
        <v>1373</v>
      </c>
      <c r="E1375" s="2">
        <f t="shared" si="844"/>
        <v>0</v>
      </c>
      <c r="F1375" s="2" t="str">
        <f t="shared" si="844"/>
        <v>Новый подраздел</v>
      </c>
      <c r="G1375" s="2" t="str">
        <f t="shared" si="844"/>
        <v>Устройство а/б покрытия тротуара</v>
      </c>
      <c r="H1375" s="2"/>
      <c r="I1375" s="2"/>
      <c r="J1375" s="2"/>
      <c r="K1375" s="2"/>
      <c r="L1375" s="2"/>
      <c r="M1375" s="2"/>
      <c r="N1375" s="2"/>
      <c r="O1375" s="2">
        <f t="shared" ref="O1375:AT1375" si="845">O1383</f>
        <v>0</v>
      </c>
      <c r="P1375" s="2">
        <f t="shared" si="845"/>
        <v>0</v>
      </c>
      <c r="Q1375" s="2">
        <f t="shared" si="845"/>
        <v>0</v>
      </c>
      <c r="R1375" s="2">
        <f t="shared" si="845"/>
        <v>0</v>
      </c>
      <c r="S1375" s="2">
        <f t="shared" si="845"/>
        <v>0</v>
      </c>
      <c r="T1375" s="2">
        <f t="shared" si="845"/>
        <v>0</v>
      </c>
      <c r="U1375" s="2">
        <f t="shared" si="845"/>
        <v>0</v>
      </c>
      <c r="V1375" s="2">
        <f t="shared" si="845"/>
        <v>0</v>
      </c>
      <c r="W1375" s="2">
        <f t="shared" si="845"/>
        <v>0</v>
      </c>
      <c r="X1375" s="2">
        <f t="shared" si="845"/>
        <v>0</v>
      </c>
      <c r="Y1375" s="2">
        <f t="shared" si="845"/>
        <v>0</v>
      </c>
      <c r="Z1375" s="2">
        <f t="shared" si="845"/>
        <v>0</v>
      </c>
      <c r="AA1375" s="2">
        <f t="shared" si="845"/>
        <v>0</v>
      </c>
      <c r="AB1375" s="2">
        <f t="shared" si="845"/>
        <v>0</v>
      </c>
      <c r="AC1375" s="2">
        <f t="shared" si="845"/>
        <v>0</v>
      </c>
      <c r="AD1375" s="2">
        <f t="shared" si="845"/>
        <v>0</v>
      </c>
      <c r="AE1375" s="2">
        <f t="shared" si="845"/>
        <v>0</v>
      </c>
      <c r="AF1375" s="2">
        <f t="shared" si="845"/>
        <v>0</v>
      </c>
      <c r="AG1375" s="2">
        <f t="shared" si="845"/>
        <v>0</v>
      </c>
      <c r="AH1375" s="2">
        <f t="shared" si="845"/>
        <v>0</v>
      </c>
      <c r="AI1375" s="2">
        <f t="shared" si="845"/>
        <v>0</v>
      </c>
      <c r="AJ1375" s="2">
        <f t="shared" si="845"/>
        <v>0</v>
      </c>
      <c r="AK1375" s="2">
        <f t="shared" si="845"/>
        <v>0</v>
      </c>
      <c r="AL1375" s="2">
        <f t="shared" si="845"/>
        <v>0</v>
      </c>
      <c r="AM1375" s="2">
        <f t="shared" si="845"/>
        <v>0</v>
      </c>
      <c r="AN1375" s="2">
        <f t="shared" si="845"/>
        <v>0</v>
      </c>
      <c r="AO1375" s="2">
        <f t="shared" si="845"/>
        <v>0</v>
      </c>
      <c r="AP1375" s="2">
        <f t="shared" si="845"/>
        <v>0</v>
      </c>
      <c r="AQ1375" s="2">
        <f t="shared" si="845"/>
        <v>0</v>
      </c>
      <c r="AR1375" s="2">
        <f t="shared" si="845"/>
        <v>0</v>
      </c>
      <c r="AS1375" s="2">
        <f t="shared" si="845"/>
        <v>0</v>
      </c>
      <c r="AT1375" s="2">
        <f t="shared" si="845"/>
        <v>0</v>
      </c>
      <c r="AU1375" s="2">
        <f t="shared" ref="AU1375:BZ1375" si="846">AU1383</f>
        <v>0</v>
      </c>
      <c r="AV1375" s="2">
        <f t="shared" si="846"/>
        <v>0</v>
      </c>
      <c r="AW1375" s="2">
        <f t="shared" si="846"/>
        <v>0</v>
      </c>
      <c r="AX1375" s="2">
        <f t="shared" si="846"/>
        <v>0</v>
      </c>
      <c r="AY1375" s="2">
        <f t="shared" si="846"/>
        <v>0</v>
      </c>
      <c r="AZ1375" s="2">
        <f t="shared" si="846"/>
        <v>0</v>
      </c>
      <c r="BA1375" s="2">
        <f t="shared" si="846"/>
        <v>0</v>
      </c>
      <c r="BB1375" s="2">
        <f t="shared" si="846"/>
        <v>0</v>
      </c>
      <c r="BC1375" s="2">
        <f t="shared" si="846"/>
        <v>0</v>
      </c>
      <c r="BD1375" s="2">
        <f t="shared" si="846"/>
        <v>0</v>
      </c>
      <c r="BE1375" s="2">
        <f t="shared" si="846"/>
        <v>0</v>
      </c>
      <c r="BF1375" s="2">
        <f t="shared" si="846"/>
        <v>0</v>
      </c>
      <c r="BG1375" s="2">
        <f t="shared" si="846"/>
        <v>0</v>
      </c>
      <c r="BH1375" s="2">
        <f t="shared" si="846"/>
        <v>0</v>
      </c>
      <c r="BI1375" s="2">
        <f t="shared" si="846"/>
        <v>0</v>
      </c>
      <c r="BJ1375" s="2">
        <f t="shared" si="846"/>
        <v>0</v>
      </c>
      <c r="BK1375" s="2">
        <f t="shared" si="846"/>
        <v>0</v>
      </c>
      <c r="BL1375" s="2">
        <f t="shared" si="846"/>
        <v>0</v>
      </c>
      <c r="BM1375" s="2">
        <f t="shared" si="846"/>
        <v>0</v>
      </c>
      <c r="BN1375" s="2">
        <f t="shared" si="846"/>
        <v>0</v>
      </c>
      <c r="BO1375" s="2">
        <f t="shared" si="846"/>
        <v>0</v>
      </c>
      <c r="BP1375" s="2">
        <f t="shared" si="846"/>
        <v>0</v>
      </c>
      <c r="BQ1375" s="2">
        <f t="shared" si="846"/>
        <v>0</v>
      </c>
      <c r="BR1375" s="2">
        <f t="shared" si="846"/>
        <v>0</v>
      </c>
      <c r="BS1375" s="2">
        <f t="shared" si="846"/>
        <v>0</v>
      </c>
      <c r="BT1375" s="2">
        <f t="shared" si="846"/>
        <v>0</v>
      </c>
      <c r="BU1375" s="2">
        <f t="shared" si="846"/>
        <v>0</v>
      </c>
      <c r="BV1375" s="2">
        <f t="shared" si="846"/>
        <v>0</v>
      </c>
      <c r="BW1375" s="2">
        <f t="shared" si="846"/>
        <v>0</v>
      </c>
      <c r="BX1375" s="2">
        <f t="shared" si="846"/>
        <v>0</v>
      </c>
      <c r="BY1375" s="2">
        <f t="shared" si="846"/>
        <v>0</v>
      </c>
      <c r="BZ1375" s="2">
        <f t="shared" si="846"/>
        <v>0</v>
      </c>
      <c r="CA1375" s="2">
        <f t="shared" ref="CA1375:DF1375" si="847">CA1383</f>
        <v>0</v>
      </c>
      <c r="CB1375" s="2">
        <f t="shared" si="847"/>
        <v>0</v>
      </c>
      <c r="CC1375" s="2">
        <f t="shared" si="847"/>
        <v>0</v>
      </c>
      <c r="CD1375" s="2">
        <f t="shared" si="847"/>
        <v>0</v>
      </c>
      <c r="CE1375" s="2">
        <f t="shared" si="847"/>
        <v>0</v>
      </c>
      <c r="CF1375" s="2">
        <f t="shared" si="847"/>
        <v>0</v>
      </c>
      <c r="CG1375" s="2">
        <f t="shared" si="847"/>
        <v>0</v>
      </c>
      <c r="CH1375" s="2">
        <f t="shared" si="847"/>
        <v>0</v>
      </c>
      <c r="CI1375" s="2">
        <f t="shared" si="847"/>
        <v>0</v>
      </c>
      <c r="CJ1375" s="2">
        <f t="shared" si="847"/>
        <v>0</v>
      </c>
      <c r="CK1375" s="2">
        <f t="shared" si="847"/>
        <v>0</v>
      </c>
      <c r="CL1375" s="2">
        <f t="shared" si="847"/>
        <v>0</v>
      </c>
      <c r="CM1375" s="2">
        <f t="shared" si="847"/>
        <v>0</v>
      </c>
      <c r="CN1375" s="2">
        <f t="shared" si="847"/>
        <v>0</v>
      </c>
      <c r="CO1375" s="2">
        <f t="shared" si="847"/>
        <v>0</v>
      </c>
      <c r="CP1375" s="2">
        <f t="shared" si="847"/>
        <v>0</v>
      </c>
      <c r="CQ1375" s="2">
        <f t="shared" si="847"/>
        <v>0</v>
      </c>
      <c r="CR1375" s="2">
        <f t="shared" si="847"/>
        <v>0</v>
      </c>
      <c r="CS1375" s="2">
        <f t="shared" si="847"/>
        <v>0</v>
      </c>
      <c r="CT1375" s="2">
        <f t="shared" si="847"/>
        <v>0</v>
      </c>
      <c r="CU1375" s="2">
        <f t="shared" si="847"/>
        <v>0</v>
      </c>
      <c r="CV1375" s="2">
        <f t="shared" si="847"/>
        <v>0</v>
      </c>
      <c r="CW1375" s="2">
        <f t="shared" si="847"/>
        <v>0</v>
      </c>
      <c r="CX1375" s="2">
        <f t="shared" si="847"/>
        <v>0</v>
      </c>
      <c r="CY1375" s="2">
        <f t="shared" si="847"/>
        <v>0</v>
      </c>
      <c r="CZ1375" s="2">
        <f t="shared" si="847"/>
        <v>0</v>
      </c>
      <c r="DA1375" s="2">
        <f t="shared" si="847"/>
        <v>0</v>
      </c>
      <c r="DB1375" s="2">
        <f t="shared" si="847"/>
        <v>0</v>
      </c>
      <c r="DC1375" s="2">
        <f t="shared" si="847"/>
        <v>0</v>
      </c>
      <c r="DD1375" s="2">
        <f t="shared" si="847"/>
        <v>0</v>
      </c>
      <c r="DE1375" s="2">
        <f t="shared" si="847"/>
        <v>0</v>
      </c>
      <c r="DF1375" s="2">
        <f t="shared" si="847"/>
        <v>0</v>
      </c>
      <c r="DG1375" s="3">
        <f t="shared" ref="DG1375:EL1375" si="848">DG1383</f>
        <v>0</v>
      </c>
      <c r="DH1375" s="3">
        <f t="shared" si="848"/>
        <v>0</v>
      </c>
      <c r="DI1375" s="3">
        <f t="shared" si="848"/>
        <v>0</v>
      </c>
      <c r="DJ1375" s="3">
        <f t="shared" si="848"/>
        <v>0</v>
      </c>
      <c r="DK1375" s="3">
        <f t="shared" si="848"/>
        <v>0</v>
      </c>
      <c r="DL1375" s="3">
        <f t="shared" si="848"/>
        <v>0</v>
      </c>
      <c r="DM1375" s="3">
        <f t="shared" si="848"/>
        <v>0</v>
      </c>
      <c r="DN1375" s="3">
        <f t="shared" si="848"/>
        <v>0</v>
      </c>
      <c r="DO1375" s="3">
        <f t="shared" si="848"/>
        <v>0</v>
      </c>
      <c r="DP1375" s="3">
        <f t="shared" si="848"/>
        <v>0</v>
      </c>
      <c r="DQ1375" s="3">
        <f t="shared" si="848"/>
        <v>0</v>
      </c>
      <c r="DR1375" s="3">
        <f t="shared" si="848"/>
        <v>0</v>
      </c>
      <c r="DS1375" s="3">
        <f t="shared" si="848"/>
        <v>0</v>
      </c>
      <c r="DT1375" s="3">
        <f t="shared" si="848"/>
        <v>0</v>
      </c>
      <c r="DU1375" s="3">
        <f t="shared" si="848"/>
        <v>0</v>
      </c>
      <c r="DV1375" s="3">
        <f t="shared" si="848"/>
        <v>0</v>
      </c>
      <c r="DW1375" s="3">
        <f t="shared" si="848"/>
        <v>0</v>
      </c>
      <c r="DX1375" s="3">
        <f t="shared" si="848"/>
        <v>0</v>
      </c>
      <c r="DY1375" s="3">
        <f t="shared" si="848"/>
        <v>0</v>
      </c>
      <c r="DZ1375" s="3">
        <f t="shared" si="848"/>
        <v>0</v>
      </c>
      <c r="EA1375" s="3">
        <f t="shared" si="848"/>
        <v>0</v>
      </c>
      <c r="EB1375" s="3">
        <f t="shared" si="848"/>
        <v>0</v>
      </c>
      <c r="EC1375" s="3">
        <f t="shared" si="848"/>
        <v>0</v>
      </c>
      <c r="ED1375" s="3">
        <f t="shared" si="848"/>
        <v>0</v>
      </c>
      <c r="EE1375" s="3">
        <f t="shared" si="848"/>
        <v>0</v>
      </c>
      <c r="EF1375" s="3">
        <f t="shared" si="848"/>
        <v>0</v>
      </c>
      <c r="EG1375" s="3">
        <f t="shared" si="848"/>
        <v>0</v>
      </c>
      <c r="EH1375" s="3">
        <f t="shared" si="848"/>
        <v>0</v>
      </c>
      <c r="EI1375" s="3">
        <f t="shared" si="848"/>
        <v>0</v>
      </c>
      <c r="EJ1375" s="3">
        <f t="shared" si="848"/>
        <v>0</v>
      </c>
      <c r="EK1375" s="3">
        <f t="shared" si="848"/>
        <v>0</v>
      </c>
      <c r="EL1375" s="3">
        <f t="shared" si="848"/>
        <v>0</v>
      </c>
      <c r="EM1375" s="3">
        <f t="shared" ref="EM1375:FR1375" si="849">EM1383</f>
        <v>0</v>
      </c>
      <c r="EN1375" s="3">
        <f t="shared" si="849"/>
        <v>0</v>
      </c>
      <c r="EO1375" s="3">
        <f t="shared" si="849"/>
        <v>0</v>
      </c>
      <c r="EP1375" s="3">
        <f t="shared" si="849"/>
        <v>0</v>
      </c>
      <c r="EQ1375" s="3">
        <f t="shared" si="849"/>
        <v>0</v>
      </c>
      <c r="ER1375" s="3">
        <f t="shared" si="849"/>
        <v>0</v>
      </c>
      <c r="ES1375" s="3">
        <f t="shared" si="849"/>
        <v>0</v>
      </c>
      <c r="ET1375" s="3">
        <f t="shared" si="849"/>
        <v>0</v>
      </c>
      <c r="EU1375" s="3">
        <f t="shared" si="849"/>
        <v>0</v>
      </c>
      <c r="EV1375" s="3">
        <f t="shared" si="849"/>
        <v>0</v>
      </c>
      <c r="EW1375" s="3">
        <f t="shared" si="849"/>
        <v>0</v>
      </c>
      <c r="EX1375" s="3">
        <f t="shared" si="849"/>
        <v>0</v>
      </c>
      <c r="EY1375" s="3">
        <f t="shared" si="849"/>
        <v>0</v>
      </c>
      <c r="EZ1375" s="3">
        <f t="shared" si="849"/>
        <v>0</v>
      </c>
      <c r="FA1375" s="3">
        <f t="shared" si="849"/>
        <v>0</v>
      </c>
      <c r="FB1375" s="3">
        <f t="shared" si="849"/>
        <v>0</v>
      </c>
      <c r="FC1375" s="3">
        <f t="shared" si="849"/>
        <v>0</v>
      </c>
      <c r="FD1375" s="3">
        <f t="shared" si="849"/>
        <v>0</v>
      </c>
      <c r="FE1375" s="3">
        <f t="shared" si="849"/>
        <v>0</v>
      </c>
      <c r="FF1375" s="3">
        <f t="shared" si="849"/>
        <v>0</v>
      </c>
      <c r="FG1375" s="3">
        <f t="shared" si="849"/>
        <v>0</v>
      </c>
      <c r="FH1375" s="3">
        <f t="shared" si="849"/>
        <v>0</v>
      </c>
      <c r="FI1375" s="3">
        <f t="shared" si="849"/>
        <v>0</v>
      </c>
      <c r="FJ1375" s="3">
        <f t="shared" si="849"/>
        <v>0</v>
      </c>
      <c r="FK1375" s="3">
        <f t="shared" si="849"/>
        <v>0</v>
      </c>
      <c r="FL1375" s="3">
        <f t="shared" si="849"/>
        <v>0</v>
      </c>
      <c r="FM1375" s="3">
        <f t="shared" si="849"/>
        <v>0</v>
      </c>
      <c r="FN1375" s="3">
        <f t="shared" si="849"/>
        <v>0</v>
      </c>
      <c r="FO1375" s="3">
        <f t="shared" si="849"/>
        <v>0</v>
      </c>
      <c r="FP1375" s="3">
        <f t="shared" si="849"/>
        <v>0</v>
      </c>
      <c r="FQ1375" s="3">
        <f t="shared" si="849"/>
        <v>0</v>
      </c>
      <c r="FR1375" s="3">
        <f t="shared" si="849"/>
        <v>0</v>
      </c>
      <c r="FS1375" s="3">
        <f t="shared" ref="FS1375:GX1375" si="850">FS1383</f>
        <v>0</v>
      </c>
      <c r="FT1375" s="3">
        <f t="shared" si="850"/>
        <v>0</v>
      </c>
      <c r="FU1375" s="3">
        <f t="shared" si="850"/>
        <v>0</v>
      </c>
      <c r="FV1375" s="3">
        <f t="shared" si="850"/>
        <v>0</v>
      </c>
      <c r="FW1375" s="3">
        <f t="shared" si="850"/>
        <v>0</v>
      </c>
      <c r="FX1375" s="3">
        <f t="shared" si="850"/>
        <v>0</v>
      </c>
      <c r="FY1375" s="3">
        <f t="shared" si="850"/>
        <v>0</v>
      </c>
      <c r="FZ1375" s="3">
        <f t="shared" si="850"/>
        <v>0</v>
      </c>
      <c r="GA1375" s="3">
        <f t="shared" si="850"/>
        <v>0</v>
      </c>
      <c r="GB1375" s="3">
        <f t="shared" si="850"/>
        <v>0</v>
      </c>
      <c r="GC1375" s="3">
        <f t="shared" si="850"/>
        <v>0</v>
      </c>
      <c r="GD1375" s="3">
        <f t="shared" si="850"/>
        <v>0</v>
      </c>
      <c r="GE1375" s="3">
        <f t="shared" si="850"/>
        <v>0</v>
      </c>
      <c r="GF1375" s="3">
        <f t="shared" si="850"/>
        <v>0</v>
      </c>
      <c r="GG1375" s="3">
        <f t="shared" si="850"/>
        <v>0</v>
      </c>
      <c r="GH1375" s="3">
        <f t="shared" si="850"/>
        <v>0</v>
      </c>
      <c r="GI1375" s="3">
        <f t="shared" si="850"/>
        <v>0</v>
      </c>
      <c r="GJ1375" s="3">
        <f t="shared" si="850"/>
        <v>0</v>
      </c>
      <c r="GK1375" s="3">
        <f t="shared" si="850"/>
        <v>0</v>
      </c>
      <c r="GL1375" s="3">
        <f t="shared" si="850"/>
        <v>0</v>
      </c>
      <c r="GM1375" s="3">
        <f t="shared" si="850"/>
        <v>0</v>
      </c>
      <c r="GN1375" s="3">
        <f t="shared" si="850"/>
        <v>0</v>
      </c>
      <c r="GO1375" s="3">
        <f t="shared" si="850"/>
        <v>0</v>
      </c>
      <c r="GP1375" s="3">
        <f t="shared" si="850"/>
        <v>0</v>
      </c>
      <c r="GQ1375" s="3">
        <f t="shared" si="850"/>
        <v>0</v>
      </c>
      <c r="GR1375" s="3">
        <f t="shared" si="850"/>
        <v>0</v>
      </c>
      <c r="GS1375" s="3">
        <f t="shared" si="850"/>
        <v>0</v>
      </c>
      <c r="GT1375" s="3">
        <f t="shared" si="850"/>
        <v>0</v>
      </c>
      <c r="GU1375" s="3">
        <f t="shared" si="850"/>
        <v>0</v>
      </c>
      <c r="GV1375" s="3">
        <f t="shared" si="850"/>
        <v>0</v>
      </c>
      <c r="GW1375" s="3">
        <f t="shared" si="850"/>
        <v>0</v>
      </c>
      <c r="GX1375" s="3">
        <f t="shared" si="850"/>
        <v>0</v>
      </c>
    </row>
    <row r="1377" spans="1:245" x14ac:dyDescent="0.2">
      <c r="A1377">
        <v>17</v>
      </c>
      <c r="B1377">
        <v>1</v>
      </c>
      <c r="C1377">
        <f>ROW(SmtRes!A342)</f>
        <v>342</v>
      </c>
      <c r="D1377">
        <f>ROW(EtalonRes!A439)</f>
        <v>439</v>
      </c>
      <c r="E1377" t="s">
        <v>383</v>
      </c>
      <c r="F1377" t="s">
        <v>121</v>
      </c>
      <c r="G1377" t="s">
        <v>122</v>
      </c>
      <c r="H1377" t="s">
        <v>29</v>
      </c>
      <c r="I1377">
        <v>0</v>
      </c>
      <c r="J1377">
        <v>0</v>
      </c>
      <c r="O1377">
        <f>ROUND(CP1377,2)</f>
        <v>0</v>
      </c>
      <c r="P1377">
        <f>ROUND(CQ1377*I1377,2)</f>
        <v>0</v>
      </c>
      <c r="Q1377">
        <f>ROUND(CR1377*I1377,2)</f>
        <v>0</v>
      </c>
      <c r="R1377">
        <f>ROUND(CS1377*I1377,2)</f>
        <v>0</v>
      </c>
      <c r="S1377">
        <f>ROUND(CT1377*I1377,2)</f>
        <v>0</v>
      </c>
      <c r="T1377">
        <f>ROUND(CU1377*I1377,2)</f>
        <v>0</v>
      </c>
      <c r="U1377">
        <f>CV1377*I1377</f>
        <v>0</v>
      </c>
      <c r="V1377">
        <f>CW1377*I1377</f>
        <v>0</v>
      </c>
      <c r="W1377">
        <f>ROUND(CX1377*I1377,2)</f>
        <v>0</v>
      </c>
      <c r="X1377">
        <f t="shared" ref="X1377:Y1381" si="851">ROUND(CY1377,2)</f>
        <v>0</v>
      </c>
      <c r="Y1377">
        <f t="shared" si="851"/>
        <v>0</v>
      </c>
      <c r="AA1377">
        <v>40597198</v>
      </c>
      <c r="AB1377">
        <f>ROUND((AC1377+AD1377+AF1377),6)</f>
        <v>76371.3</v>
      </c>
      <c r="AC1377">
        <f>ROUND((ES1377),6)</f>
        <v>65154.45</v>
      </c>
      <c r="AD1377">
        <f>ROUND((((ET1377)-(EU1377))+AE1377),6)</f>
        <v>8265.0300000000007</v>
      </c>
      <c r="AE1377">
        <f t="shared" ref="AE1377:AF1381" si="852">ROUND((EU1377),6)</f>
        <v>3342.74</v>
      </c>
      <c r="AF1377">
        <f t="shared" si="852"/>
        <v>2951.82</v>
      </c>
      <c r="AG1377">
        <f>ROUND((AP1377),6)</f>
        <v>0</v>
      </c>
      <c r="AH1377">
        <f t="shared" ref="AH1377:AI1381" si="853">(EW1377)</f>
        <v>16.559999999999999</v>
      </c>
      <c r="AI1377">
        <f t="shared" si="853"/>
        <v>0</v>
      </c>
      <c r="AJ1377">
        <f>(AS1377)</f>
        <v>0</v>
      </c>
      <c r="AK1377">
        <v>76371.3</v>
      </c>
      <c r="AL1377">
        <v>65154.45</v>
      </c>
      <c r="AM1377">
        <v>8265.0300000000007</v>
      </c>
      <c r="AN1377">
        <v>3342.74</v>
      </c>
      <c r="AO1377">
        <v>2951.82</v>
      </c>
      <c r="AP1377">
        <v>0</v>
      </c>
      <c r="AQ1377">
        <v>16.559999999999999</v>
      </c>
      <c r="AR1377">
        <v>0</v>
      </c>
      <c r="AS1377">
        <v>0</v>
      </c>
      <c r="AT1377">
        <v>70</v>
      </c>
      <c r="AU1377">
        <v>10</v>
      </c>
      <c r="AV1377">
        <v>1</v>
      </c>
      <c r="AW1377">
        <v>1</v>
      </c>
      <c r="AZ1377">
        <v>1</v>
      </c>
      <c r="BA1377">
        <v>1</v>
      </c>
      <c r="BB1377">
        <v>1</v>
      </c>
      <c r="BC1377">
        <v>1</v>
      </c>
      <c r="BD1377" t="s">
        <v>3</v>
      </c>
      <c r="BE1377" t="s">
        <v>3</v>
      </c>
      <c r="BF1377" t="s">
        <v>3</v>
      </c>
      <c r="BG1377" t="s">
        <v>3</v>
      </c>
      <c r="BH1377">
        <v>0</v>
      </c>
      <c r="BI1377">
        <v>4</v>
      </c>
      <c r="BJ1377" t="s">
        <v>123</v>
      </c>
      <c r="BM1377">
        <v>0</v>
      </c>
      <c r="BN1377">
        <v>0</v>
      </c>
      <c r="BO1377" t="s">
        <v>3</v>
      </c>
      <c r="BP1377">
        <v>0</v>
      </c>
      <c r="BQ1377">
        <v>1</v>
      </c>
      <c r="BR1377">
        <v>0</v>
      </c>
      <c r="BS1377">
        <v>1</v>
      </c>
      <c r="BT1377">
        <v>1</v>
      </c>
      <c r="BU1377">
        <v>1</v>
      </c>
      <c r="BV1377">
        <v>1</v>
      </c>
      <c r="BW1377">
        <v>1</v>
      </c>
      <c r="BX1377">
        <v>1</v>
      </c>
      <c r="BY1377" t="s">
        <v>3</v>
      </c>
      <c r="BZ1377">
        <v>70</v>
      </c>
      <c r="CA1377">
        <v>10</v>
      </c>
      <c r="CE1377">
        <v>0</v>
      </c>
      <c r="CF1377">
        <v>0</v>
      </c>
      <c r="CG1377">
        <v>0</v>
      </c>
      <c r="CM1377">
        <v>0</v>
      </c>
      <c r="CN1377" t="s">
        <v>3</v>
      </c>
      <c r="CO1377">
        <v>0</v>
      </c>
      <c r="CP1377">
        <f>(P1377+Q1377+S1377)</f>
        <v>0</v>
      </c>
      <c r="CQ1377">
        <f>(AC1377*BC1377*AW1377)</f>
        <v>65154.45</v>
      </c>
      <c r="CR1377">
        <f>((((ET1377)*BB1377-(EU1377)*BS1377)+AE1377*BS1377)*AV1377)</f>
        <v>8265.0300000000007</v>
      </c>
      <c r="CS1377">
        <f>(AE1377*BS1377*AV1377)</f>
        <v>3342.74</v>
      </c>
      <c r="CT1377">
        <f>(AF1377*BA1377*AV1377)</f>
        <v>2951.82</v>
      </c>
      <c r="CU1377">
        <f>AG1377</f>
        <v>0</v>
      </c>
      <c r="CV1377">
        <f>(AH1377*AV1377)</f>
        <v>16.559999999999999</v>
      </c>
      <c r="CW1377">
        <f t="shared" ref="CW1377:CX1381" si="854">AI1377</f>
        <v>0</v>
      </c>
      <c r="CX1377">
        <f t="shared" si="854"/>
        <v>0</v>
      </c>
      <c r="CY1377">
        <f>((S1377*BZ1377)/100)</f>
        <v>0</v>
      </c>
      <c r="CZ1377">
        <f>((S1377*CA1377)/100)</f>
        <v>0</v>
      </c>
      <c r="DC1377" t="s">
        <v>3</v>
      </c>
      <c r="DD1377" t="s">
        <v>3</v>
      </c>
      <c r="DE1377" t="s">
        <v>3</v>
      </c>
      <c r="DF1377" t="s">
        <v>3</v>
      </c>
      <c r="DG1377" t="s">
        <v>3</v>
      </c>
      <c r="DH1377" t="s">
        <v>3</v>
      </c>
      <c r="DI1377" t="s">
        <v>3</v>
      </c>
      <c r="DJ1377" t="s">
        <v>3</v>
      </c>
      <c r="DK1377" t="s">
        <v>3</v>
      </c>
      <c r="DL1377" t="s">
        <v>3</v>
      </c>
      <c r="DM1377" t="s">
        <v>3</v>
      </c>
      <c r="DN1377">
        <v>0</v>
      </c>
      <c r="DO1377">
        <v>0</v>
      </c>
      <c r="DP1377">
        <v>1</v>
      </c>
      <c r="DQ1377">
        <v>1</v>
      </c>
      <c r="DU1377">
        <v>1007</v>
      </c>
      <c r="DV1377" t="s">
        <v>29</v>
      </c>
      <c r="DW1377" t="s">
        <v>29</v>
      </c>
      <c r="DX1377">
        <v>100</v>
      </c>
      <c r="EE1377">
        <v>38986828</v>
      </c>
      <c r="EF1377">
        <v>1</v>
      </c>
      <c r="EG1377" t="s">
        <v>23</v>
      </c>
      <c r="EH1377">
        <v>0</v>
      </c>
      <c r="EI1377" t="s">
        <v>3</v>
      </c>
      <c r="EJ1377">
        <v>4</v>
      </c>
      <c r="EK1377">
        <v>0</v>
      </c>
      <c r="EL1377" t="s">
        <v>24</v>
      </c>
      <c r="EM1377" t="s">
        <v>25</v>
      </c>
      <c r="EO1377" t="s">
        <v>3</v>
      </c>
      <c r="EQ1377">
        <v>131072</v>
      </c>
      <c r="ER1377">
        <v>76371.3</v>
      </c>
      <c r="ES1377">
        <v>65154.45</v>
      </c>
      <c r="ET1377">
        <v>8265.0300000000007</v>
      </c>
      <c r="EU1377">
        <v>3342.74</v>
      </c>
      <c r="EV1377">
        <v>2951.82</v>
      </c>
      <c r="EW1377">
        <v>16.559999999999999</v>
      </c>
      <c r="EX1377">
        <v>0</v>
      </c>
      <c r="EY1377">
        <v>0</v>
      </c>
      <c r="FQ1377">
        <v>0</v>
      </c>
      <c r="FR1377">
        <f>ROUND(IF(AND(BH1377=3,BI1377=3),P1377,0),2)</f>
        <v>0</v>
      </c>
      <c r="FS1377">
        <v>0</v>
      </c>
      <c r="FX1377">
        <v>70</v>
      </c>
      <c r="FY1377">
        <v>10</v>
      </c>
      <c r="GA1377" t="s">
        <v>3</v>
      </c>
      <c r="GD1377">
        <v>0</v>
      </c>
      <c r="GF1377">
        <v>-2044529547</v>
      </c>
      <c r="GG1377">
        <v>2</v>
      </c>
      <c r="GH1377">
        <v>1</v>
      </c>
      <c r="GI1377">
        <v>-2</v>
      </c>
      <c r="GJ1377">
        <v>0</v>
      </c>
      <c r="GK1377">
        <f>ROUND(R1377*(R12)/100,2)</f>
        <v>0</v>
      </c>
      <c r="GL1377">
        <f>ROUND(IF(AND(BH1377=3,BI1377=3,FS1377&lt;&gt;0),P1377,0),2)</f>
        <v>0</v>
      </c>
      <c r="GM1377">
        <f>ROUND(O1377+X1377+Y1377+GK1377,2)+GX1377</f>
        <v>0</v>
      </c>
      <c r="GN1377">
        <f>IF(OR(BI1377=0,BI1377=1),ROUND(O1377+X1377+Y1377+GK1377,2),0)</f>
        <v>0</v>
      </c>
      <c r="GO1377">
        <f>IF(BI1377=2,ROUND(O1377+X1377+Y1377+GK1377,2),0)</f>
        <v>0</v>
      </c>
      <c r="GP1377">
        <f>IF(BI1377=4,ROUND(O1377+X1377+Y1377+GK1377,2)+GX1377,0)</f>
        <v>0</v>
      </c>
      <c r="GR1377">
        <v>0</v>
      </c>
      <c r="GS1377">
        <v>3</v>
      </c>
      <c r="GT1377">
        <v>0</v>
      </c>
      <c r="GU1377" t="s">
        <v>3</v>
      </c>
      <c r="GV1377">
        <f>ROUND((GT1377),6)</f>
        <v>0</v>
      </c>
      <c r="GW1377">
        <v>1</v>
      </c>
      <c r="GX1377">
        <f>ROUND(HC1377*I1377,2)</f>
        <v>0</v>
      </c>
      <c r="HA1377">
        <v>0</v>
      </c>
      <c r="HB1377">
        <v>0</v>
      </c>
      <c r="HC1377">
        <f>GV1377*GW1377</f>
        <v>0</v>
      </c>
      <c r="IK1377">
        <v>0</v>
      </c>
    </row>
    <row r="1378" spans="1:245" x14ac:dyDescent="0.2">
      <c r="A1378">
        <v>17</v>
      </c>
      <c r="B1378">
        <v>1</v>
      </c>
      <c r="C1378">
        <f>ROW(SmtRes!A351)</f>
        <v>351</v>
      </c>
      <c r="D1378">
        <f>ROW(EtalonRes!A448)</f>
        <v>448</v>
      </c>
      <c r="E1378" t="s">
        <v>384</v>
      </c>
      <c r="F1378" t="s">
        <v>298</v>
      </c>
      <c r="G1378" t="s">
        <v>299</v>
      </c>
      <c r="H1378" t="s">
        <v>29</v>
      </c>
      <c r="I1378">
        <v>0</v>
      </c>
      <c r="J1378">
        <v>0</v>
      </c>
      <c r="O1378">
        <f>ROUND(CP1378,2)</f>
        <v>0</v>
      </c>
      <c r="P1378">
        <f>ROUND(CQ1378*I1378,2)</f>
        <v>0</v>
      </c>
      <c r="Q1378">
        <f>ROUND(CR1378*I1378,2)</f>
        <v>0</v>
      </c>
      <c r="R1378">
        <f>ROUND(CS1378*I1378,2)</f>
        <v>0</v>
      </c>
      <c r="S1378">
        <f>ROUND(CT1378*I1378,2)</f>
        <v>0</v>
      </c>
      <c r="T1378">
        <f>ROUND(CU1378*I1378,2)</f>
        <v>0</v>
      </c>
      <c r="U1378">
        <f>CV1378*I1378</f>
        <v>0</v>
      </c>
      <c r="V1378">
        <f>CW1378*I1378</f>
        <v>0</v>
      </c>
      <c r="W1378">
        <f>ROUND(CX1378*I1378,2)</f>
        <v>0</v>
      </c>
      <c r="X1378">
        <f t="shared" si="851"/>
        <v>0</v>
      </c>
      <c r="Y1378">
        <f t="shared" si="851"/>
        <v>0</v>
      </c>
      <c r="AA1378">
        <v>40597198</v>
      </c>
      <c r="AB1378">
        <f>ROUND((AC1378+AD1378+AF1378),6)</f>
        <v>283607.26</v>
      </c>
      <c r="AC1378">
        <f>ROUND((ES1378),6)</f>
        <v>227826.13</v>
      </c>
      <c r="AD1378">
        <f>ROUND((((ET1378)-(EU1378))+AE1378),6)</f>
        <v>51353.4</v>
      </c>
      <c r="AE1378">
        <f t="shared" si="852"/>
        <v>20189.400000000001</v>
      </c>
      <c r="AF1378">
        <f t="shared" si="852"/>
        <v>4427.7299999999996</v>
      </c>
      <c r="AG1378">
        <f>ROUND((AP1378),6)</f>
        <v>0</v>
      </c>
      <c r="AH1378">
        <f t="shared" si="853"/>
        <v>24.84</v>
      </c>
      <c r="AI1378">
        <f t="shared" si="853"/>
        <v>0</v>
      </c>
      <c r="AJ1378">
        <f>(AS1378)</f>
        <v>0</v>
      </c>
      <c r="AK1378">
        <v>283607.26</v>
      </c>
      <c r="AL1378">
        <v>227826.13</v>
      </c>
      <c r="AM1378">
        <v>51353.4</v>
      </c>
      <c r="AN1378">
        <v>20189.400000000001</v>
      </c>
      <c r="AO1378">
        <v>4427.7299999999996</v>
      </c>
      <c r="AP1378">
        <v>0</v>
      </c>
      <c r="AQ1378">
        <v>24.84</v>
      </c>
      <c r="AR1378">
        <v>0</v>
      </c>
      <c r="AS1378">
        <v>0</v>
      </c>
      <c r="AT1378">
        <v>70</v>
      </c>
      <c r="AU1378">
        <v>10</v>
      </c>
      <c r="AV1378">
        <v>1</v>
      </c>
      <c r="AW1378">
        <v>1</v>
      </c>
      <c r="AZ1378">
        <v>1</v>
      </c>
      <c r="BA1378">
        <v>1</v>
      </c>
      <c r="BB1378">
        <v>1</v>
      </c>
      <c r="BC1378">
        <v>1</v>
      </c>
      <c r="BD1378" t="s">
        <v>3</v>
      </c>
      <c r="BE1378" t="s">
        <v>3</v>
      </c>
      <c r="BF1378" t="s">
        <v>3</v>
      </c>
      <c r="BG1378" t="s">
        <v>3</v>
      </c>
      <c r="BH1378">
        <v>0</v>
      </c>
      <c r="BI1378">
        <v>4</v>
      </c>
      <c r="BJ1378" t="s">
        <v>300</v>
      </c>
      <c r="BM1378">
        <v>0</v>
      </c>
      <c r="BN1378">
        <v>0</v>
      </c>
      <c r="BO1378" t="s">
        <v>3</v>
      </c>
      <c r="BP1378">
        <v>0</v>
      </c>
      <c r="BQ1378">
        <v>1</v>
      </c>
      <c r="BR1378">
        <v>0</v>
      </c>
      <c r="BS1378">
        <v>1</v>
      </c>
      <c r="BT1378">
        <v>1</v>
      </c>
      <c r="BU1378">
        <v>1</v>
      </c>
      <c r="BV1378">
        <v>1</v>
      </c>
      <c r="BW1378">
        <v>1</v>
      </c>
      <c r="BX1378">
        <v>1</v>
      </c>
      <c r="BY1378" t="s">
        <v>3</v>
      </c>
      <c r="BZ1378">
        <v>70</v>
      </c>
      <c r="CA1378">
        <v>10</v>
      </c>
      <c r="CE1378">
        <v>0</v>
      </c>
      <c r="CF1378">
        <v>0</v>
      </c>
      <c r="CG1378">
        <v>0</v>
      </c>
      <c r="CM1378">
        <v>0</v>
      </c>
      <c r="CN1378" t="s">
        <v>3</v>
      </c>
      <c r="CO1378">
        <v>0</v>
      </c>
      <c r="CP1378">
        <f>(P1378+Q1378+S1378)</f>
        <v>0</v>
      </c>
      <c r="CQ1378">
        <f>(AC1378*BC1378*AW1378)</f>
        <v>227826.13</v>
      </c>
      <c r="CR1378">
        <f>((((ET1378)*BB1378-(EU1378)*BS1378)+AE1378*BS1378)*AV1378)</f>
        <v>51353.4</v>
      </c>
      <c r="CS1378">
        <f>(AE1378*BS1378*AV1378)</f>
        <v>20189.400000000001</v>
      </c>
      <c r="CT1378">
        <f>(AF1378*BA1378*AV1378)</f>
        <v>4427.7299999999996</v>
      </c>
      <c r="CU1378">
        <f>AG1378</f>
        <v>0</v>
      </c>
      <c r="CV1378">
        <f>(AH1378*AV1378)</f>
        <v>24.84</v>
      </c>
      <c r="CW1378">
        <f t="shared" si="854"/>
        <v>0</v>
      </c>
      <c r="CX1378">
        <f t="shared" si="854"/>
        <v>0</v>
      </c>
      <c r="CY1378">
        <f>((S1378*BZ1378)/100)</f>
        <v>0</v>
      </c>
      <c r="CZ1378">
        <f>((S1378*CA1378)/100)</f>
        <v>0</v>
      </c>
      <c r="DC1378" t="s">
        <v>3</v>
      </c>
      <c r="DD1378" t="s">
        <v>3</v>
      </c>
      <c r="DE1378" t="s">
        <v>3</v>
      </c>
      <c r="DF1378" t="s">
        <v>3</v>
      </c>
      <c r="DG1378" t="s">
        <v>3</v>
      </c>
      <c r="DH1378" t="s">
        <v>3</v>
      </c>
      <c r="DI1378" t="s">
        <v>3</v>
      </c>
      <c r="DJ1378" t="s">
        <v>3</v>
      </c>
      <c r="DK1378" t="s">
        <v>3</v>
      </c>
      <c r="DL1378" t="s">
        <v>3</v>
      </c>
      <c r="DM1378" t="s">
        <v>3</v>
      </c>
      <c r="DN1378">
        <v>0</v>
      </c>
      <c r="DO1378">
        <v>0</v>
      </c>
      <c r="DP1378">
        <v>1</v>
      </c>
      <c r="DQ1378">
        <v>1</v>
      </c>
      <c r="DU1378">
        <v>1007</v>
      </c>
      <c r="DV1378" t="s">
        <v>29</v>
      </c>
      <c r="DW1378" t="s">
        <v>29</v>
      </c>
      <c r="DX1378">
        <v>100</v>
      </c>
      <c r="EE1378">
        <v>38986828</v>
      </c>
      <c r="EF1378">
        <v>1</v>
      </c>
      <c r="EG1378" t="s">
        <v>23</v>
      </c>
      <c r="EH1378">
        <v>0</v>
      </c>
      <c r="EI1378" t="s">
        <v>3</v>
      </c>
      <c r="EJ1378">
        <v>4</v>
      </c>
      <c r="EK1378">
        <v>0</v>
      </c>
      <c r="EL1378" t="s">
        <v>24</v>
      </c>
      <c r="EM1378" t="s">
        <v>25</v>
      </c>
      <c r="EO1378" t="s">
        <v>3</v>
      </c>
      <c r="EQ1378">
        <v>131072</v>
      </c>
      <c r="ER1378">
        <v>283607.26</v>
      </c>
      <c r="ES1378">
        <v>227826.13</v>
      </c>
      <c r="ET1378">
        <v>51353.4</v>
      </c>
      <c r="EU1378">
        <v>20189.400000000001</v>
      </c>
      <c r="EV1378">
        <v>4427.7299999999996</v>
      </c>
      <c r="EW1378">
        <v>24.84</v>
      </c>
      <c r="EX1378">
        <v>0</v>
      </c>
      <c r="EY1378">
        <v>0</v>
      </c>
      <c r="FQ1378">
        <v>0</v>
      </c>
      <c r="FR1378">
        <f>ROUND(IF(AND(BH1378=3,BI1378=3),P1378,0),2)</f>
        <v>0</v>
      </c>
      <c r="FS1378">
        <v>0</v>
      </c>
      <c r="FX1378">
        <v>70</v>
      </c>
      <c r="FY1378">
        <v>10</v>
      </c>
      <c r="GA1378" t="s">
        <v>3</v>
      </c>
      <c r="GD1378">
        <v>0</v>
      </c>
      <c r="GF1378">
        <v>1059402930</v>
      </c>
      <c r="GG1378">
        <v>2</v>
      </c>
      <c r="GH1378">
        <v>1</v>
      </c>
      <c r="GI1378">
        <v>-2</v>
      </c>
      <c r="GJ1378">
        <v>0</v>
      </c>
      <c r="GK1378">
        <f>ROUND(R1378*(R12)/100,2)</f>
        <v>0</v>
      </c>
      <c r="GL1378">
        <f>ROUND(IF(AND(BH1378=3,BI1378=3,FS1378&lt;&gt;0),P1378,0),2)</f>
        <v>0</v>
      </c>
      <c r="GM1378">
        <f>ROUND(O1378+X1378+Y1378+GK1378,2)+GX1378</f>
        <v>0</v>
      </c>
      <c r="GN1378">
        <f>IF(OR(BI1378=0,BI1378=1),ROUND(O1378+X1378+Y1378+GK1378,2),0)</f>
        <v>0</v>
      </c>
      <c r="GO1378">
        <f>IF(BI1378=2,ROUND(O1378+X1378+Y1378+GK1378,2),0)</f>
        <v>0</v>
      </c>
      <c r="GP1378">
        <f>IF(BI1378=4,ROUND(O1378+X1378+Y1378+GK1378,2)+GX1378,0)</f>
        <v>0</v>
      </c>
      <c r="GR1378">
        <v>0</v>
      </c>
      <c r="GS1378">
        <v>3</v>
      </c>
      <c r="GT1378">
        <v>0</v>
      </c>
      <c r="GU1378" t="s">
        <v>3</v>
      </c>
      <c r="GV1378">
        <f>ROUND((GT1378),6)</f>
        <v>0</v>
      </c>
      <c r="GW1378">
        <v>1</v>
      </c>
      <c r="GX1378">
        <f>ROUND(HC1378*I1378,2)</f>
        <v>0</v>
      </c>
      <c r="HA1378">
        <v>0</v>
      </c>
      <c r="HB1378">
        <v>0</v>
      </c>
      <c r="HC1378">
        <f>GV1378*GW1378</f>
        <v>0</v>
      </c>
      <c r="IK1378">
        <v>0</v>
      </c>
    </row>
    <row r="1379" spans="1:245" x14ac:dyDescent="0.2">
      <c r="A1379">
        <v>17</v>
      </c>
      <c r="B1379">
        <v>1</v>
      </c>
      <c r="C1379">
        <f>ROW(SmtRes!A353)</f>
        <v>353</v>
      </c>
      <c r="D1379">
        <f>ROW(EtalonRes!A452)</f>
        <v>452</v>
      </c>
      <c r="E1379" t="s">
        <v>385</v>
      </c>
      <c r="F1379" t="s">
        <v>129</v>
      </c>
      <c r="G1379" t="s">
        <v>130</v>
      </c>
      <c r="H1379" t="s">
        <v>21</v>
      </c>
      <c r="I1379">
        <v>0</v>
      </c>
      <c r="J1379">
        <v>0</v>
      </c>
      <c r="O1379">
        <f>ROUND(CP1379,2)</f>
        <v>0</v>
      </c>
      <c r="P1379">
        <f>ROUND(CQ1379*I1379,2)</f>
        <v>0</v>
      </c>
      <c r="Q1379">
        <f>ROUND(CR1379*I1379,2)</f>
        <v>0</v>
      </c>
      <c r="R1379">
        <f>ROUND(CS1379*I1379,2)</f>
        <v>0</v>
      </c>
      <c r="S1379">
        <f>ROUND(CT1379*I1379,2)</f>
        <v>0</v>
      </c>
      <c r="T1379">
        <f>ROUND(CU1379*I1379,2)</f>
        <v>0</v>
      </c>
      <c r="U1379">
        <f>CV1379*I1379</f>
        <v>0</v>
      </c>
      <c r="V1379">
        <f>CW1379*I1379</f>
        <v>0</v>
      </c>
      <c r="W1379">
        <f>ROUND(CX1379*I1379,2)</f>
        <v>0</v>
      </c>
      <c r="X1379">
        <f t="shared" si="851"/>
        <v>0</v>
      </c>
      <c r="Y1379">
        <f t="shared" si="851"/>
        <v>0</v>
      </c>
      <c r="AA1379">
        <v>40597198</v>
      </c>
      <c r="AB1379">
        <f>ROUND((AC1379+AD1379+AF1379),6)</f>
        <v>23878.959999999999</v>
      </c>
      <c r="AC1379">
        <f>ROUND((ES1379),6)</f>
        <v>20561.080000000002</v>
      </c>
      <c r="AD1379">
        <f>ROUND((((ET1379)-(EU1379))+AE1379),6)</f>
        <v>1074.95</v>
      </c>
      <c r="AE1379">
        <f t="shared" si="852"/>
        <v>448.92</v>
      </c>
      <c r="AF1379">
        <f t="shared" si="852"/>
        <v>2242.9299999999998</v>
      </c>
      <c r="AG1379">
        <f>ROUND((AP1379),6)</f>
        <v>0</v>
      </c>
      <c r="AH1379">
        <f t="shared" si="853"/>
        <v>10.3</v>
      </c>
      <c r="AI1379">
        <f t="shared" si="853"/>
        <v>0</v>
      </c>
      <c r="AJ1379">
        <f>(AS1379)</f>
        <v>0</v>
      </c>
      <c r="AK1379">
        <v>23878.959999999999</v>
      </c>
      <c r="AL1379">
        <v>20561.080000000002</v>
      </c>
      <c r="AM1379">
        <v>1074.95</v>
      </c>
      <c r="AN1379">
        <v>448.92</v>
      </c>
      <c r="AO1379">
        <v>2242.9299999999998</v>
      </c>
      <c r="AP1379">
        <v>0</v>
      </c>
      <c r="AQ1379">
        <v>10.3</v>
      </c>
      <c r="AR1379">
        <v>0</v>
      </c>
      <c r="AS1379">
        <v>0</v>
      </c>
      <c r="AT1379">
        <v>70</v>
      </c>
      <c r="AU1379">
        <v>10</v>
      </c>
      <c r="AV1379">
        <v>1</v>
      </c>
      <c r="AW1379">
        <v>1</v>
      </c>
      <c r="AZ1379">
        <v>1</v>
      </c>
      <c r="BA1379">
        <v>1</v>
      </c>
      <c r="BB1379">
        <v>1</v>
      </c>
      <c r="BC1379">
        <v>1</v>
      </c>
      <c r="BD1379" t="s">
        <v>3</v>
      </c>
      <c r="BE1379" t="s">
        <v>3</v>
      </c>
      <c r="BF1379" t="s">
        <v>3</v>
      </c>
      <c r="BG1379" t="s">
        <v>3</v>
      </c>
      <c r="BH1379">
        <v>0</v>
      </c>
      <c r="BI1379">
        <v>4</v>
      </c>
      <c r="BJ1379" t="s">
        <v>131</v>
      </c>
      <c r="BM1379">
        <v>0</v>
      </c>
      <c r="BN1379">
        <v>0</v>
      </c>
      <c r="BO1379" t="s">
        <v>3</v>
      </c>
      <c r="BP1379">
        <v>0</v>
      </c>
      <c r="BQ1379">
        <v>1</v>
      </c>
      <c r="BR1379">
        <v>0</v>
      </c>
      <c r="BS1379">
        <v>1</v>
      </c>
      <c r="BT1379">
        <v>1</v>
      </c>
      <c r="BU1379">
        <v>1</v>
      </c>
      <c r="BV1379">
        <v>1</v>
      </c>
      <c r="BW1379">
        <v>1</v>
      </c>
      <c r="BX1379">
        <v>1</v>
      </c>
      <c r="BY1379" t="s">
        <v>3</v>
      </c>
      <c r="BZ1379">
        <v>70</v>
      </c>
      <c r="CA1379">
        <v>10</v>
      </c>
      <c r="CE1379">
        <v>0</v>
      </c>
      <c r="CF1379">
        <v>0</v>
      </c>
      <c r="CG1379">
        <v>0</v>
      </c>
      <c r="CM1379">
        <v>0</v>
      </c>
      <c r="CN1379" t="s">
        <v>3</v>
      </c>
      <c r="CO1379">
        <v>0</v>
      </c>
      <c r="CP1379">
        <f>(P1379+Q1379+S1379)</f>
        <v>0</v>
      </c>
      <c r="CQ1379">
        <f>(AC1379*BC1379*AW1379)</f>
        <v>20561.080000000002</v>
      </c>
      <c r="CR1379">
        <f>((((ET1379)*BB1379-(EU1379)*BS1379)+AE1379*BS1379)*AV1379)</f>
        <v>1074.95</v>
      </c>
      <c r="CS1379">
        <f>(AE1379*BS1379*AV1379)</f>
        <v>448.92</v>
      </c>
      <c r="CT1379">
        <f>(AF1379*BA1379*AV1379)</f>
        <v>2242.9299999999998</v>
      </c>
      <c r="CU1379">
        <f>AG1379</f>
        <v>0</v>
      </c>
      <c r="CV1379">
        <f>(AH1379*AV1379)</f>
        <v>10.3</v>
      </c>
      <c r="CW1379">
        <f t="shared" si="854"/>
        <v>0</v>
      </c>
      <c r="CX1379">
        <f t="shared" si="854"/>
        <v>0</v>
      </c>
      <c r="CY1379">
        <f>((S1379*BZ1379)/100)</f>
        <v>0</v>
      </c>
      <c r="CZ1379">
        <f>((S1379*CA1379)/100)</f>
        <v>0</v>
      </c>
      <c r="DC1379" t="s">
        <v>3</v>
      </c>
      <c r="DD1379" t="s">
        <v>3</v>
      </c>
      <c r="DE1379" t="s">
        <v>3</v>
      </c>
      <c r="DF1379" t="s">
        <v>3</v>
      </c>
      <c r="DG1379" t="s">
        <v>3</v>
      </c>
      <c r="DH1379" t="s">
        <v>3</v>
      </c>
      <c r="DI1379" t="s">
        <v>3</v>
      </c>
      <c r="DJ1379" t="s">
        <v>3</v>
      </c>
      <c r="DK1379" t="s">
        <v>3</v>
      </c>
      <c r="DL1379" t="s">
        <v>3</v>
      </c>
      <c r="DM1379" t="s">
        <v>3</v>
      </c>
      <c r="DN1379">
        <v>0</v>
      </c>
      <c r="DO1379">
        <v>0</v>
      </c>
      <c r="DP1379">
        <v>1</v>
      </c>
      <c r="DQ1379">
        <v>1</v>
      </c>
      <c r="DU1379">
        <v>1005</v>
      </c>
      <c r="DV1379" t="s">
        <v>21</v>
      </c>
      <c r="DW1379" t="s">
        <v>21</v>
      </c>
      <c r="DX1379">
        <v>100</v>
      </c>
      <c r="EE1379">
        <v>38986828</v>
      </c>
      <c r="EF1379">
        <v>1</v>
      </c>
      <c r="EG1379" t="s">
        <v>23</v>
      </c>
      <c r="EH1379">
        <v>0</v>
      </c>
      <c r="EI1379" t="s">
        <v>3</v>
      </c>
      <c r="EJ1379">
        <v>4</v>
      </c>
      <c r="EK1379">
        <v>0</v>
      </c>
      <c r="EL1379" t="s">
        <v>24</v>
      </c>
      <c r="EM1379" t="s">
        <v>25</v>
      </c>
      <c r="EO1379" t="s">
        <v>3</v>
      </c>
      <c r="EQ1379">
        <v>131072</v>
      </c>
      <c r="ER1379">
        <v>23878.959999999999</v>
      </c>
      <c r="ES1379">
        <v>20561.080000000002</v>
      </c>
      <c r="ET1379">
        <v>1074.95</v>
      </c>
      <c r="EU1379">
        <v>448.92</v>
      </c>
      <c r="EV1379">
        <v>2242.9299999999998</v>
      </c>
      <c r="EW1379">
        <v>10.3</v>
      </c>
      <c r="EX1379">
        <v>0</v>
      </c>
      <c r="EY1379">
        <v>0</v>
      </c>
      <c r="FQ1379">
        <v>0</v>
      </c>
      <c r="FR1379">
        <f>ROUND(IF(AND(BH1379=3,BI1379=3),P1379,0),2)</f>
        <v>0</v>
      </c>
      <c r="FS1379">
        <v>0</v>
      </c>
      <c r="FX1379">
        <v>70</v>
      </c>
      <c r="FY1379">
        <v>10</v>
      </c>
      <c r="GA1379" t="s">
        <v>3</v>
      </c>
      <c r="GD1379">
        <v>0</v>
      </c>
      <c r="GF1379">
        <v>675854802</v>
      </c>
      <c r="GG1379">
        <v>2</v>
      </c>
      <c r="GH1379">
        <v>1</v>
      </c>
      <c r="GI1379">
        <v>-2</v>
      </c>
      <c r="GJ1379">
        <v>0</v>
      </c>
      <c r="GK1379">
        <f>ROUND(R1379*(R12)/100,2)</f>
        <v>0</v>
      </c>
      <c r="GL1379">
        <f>ROUND(IF(AND(BH1379=3,BI1379=3,FS1379&lt;&gt;0),P1379,0),2)</f>
        <v>0</v>
      </c>
      <c r="GM1379">
        <f>ROUND(O1379+X1379+Y1379+GK1379,2)+GX1379</f>
        <v>0</v>
      </c>
      <c r="GN1379">
        <f>IF(OR(BI1379=0,BI1379=1),ROUND(O1379+X1379+Y1379+GK1379,2),0)</f>
        <v>0</v>
      </c>
      <c r="GO1379">
        <f>IF(BI1379=2,ROUND(O1379+X1379+Y1379+GK1379,2),0)</f>
        <v>0</v>
      </c>
      <c r="GP1379">
        <f>IF(BI1379=4,ROUND(O1379+X1379+Y1379+GK1379,2)+GX1379,0)</f>
        <v>0</v>
      </c>
      <c r="GR1379">
        <v>0</v>
      </c>
      <c r="GS1379">
        <v>3</v>
      </c>
      <c r="GT1379">
        <v>0</v>
      </c>
      <c r="GU1379" t="s">
        <v>3</v>
      </c>
      <c r="GV1379">
        <f>ROUND((GT1379),6)</f>
        <v>0</v>
      </c>
      <c r="GW1379">
        <v>1</v>
      </c>
      <c r="GX1379">
        <f>ROUND(HC1379*I1379,2)</f>
        <v>0</v>
      </c>
      <c r="HA1379">
        <v>0</v>
      </c>
      <c r="HB1379">
        <v>0</v>
      </c>
      <c r="HC1379">
        <f>GV1379*GW1379</f>
        <v>0</v>
      </c>
      <c r="IK1379">
        <v>0</v>
      </c>
    </row>
    <row r="1380" spans="1:245" x14ac:dyDescent="0.2">
      <c r="A1380">
        <v>18</v>
      </c>
      <c r="B1380">
        <v>1</v>
      </c>
      <c r="C1380">
        <v>352</v>
      </c>
      <c r="E1380" t="s">
        <v>386</v>
      </c>
      <c r="F1380" t="s">
        <v>133</v>
      </c>
      <c r="G1380" t="s">
        <v>134</v>
      </c>
      <c r="H1380" t="s">
        <v>42</v>
      </c>
      <c r="I1380">
        <f>I1379*J1380</f>
        <v>0</v>
      </c>
      <c r="J1380">
        <v>-7.14</v>
      </c>
      <c r="O1380">
        <f>ROUND(CP1380,2)</f>
        <v>0</v>
      </c>
      <c r="P1380">
        <f>ROUND(CQ1380*I1380,2)</f>
        <v>0</v>
      </c>
      <c r="Q1380">
        <f>ROUND(CR1380*I1380,2)</f>
        <v>0</v>
      </c>
      <c r="R1380">
        <f>ROUND(CS1380*I1380,2)</f>
        <v>0</v>
      </c>
      <c r="S1380">
        <f>ROUND(CT1380*I1380,2)</f>
        <v>0</v>
      </c>
      <c r="T1380">
        <f>ROUND(CU1380*I1380,2)</f>
        <v>0</v>
      </c>
      <c r="U1380">
        <f>CV1380*I1380</f>
        <v>0</v>
      </c>
      <c r="V1380">
        <f>CW1380*I1380</f>
        <v>0</v>
      </c>
      <c r="W1380">
        <f>ROUND(CX1380*I1380,2)</f>
        <v>0</v>
      </c>
      <c r="X1380">
        <f t="shared" si="851"/>
        <v>0</v>
      </c>
      <c r="Y1380">
        <f t="shared" si="851"/>
        <v>0</v>
      </c>
      <c r="AA1380">
        <v>40597198</v>
      </c>
      <c r="AB1380">
        <f>ROUND((AC1380+AD1380+AF1380),6)</f>
        <v>2628.2</v>
      </c>
      <c r="AC1380">
        <f>ROUND((ES1380),6)</f>
        <v>2628.2</v>
      </c>
      <c r="AD1380">
        <f>ROUND((((ET1380)-(EU1380))+AE1380),6)</f>
        <v>0</v>
      </c>
      <c r="AE1380">
        <f t="shared" si="852"/>
        <v>0</v>
      </c>
      <c r="AF1380">
        <f t="shared" si="852"/>
        <v>0</v>
      </c>
      <c r="AG1380">
        <f>ROUND((AP1380),6)</f>
        <v>0</v>
      </c>
      <c r="AH1380">
        <f t="shared" si="853"/>
        <v>0</v>
      </c>
      <c r="AI1380">
        <f t="shared" si="853"/>
        <v>0</v>
      </c>
      <c r="AJ1380">
        <f>(AS1380)</f>
        <v>0</v>
      </c>
      <c r="AK1380">
        <v>2628.2</v>
      </c>
      <c r="AL1380">
        <v>2628.2</v>
      </c>
      <c r="AM1380">
        <v>0</v>
      </c>
      <c r="AN1380">
        <v>0</v>
      </c>
      <c r="AO1380">
        <v>0</v>
      </c>
      <c r="AP1380">
        <v>0</v>
      </c>
      <c r="AQ1380">
        <v>0</v>
      </c>
      <c r="AR1380">
        <v>0</v>
      </c>
      <c r="AS1380">
        <v>0</v>
      </c>
      <c r="AT1380">
        <v>70</v>
      </c>
      <c r="AU1380">
        <v>10</v>
      </c>
      <c r="AV1380">
        <v>1</v>
      </c>
      <c r="AW1380">
        <v>1</v>
      </c>
      <c r="AZ1380">
        <v>1</v>
      </c>
      <c r="BA1380">
        <v>1</v>
      </c>
      <c r="BB1380">
        <v>1</v>
      </c>
      <c r="BC1380">
        <v>1</v>
      </c>
      <c r="BD1380" t="s">
        <v>3</v>
      </c>
      <c r="BE1380" t="s">
        <v>3</v>
      </c>
      <c r="BF1380" t="s">
        <v>3</v>
      </c>
      <c r="BG1380" t="s">
        <v>3</v>
      </c>
      <c r="BH1380">
        <v>3</v>
      </c>
      <c r="BI1380">
        <v>4</v>
      </c>
      <c r="BJ1380" t="s">
        <v>135</v>
      </c>
      <c r="BM1380">
        <v>0</v>
      </c>
      <c r="BN1380">
        <v>0</v>
      </c>
      <c r="BO1380" t="s">
        <v>3</v>
      </c>
      <c r="BP1380">
        <v>0</v>
      </c>
      <c r="BQ1380">
        <v>1</v>
      </c>
      <c r="BR1380">
        <v>1</v>
      </c>
      <c r="BS1380">
        <v>1</v>
      </c>
      <c r="BT1380">
        <v>1</v>
      </c>
      <c r="BU1380">
        <v>1</v>
      </c>
      <c r="BV1380">
        <v>1</v>
      </c>
      <c r="BW1380">
        <v>1</v>
      </c>
      <c r="BX1380">
        <v>1</v>
      </c>
      <c r="BY1380" t="s">
        <v>3</v>
      </c>
      <c r="BZ1380">
        <v>70</v>
      </c>
      <c r="CA1380">
        <v>10</v>
      </c>
      <c r="CE1380">
        <v>0</v>
      </c>
      <c r="CF1380">
        <v>0</v>
      </c>
      <c r="CG1380">
        <v>0</v>
      </c>
      <c r="CM1380">
        <v>0</v>
      </c>
      <c r="CN1380" t="s">
        <v>3</v>
      </c>
      <c r="CO1380">
        <v>0</v>
      </c>
      <c r="CP1380">
        <f>(P1380+Q1380+S1380)</f>
        <v>0</v>
      </c>
      <c r="CQ1380">
        <f>(AC1380*BC1380*AW1380)</f>
        <v>2628.2</v>
      </c>
      <c r="CR1380">
        <f>((((ET1380)*BB1380-(EU1380)*BS1380)+AE1380*BS1380)*AV1380)</f>
        <v>0</v>
      </c>
      <c r="CS1380">
        <f>(AE1380*BS1380*AV1380)</f>
        <v>0</v>
      </c>
      <c r="CT1380">
        <f>(AF1380*BA1380*AV1380)</f>
        <v>0</v>
      </c>
      <c r="CU1380">
        <f>AG1380</f>
        <v>0</v>
      </c>
      <c r="CV1380">
        <f>(AH1380*AV1380)</f>
        <v>0</v>
      </c>
      <c r="CW1380">
        <f t="shared" si="854"/>
        <v>0</v>
      </c>
      <c r="CX1380">
        <f t="shared" si="854"/>
        <v>0</v>
      </c>
      <c r="CY1380">
        <f>((S1380*BZ1380)/100)</f>
        <v>0</v>
      </c>
      <c r="CZ1380">
        <f>((S1380*CA1380)/100)</f>
        <v>0</v>
      </c>
      <c r="DC1380" t="s">
        <v>3</v>
      </c>
      <c r="DD1380" t="s">
        <v>3</v>
      </c>
      <c r="DE1380" t="s">
        <v>3</v>
      </c>
      <c r="DF1380" t="s">
        <v>3</v>
      </c>
      <c r="DG1380" t="s">
        <v>3</v>
      </c>
      <c r="DH1380" t="s">
        <v>3</v>
      </c>
      <c r="DI1380" t="s">
        <v>3</v>
      </c>
      <c r="DJ1380" t="s">
        <v>3</v>
      </c>
      <c r="DK1380" t="s">
        <v>3</v>
      </c>
      <c r="DL1380" t="s">
        <v>3</v>
      </c>
      <c r="DM1380" t="s">
        <v>3</v>
      </c>
      <c r="DN1380">
        <v>0</v>
      </c>
      <c r="DO1380">
        <v>0</v>
      </c>
      <c r="DP1380">
        <v>1</v>
      </c>
      <c r="DQ1380">
        <v>1</v>
      </c>
      <c r="DU1380">
        <v>1009</v>
      </c>
      <c r="DV1380" t="s">
        <v>42</v>
      </c>
      <c r="DW1380" t="s">
        <v>42</v>
      </c>
      <c r="DX1380">
        <v>1000</v>
      </c>
      <c r="EE1380">
        <v>38986828</v>
      </c>
      <c r="EF1380">
        <v>1</v>
      </c>
      <c r="EG1380" t="s">
        <v>23</v>
      </c>
      <c r="EH1380">
        <v>0</v>
      </c>
      <c r="EI1380" t="s">
        <v>3</v>
      </c>
      <c r="EJ1380">
        <v>4</v>
      </c>
      <c r="EK1380">
        <v>0</v>
      </c>
      <c r="EL1380" t="s">
        <v>24</v>
      </c>
      <c r="EM1380" t="s">
        <v>25</v>
      </c>
      <c r="EO1380" t="s">
        <v>3</v>
      </c>
      <c r="EQ1380">
        <v>32768</v>
      </c>
      <c r="ER1380">
        <v>2628.2</v>
      </c>
      <c r="ES1380">
        <v>2628.2</v>
      </c>
      <c r="ET1380">
        <v>0</v>
      </c>
      <c r="EU1380">
        <v>0</v>
      </c>
      <c r="EV1380">
        <v>0</v>
      </c>
      <c r="EW1380">
        <v>0</v>
      </c>
      <c r="EX1380">
        <v>0</v>
      </c>
      <c r="FQ1380">
        <v>0</v>
      </c>
      <c r="FR1380">
        <f>ROUND(IF(AND(BH1380=3,BI1380=3),P1380,0),2)</f>
        <v>0</v>
      </c>
      <c r="FS1380">
        <v>0</v>
      </c>
      <c r="FX1380">
        <v>70</v>
      </c>
      <c r="FY1380">
        <v>10</v>
      </c>
      <c r="GA1380" t="s">
        <v>3</v>
      </c>
      <c r="GD1380">
        <v>0</v>
      </c>
      <c r="GF1380">
        <v>1680765387</v>
      </c>
      <c r="GG1380">
        <v>2</v>
      </c>
      <c r="GH1380">
        <v>1</v>
      </c>
      <c r="GI1380">
        <v>-2</v>
      </c>
      <c r="GJ1380">
        <v>0</v>
      </c>
      <c r="GK1380">
        <f>ROUND(R1380*(R12)/100,2)</f>
        <v>0</v>
      </c>
      <c r="GL1380">
        <f>ROUND(IF(AND(BH1380=3,BI1380=3,FS1380&lt;&gt;0),P1380,0),2)</f>
        <v>0</v>
      </c>
      <c r="GM1380">
        <f>ROUND(O1380+X1380+Y1380+GK1380,2)+GX1380</f>
        <v>0</v>
      </c>
      <c r="GN1380">
        <f>IF(OR(BI1380=0,BI1380=1),ROUND(O1380+X1380+Y1380+GK1380,2),0)</f>
        <v>0</v>
      </c>
      <c r="GO1380">
        <f>IF(BI1380=2,ROUND(O1380+X1380+Y1380+GK1380,2),0)</f>
        <v>0</v>
      </c>
      <c r="GP1380">
        <f>IF(BI1380=4,ROUND(O1380+X1380+Y1380+GK1380,2)+GX1380,0)</f>
        <v>0</v>
      </c>
      <c r="GR1380">
        <v>0</v>
      </c>
      <c r="GS1380">
        <v>3</v>
      </c>
      <c r="GT1380">
        <v>0</v>
      </c>
      <c r="GU1380" t="s">
        <v>3</v>
      </c>
      <c r="GV1380">
        <f>ROUND((GT1380),6)</f>
        <v>0</v>
      </c>
      <c r="GW1380">
        <v>1</v>
      </c>
      <c r="GX1380">
        <f>ROUND(HC1380*I1380,2)</f>
        <v>0</v>
      </c>
      <c r="HA1380">
        <v>0</v>
      </c>
      <c r="HB1380">
        <v>0</v>
      </c>
      <c r="HC1380">
        <f>GV1380*GW1380</f>
        <v>0</v>
      </c>
      <c r="IK1380">
        <v>0</v>
      </c>
    </row>
    <row r="1381" spans="1:245" x14ac:dyDescent="0.2">
      <c r="A1381">
        <v>18</v>
      </c>
      <c r="B1381">
        <v>1</v>
      </c>
      <c r="C1381">
        <v>353</v>
      </c>
      <c r="E1381" t="s">
        <v>387</v>
      </c>
      <c r="F1381" t="s">
        <v>133</v>
      </c>
      <c r="G1381" t="s">
        <v>134</v>
      </c>
      <c r="H1381" t="s">
        <v>42</v>
      </c>
      <c r="I1381">
        <f>I1379*J1381</f>
        <v>0</v>
      </c>
      <c r="J1381">
        <v>11.9</v>
      </c>
      <c r="O1381">
        <f>ROUND(CP1381,2)</f>
        <v>0</v>
      </c>
      <c r="P1381">
        <f>ROUND(CQ1381*I1381,2)</f>
        <v>0</v>
      </c>
      <c r="Q1381">
        <f>ROUND(CR1381*I1381,2)</f>
        <v>0</v>
      </c>
      <c r="R1381">
        <f>ROUND(CS1381*I1381,2)</f>
        <v>0</v>
      </c>
      <c r="S1381">
        <f>ROUND(CT1381*I1381,2)</f>
        <v>0</v>
      </c>
      <c r="T1381">
        <f>ROUND(CU1381*I1381,2)</f>
        <v>0</v>
      </c>
      <c r="U1381">
        <f>CV1381*I1381</f>
        <v>0</v>
      </c>
      <c r="V1381">
        <f>CW1381*I1381</f>
        <v>0</v>
      </c>
      <c r="W1381">
        <f>ROUND(CX1381*I1381,2)</f>
        <v>0</v>
      </c>
      <c r="X1381">
        <f t="shared" si="851"/>
        <v>0</v>
      </c>
      <c r="Y1381">
        <f t="shared" si="851"/>
        <v>0</v>
      </c>
      <c r="AA1381">
        <v>40597198</v>
      </c>
      <c r="AB1381">
        <f>ROUND((AC1381+AD1381+AF1381),6)</f>
        <v>2628.2</v>
      </c>
      <c r="AC1381">
        <f>ROUND((ES1381),6)</f>
        <v>2628.2</v>
      </c>
      <c r="AD1381">
        <f>ROUND((((ET1381)-(EU1381))+AE1381),6)</f>
        <v>0</v>
      </c>
      <c r="AE1381">
        <f t="shared" si="852"/>
        <v>0</v>
      </c>
      <c r="AF1381">
        <f t="shared" si="852"/>
        <v>0</v>
      </c>
      <c r="AG1381">
        <f>ROUND((AP1381),6)</f>
        <v>0</v>
      </c>
      <c r="AH1381">
        <f t="shared" si="853"/>
        <v>0</v>
      </c>
      <c r="AI1381">
        <f t="shared" si="853"/>
        <v>0</v>
      </c>
      <c r="AJ1381">
        <f>(AS1381)</f>
        <v>0</v>
      </c>
      <c r="AK1381">
        <v>2628.2</v>
      </c>
      <c r="AL1381">
        <v>2628.2</v>
      </c>
      <c r="AM1381">
        <v>0</v>
      </c>
      <c r="AN1381">
        <v>0</v>
      </c>
      <c r="AO1381">
        <v>0</v>
      </c>
      <c r="AP1381">
        <v>0</v>
      </c>
      <c r="AQ1381">
        <v>0</v>
      </c>
      <c r="AR1381">
        <v>0</v>
      </c>
      <c r="AS1381">
        <v>0</v>
      </c>
      <c r="AT1381">
        <v>70</v>
      </c>
      <c r="AU1381">
        <v>10</v>
      </c>
      <c r="AV1381">
        <v>1</v>
      </c>
      <c r="AW1381">
        <v>1</v>
      </c>
      <c r="AZ1381">
        <v>1</v>
      </c>
      <c r="BA1381">
        <v>1</v>
      </c>
      <c r="BB1381">
        <v>1</v>
      </c>
      <c r="BC1381">
        <v>1</v>
      </c>
      <c r="BD1381" t="s">
        <v>3</v>
      </c>
      <c r="BE1381" t="s">
        <v>3</v>
      </c>
      <c r="BF1381" t="s">
        <v>3</v>
      </c>
      <c r="BG1381" t="s">
        <v>3</v>
      </c>
      <c r="BH1381">
        <v>3</v>
      </c>
      <c r="BI1381">
        <v>4</v>
      </c>
      <c r="BJ1381" t="s">
        <v>135</v>
      </c>
      <c r="BM1381">
        <v>0</v>
      </c>
      <c r="BN1381">
        <v>0</v>
      </c>
      <c r="BO1381" t="s">
        <v>3</v>
      </c>
      <c r="BP1381">
        <v>0</v>
      </c>
      <c r="BQ1381">
        <v>1</v>
      </c>
      <c r="BR1381">
        <v>0</v>
      </c>
      <c r="BS1381">
        <v>1</v>
      </c>
      <c r="BT1381">
        <v>1</v>
      </c>
      <c r="BU1381">
        <v>1</v>
      </c>
      <c r="BV1381">
        <v>1</v>
      </c>
      <c r="BW1381">
        <v>1</v>
      </c>
      <c r="BX1381">
        <v>1</v>
      </c>
      <c r="BY1381" t="s">
        <v>3</v>
      </c>
      <c r="BZ1381">
        <v>70</v>
      </c>
      <c r="CA1381">
        <v>10</v>
      </c>
      <c r="CE1381">
        <v>0</v>
      </c>
      <c r="CF1381">
        <v>0</v>
      </c>
      <c r="CG1381">
        <v>0</v>
      </c>
      <c r="CM1381">
        <v>0</v>
      </c>
      <c r="CN1381" t="s">
        <v>3</v>
      </c>
      <c r="CO1381">
        <v>0</v>
      </c>
      <c r="CP1381">
        <f>(P1381+Q1381+S1381)</f>
        <v>0</v>
      </c>
      <c r="CQ1381">
        <f>(AC1381*BC1381*AW1381)</f>
        <v>2628.2</v>
      </c>
      <c r="CR1381">
        <f>((((ET1381)*BB1381-(EU1381)*BS1381)+AE1381*BS1381)*AV1381)</f>
        <v>0</v>
      </c>
      <c r="CS1381">
        <f>(AE1381*BS1381*AV1381)</f>
        <v>0</v>
      </c>
      <c r="CT1381">
        <f>(AF1381*BA1381*AV1381)</f>
        <v>0</v>
      </c>
      <c r="CU1381">
        <f>AG1381</f>
        <v>0</v>
      </c>
      <c r="CV1381">
        <f>(AH1381*AV1381)</f>
        <v>0</v>
      </c>
      <c r="CW1381">
        <f t="shared" si="854"/>
        <v>0</v>
      </c>
      <c r="CX1381">
        <f t="shared" si="854"/>
        <v>0</v>
      </c>
      <c r="CY1381">
        <f>((S1381*BZ1381)/100)</f>
        <v>0</v>
      </c>
      <c r="CZ1381">
        <f>((S1381*CA1381)/100)</f>
        <v>0</v>
      </c>
      <c r="DC1381" t="s">
        <v>3</v>
      </c>
      <c r="DD1381" t="s">
        <v>3</v>
      </c>
      <c r="DE1381" t="s">
        <v>3</v>
      </c>
      <c r="DF1381" t="s">
        <v>3</v>
      </c>
      <c r="DG1381" t="s">
        <v>3</v>
      </c>
      <c r="DH1381" t="s">
        <v>3</v>
      </c>
      <c r="DI1381" t="s">
        <v>3</v>
      </c>
      <c r="DJ1381" t="s">
        <v>3</v>
      </c>
      <c r="DK1381" t="s">
        <v>3</v>
      </c>
      <c r="DL1381" t="s">
        <v>3</v>
      </c>
      <c r="DM1381" t="s">
        <v>3</v>
      </c>
      <c r="DN1381">
        <v>0</v>
      </c>
      <c r="DO1381">
        <v>0</v>
      </c>
      <c r="DP1381">
        <v>1</v>
      </c>
      <c r="DQ1381">
        <v>1</v>
      </c>
      <c r="DU1381">
        <v>1009</v>
      </c>
      <c r="DV1381" t="s">
        <v>42</v>
      </c>
      <c r="DW1381" t="s">
        <v>42</v>
      </c>
      <c r="DX1381">
        <v>1000</v>
      </c>
      <c r="EE1381">
        <v>38986828</v>
      </c>
      <c r="EF1381">
        <v>1</v>
      </c>
      <c r="EG1381" t="s">
        <v>23</v>
      </c>
      <c r="EH1381">
        <v>0</v>
      </c>
      <c r="EI1381" t="s">
        <v>3</v>
      </c>
      <c r="EJ1381">
        <v>4</v>
      </c>
      <c r="EK1381">
        <v>0</v>
      </c>
      <c r="EL1381" t="s">
        <v>24</v>
      </c>
      <c r="EM1381" t="s">
        <v>25</v>
      </c>
      <c r="EO1381" t="s">
        <v>3</v>
      </c>
      <c r="EQ1381">
        <v>0</v>
      </c>
      <c r="ER1381">
        <v>2628.2</v>
      </c>
      <c r="ES1381">
        <v>2628.2</v>
      </c>
      <c r="ET1381">
        <v>0</v>
      </c>
      <c r="EU1381">
        <v>0</v>
      </c>
      <c r="EV1381">
        <v>0</v>
      </c>
      <c r="EW1381">
        <v>0</v>
      </c>
      <c r="EX1381">
        <v>0</v>
      </c>
      <c r="FQ1381">
        <v>0</v>
      </c>
      <c r="FR1381">
        <f>ROUND(IF(AND(BH1381=3,BI1381=3),P1381,0),2)</f>
        <v>0</v>
      </c>
      <c r="FS1381">
        <v>0</v>
      </c>
      <c r="FX1381">
        <v>70</v>
      </c>
      <c r="FY1381">
        <v>10</v>
      </c>
      <c r="GA1381" t="s">
        <v>3</v>
      </c>
      <c r="GD1381">
        <v>0</v>
      </c>
      <c r="GF1381">
        <v>1680765387</v>
      </c>
      <c r="GG1381">
        <v>2</v>
      </c>
      <c r="GH1381">
        <v>1</v>
      </c>
      <c r="GI1381">
        <v>-2</v>
      </c>
      <c r="GJ1381">
        <v>0</v>
      </c>
      <c r="GK1381">
        <f>ROUND(R1381*(R12)/100,2)</f>
        <v>0</v>
      </c>
      <c r="GL1381">
        <f>ROUND(IF(AND(BH1381=3,BI1381=3,FS1381&lt;&gt;0),P1381,0),2)</f>
        <v>0</v>
      </c>
      <c r="GM1381">
        <f>ROUND(O1381+X1381+Y1381+GK1381,2)+GX1381</f>
        <v>0</v>
      </c>
      <c r="GN1381">
        <f>IF(OR(BI1381=0,BI1381=1),ROUND(O1381+X1381+Y1381+GK1381,2),0)</f>
        <v>0</v>
      </c>
      <c r="GO1381">
        <f>IF(BI1381=2,ROUND(O1381+X1381+Y1381+GK1381,2),0)</f>
        <v>0</v>
      </c>
      <c r="GP1381">
        <f>IF(BI1381=4,ROUND(O1381+X1381+Y1381+GK1381,2)+GX1381,0)</f>
        <v>0</v>
      </c>
      <c r="GR1381">
        <v>0</v>
      </c>
      <c r="GS1381">
        <v>3</v>
      </c>
      <c r="GT1381">
        <v>0</v>
      </c>
      <c r="GU1381" t="s">
        <v>3</v>
      </c>
      <c r="GV1381">
        <f>ROUND((GT1381),6)</f>
        <v>0</v>
      </c>
      <c r="GW1381">
        <v>1</v>
      </c>
      <c r="GX1381">
        <f>ROUND(HC1381*I1381,2)</f>
        <v>0</v>
      </c>
      <c r="HA1381">
        <v>0</v>
      </c>
      <c r="HB1381">
        <v>0</v>
      </c>
      <c r="HC1381">
        <f>GV1381*GW1381</f>
        <v>0</v>
      </c>
      <c r="IK1381">
        <v>0</v>
      </c>
    </row>
    <row r="1383" spans="1:245" x14ac:dyDescent="0.2">
      <c r="A1383" s="2">
        <v>51</v>
      </c>
      <c r="B1383" s="2">
        <f>B1373</f>
        <v>1</v>
      </c>
      <c r="C1383" s="2">
        <f>A1373</f>
        <v>5</v>
      </c>
      <c r="D1383" s="2">
        <f>ROW(A1373)</f>
        <v>1373</v>
      </c>
      <c r="E1383" s="2"/>
      <c r="F1383" s="2" t="str">
        <f>IF(F1373&lt;&gt;"",F1373,"")</f>
        <v>Новый подраздел</v>
      </c>
      <c r="G1383" s="2" t="str">
        <f>IF(G1373&lt;&gt;"",G1373,"")</f>
        <v>Устройство а/б покрытия тротуара</v>
      </c>
      <c r="H1383" s="2">
        <v>0</v>
      </c>
      <c r="I1383" s="2"/>
      <c r="J1383" s="2"/>
      <c r="K1383" s="2"/>
      <c r="L1383" s="2"/>
      <c r="M1383" s="2"/>
      <c r="N1383" s="2"/>
      <c r="O1383" s="2">
        <f t="shared" ref="O1383:T1383" si="855">ROUND(AB1383,2)</f>
        <v>0</v>
      </c>
      <c r="P1383" s="2">
        <f t="shared" si="855"/>
        <v>0</v>
      </c>
      <c r="Q1383" s="2">
        <f t="shared" si="855"/>
        <v>0</v>
      </c>
      <c r="R1383" s="2">
        <f t="shared" si="855"/>
        <v>0</v>
      </c>
      <c r="S1383" s="2">
        <f t="shared" si="855"/>
        <v>0</v>
      </c>
      <c r="T1383" s="2">
        <f t="shared" si="855"/>
        <v>0</v>
      </c>
      <c r="U1383" s="2">
        <f>AH1383</f>
        <v>0</v>
      </c>
      <c r="V1383" s="2">
        <f>AI1383</f>
        <v>0</v>
      </c>
      <c r="W1383" s="2">
        <f>ROUND(AJ1383,2)</f>
        <v>0</v>
      </c>
      <c r="X1383" s="2">
        <f>ROUND(AK1383,2)</f>
        <v>0</v>
      </c>
      <c r="Y1383" s="2">
        <f>ROUND(AL1383,2)</f>
        <v>0</v>
      </c>
      <c r="Z1383" s="2"/>
      <c r="AA1383" s="2"/>
      <c r="AB1383" s="2">
        <f>ROUND(SUMIF(AA1377:AA1381,"=40597198",O1377:O1381),2)</f>
        <v>0</v>
      </c>
      <c r="AC1383" s="2">
        <f>ROUND(SUMIF(AA1377:AA1381,"=40597198",P1377:P1381),2)</f>
        <v>0</v>
      </c>
      <c r="AD1383" s="2">
        <f>ROUND(SUMIF(AA1377:AA1381,"=40597198",Q1377:Q1381),2)</f>
        <v>0</v>
      </c>
      <c r="AE1383" s="2">
        <f>ROUND(SUMIF(AA1377:AA1381,"=40597198",R1377:R1381),2)</f>
        <v>0</v>
      </c>
      <c r="AF1383" s="2">
        <f>ROUND(SUMIF(AA1377:AA1381,"=40597198",S1377:S1381),2)</f>
        <v>0</v>
      </c>
      <c r="AG1383" s="2">
        <f>ROUND(SUMIF(AA1377:AA1381,"=40597198",T1377:T1381),2)</f>
        <v>0</v>
      </c>
      <c r="AH1383" s="2">
        <f>SUMIF(AA1377:AA1381,"=40597198",U1377:U1381)</f>
        <v>0</v>
      </c>
      <c r="AI1383" s="2">
        <f>SUMIF(AA1377:AA1381,"=40597198",V1377:V1381)</f>
        <v>0</v>
      </c>
      <c r="AJ1383" s="2">
        <f>ROUND(SUMIF(AA1377:AA1381,"=40597198",W1377:W1381),2)</f>
        <v>0</v>
      </c>
      <c r="AK1383" s="2">
        <f>ROUND(SUMIF(AA1377:AA1381,"=40597198",X1377:X1381),2)</f>
        <v>0</v>
      </c>
      <c r="AL1383" s="2">
        <f>ROUND(SUMIF(AA1377:AA1381,"=40597198",Y1377:Y1381),2)</f>
        <v>0</v>
      </c>
      <c r="AM1383" s="2"/>
      <c r="AN1383" s="2"/>
      <c r="AO1383" s="2">
        <f t="shared" ref="AO1383:BC1383" si="856">ROUND(BX1383,2)</f>
        <v>0</v>
      </c>
      <c r="AP1383" s="2">
        <f t="shared" si="856"/>
        <v>0</v>
      </c>
      <c r="AQ1383" s="2">
        <f t="shared" si="856"/>
        <v>0</v>
      </c>
      <c r="AR1383" s="2">
        <f t="shared" si="856"/>
        <v>0</v>
      </c>
      <c r="AS1383" s="2">
        <f t="shared" si="856"/>
        <v>0</v>
      </c>
      <c r="AT1383" s="2">
        <f t="shared" si="856"/>
        <v>0</v>
      </c>
      <c r="AU1383" s="2">
        <f t="shared" si="856"/>
        <v>0</v>
      </c>
      <c r="AV1383" s="2">
        <f t="shared" si="856"/>
        <v>0</v>
      </c>
      <c r="AW1383" s="2">
        <f t="shared" si="856"/>
        <v>0</v>
      </c>
      <c r="AX1383" s="2">
        <f t="shared" si="856"/>
        <v>0</v>
      </c>
      <c r="AY1383" s="2">
        <f t="shared" si="856"/>
        <v>0</v>
      </c>
      <c r="AZ1383" s="2">
        <f t="shared" si="856"/>
        <v>0</v>
      </c>
      <c r="BA1383" s="2">
        <f t="shared" si="856"/>
        <v>0</v>
      </c>
      <c r="BB1383" s="2">
        <f t="shared" si="856"/>
        <v>0</v>
      </c>
      <c r="BC1383" s="2">
        <f t="shared" si="856"/>
        <v>0</v>
      </c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>
        <f>ROUND(SUMIF(AA1377:AA1381,"=40597198",FQ1377:FQ1381),2)</f>
        <v>0</v>
      </c>
      <c r="BY1383" s="2">
        <f>ROUND(SUMIF(AA1377:AA1381,"=40597198",FR1377:FR1381),2)</f>
        <v>0</v>
      </c>
      <c r="BZ1383" s="2">
        <f>ROUND(SUMIF(AA1377:AA1381,"=40597198",GL1377:GL1381),2)</f>
        <v>0</v>
      </c>
      <c r="CA1383" s="2">
        <f>ROUND(SUMIF(AA1377:AA1381,"=40597198",GM1377:GM1381),2)</f>
        <v>0</v>
      </c>
      <c r="CB1383" s="2">
        <f>ROUND(SUMIF(AA1377:AA1381,"=40597198",GN1377:GN1381),2)</f>
        <v>0</v>
      </c>
      <c r="CC1383" s="2">
        <f>ROUND(SUMIF(AA1377:AA1381,"=40597198",GO1377:GO1381),2)</f>
        <v>0</v>
      </c>
      <c r="CD1383" s="2">
        <f>ROUND(SUMIF(AA1377:AA1381,"=40597198",GP1377:GP1381),2)</f>
        <v>0</v>
      </c>
      <c r="CE1383" s="2">
        <f>AC1383-BX1383</f>
        <v>0</v>
      </c>
      <c r="CF1383" s="2">
        <f>AC1383-BY1383</f>
        <v>0</v>
      </c>
      <c r="CG1383" s="2">
        <f>BX1383-BZ1383</f>
        <v>0</v>
      </c>
      <c r="CH1383" s="2">
        <f>AC1383-BX1383-BY1383+BZ1383</f>
        <v>0</v>
      </c>
      <c r="CI1383" s="2">
        <f>BY1383-BZ1383</f>
        <v>0</v>
      </c>
      <c r="CJ1383" s="2">
        <f>ROUND(SUMIF(AA1377:AA1381,"=40597198",GX1377:GX1381),2)</f>
        <v>0</v>
      </c>
      <c r="CK1383" s="2">
        <f>ROUND(SUMIF(AA1377:AA1381,"=40597198",GY1377:GY1381),2)</f>
        <v>0</v>
      </c>
      <c r="CL1383" s="2">
        <f>ROUND(SUMIF(AA1377:AA1381,"=40597198",GZ1377:GZ1381),2)</f>
        <v>0</v>
      </c>
      <c r="CM1383" s="2"/>
      <c r="CN1383" s="2"/>
      <c r="CO1383" s="2"/>
      <c r="CP1383" s="2"/>
      <c r="CQ1383" s="2"/>
      <c r="CR1383" s="2"/>
      <c r="CS1383" s="2"/>
      <c r="CT1383" s="2"/>
      <c r="CU1383" s="2"/>
      <c r="CV1383" s="2"/>
      <c r="CW1383" s="2"/>
      <c r="CX1383" s="2"/>
      <c r="CY1383" s="2"/>
      <c r="CZ1383" s="2"/>
      <c r="DA1383" s="2"/>
      <c r="DB1383" s="2"/>
      <c r="DC1383" s="2"/>
      <c r="DD1383" s="2"/>
      <c r="DE1383" s="2"/>
      <c r="DF1383" s="2"/>
      <c r="DG1383" s="3"/>
      <c r="DH1383" s="3"/>
      <c r="DI1383" s="3"/>
      <c r="DJ1383" s="3"/>
      <c r="DK1383" s="3"/>
      <c r="DL1383" s="3"/>
      <c r="DM1383" s="3"/>
      <c r="DN1383" s="3"/>
      <c r="DO1383" s="3"/>
      <c r="DP1383" s="3"/>
      <c r="DQ1383" s="3"/>
      <c r="DR1383" s="3"/>
      <c r="DS1383" s="3"/>
      <c r="DT1383" s="3"/>
      <c r="DU1383" s="3"/>
      <c r="DV1383" s="3"/>
      <c r="DW1383" s="3"/>
      <c r="DX1383" s="3"/>
      <c r="DY1383" s="3"/>
      <c r="DZ1383" s="3"/>
      <c r="EA1383" s="3"/>
      <c r="EB1383" s="3"/>
      <c r="EC1383" s="3"/>
      <c r="ED1383" s="3"/>
      <c r="EE1383" s="3"/>
      <c r="EF1383" s="3"/>
      <c r="EG1383" s="3"/>
      <c r="EH1383" s="3"/>
      <c r="EI1383" s="3"/>
      <c r="EJ1383" s="3"/>
      <c r="EK1383" s="3"/>
      <c r="EL1383" s="3"/>
      <c r="EM1383" s="3"/>
      <c r="EN1383" s="3"/>
      <c r="EO1383" s="3"/>
      <c r="EP1383" s="3"/>
      <c r="EQ1383" s="3"/>
      <c r="ER1383" s="3"/>
      <c r="ES1383" s="3"/>
      <c r="ET1383" s="3"/>
      <c r="EU1383" s="3"/>
      <c r="EV1383" s="3"/>
      <c r="EW1383" s="3"/>
      <c r="EX1383" s="3"/>
      <c r="EY1383" s="3"/>
      <c r="EZ1383" s="3"/>
      <c r="FA1383" s="3"/>
      <c r="FB1383" s="3"/>
      <c r="FC1383" s="3"/>
      <c r="FD1383" s="3"/>
      <c r="FE1383" s="3"/>
      <c r="FF1383" s="3"/>
      <c r="FG1383" s="3"/>
      <c r="FH1383" s="3"/>
      <c r="FI1383" s="3"/>
      <c r="FJ1383" s="3"/>
      <c r="FK1383" s="3"/>
      <c r="FL1383" s="3"/>
      <c r="FM1383" s="3"/>
      <c r="FN1383" s="3"/>
      <c r="FO1383" s="3"/>
      <c r="FP1383" s="3"/>
      <c r="FQ1383" s="3"/>
      <c r="FR1383" s="3"/>
      <c r="FS1383" s="3"/>
      <c r="FT1383" s="3"/>
      <c r="FU1383" s="3"/>
      <c r="FV1383" s="3"/>
      <c r="FW1383" s="3"/>
      <c r="FX1383" s="3"/>
      <c r="FY1383" s="3"/>
      <c r="FZ1383" s="3"/>
      <c r="GA1383" s="3"/>
      <c r="GB1383" s="3"/>
      <c r="GC1383" s="3"/>
      <c r="GD1383" s="3"/>
      <c r="GE1383" s="3"/>
      <c r="GF1383" s="3"/>
      <c r="GG1383" s="3"/>
      <c r="GH1383" s="3"/>
      <c r="GI1383" s="3"/>
      <c r="GJ1383" s="3"/>
      <c r="GK1383" s="3"/>
      <c r="GL1383" s="3"/>
      <c r="GM1383" s="3"/>
      <c r="GN1383" s="3"/>
      <c r="GO1383" s="3"/>
      <c r="GP1383" s="3"/>
      <c r="GQ1383" s="3"/>
      <c r="GR1383" s="3"/>
      <c r="GS1383" s="3"/>
      <c r="GT1383" s="3"/>
      <c r="GU1383" s="3"/>
      <c r="GV1383" s="3"/>
      <c r="GW1383" s="3"/>
      <c r="GX1383" s="3">
        <v>0</v>
      </c>
    </row>
    <row r="1385" spans="1:245" x14ac:dyDescent="0.2">
      <c r="A1385" s="4">
        <v>50</v>
      </c>
      <c r="B1385" s="4">
        <v>0</v>
      </c>
      <c r="C1385" s="4">
        <v>0</v>
      </c>
      <c r="D1385" s="4">
        <v>1</v>
      </c>
      <c r="E1385" s="4">
        <v>201</v>
      </c>
      <c r="F1385" s="4">
        <f>ROUND(Source!O1383,O1385)</f>
        <v>0</v>
      </c>
      <c r="G1385" s="4" t="s">
        <v>66</v>
      </c>
      <c r="H1385" s="4" t="s">
        <v>67</v>
      </c>
      <c r="I1385" s="4"/>
      <c r="J1385" s="4"/>
      <c r="K1385" s="4">
        <v>201</v>
      </c>
      <c r="L1385" s="4">
        <v>1</v>
      </c>
      <c r="M1385" s="4">
        <v>3</v>
      </c>
      <c r="N1385" s="4" t="s">
        <v>3</v>
      </c>
      <c r="O1385" s="4">
        <v>2</v>
      </c>
      <c r="P1385" s="4"/>
      <c r="Q1385" s="4"/>
      <c r="R1385" s="4"/>
      <c r="S1385" s="4"/>
      <c r="T1385" s="4"/>
      <c r="U1385" s="4"/>
      <c r="V1385" s="4"/>
      <c r="W1385" s="4"/>
    </row>
    <row r="1386" spans="1:245" x14ac:dyDescent="0.2">
      <c r="A1386" s="4">
        <v>50</v>
      </c>
      <c r="B1386" s="4">
        <v>0</v>
      </c>
      <c r="C1386" s="4">
        <v>0</v>
      </c>
      <c r="D1386" s="4">
        <v>1</v>
      </c>
      <c r="E1386" s="4">
        <v>202</v>
      </c>
      <c r="F1386" s="4">
        <f>ROUND(Source!P1383,O1386)</f>
        <v>0</v>
      </c>
      <c r="G1386" s="4" t="s">
        <v>68</v>
      </c>
      <c r="H1386" s="4" t="s">
        <v>69</v>
      </c>
      <c r="I1386" s="4"/>
      <c r="J1386" s="4"/>
      <c r="K1386" s="4">
        <v>202</v>
      </c>
      <c r="L1386" s="4">
        <v>2</v>
      </c>
      <c r="M1386" s="4">
        <v>3</v>
      </c>
      <c r="N1386" s="4" t="s">
        <v>3</v>
      </c>
      <c r="O1386" s="4">
        <v>2</v>
      </c>
      <c r="P1386" s="4"/>
      <c r="Q1386" s="4"/>
      <c r="R1386" s="4"/>
      <c r="S1386" s="4"/>
      <c r="T1386" s="4"/>
      <c r="U1386" s="4"/>
      <c r="V1386" s="4"/>
      <c r="W1386" s="4"/>
    </row>
    <row r="1387" spans="1:245" x14ac:dyDescent="0.2">
      <c r="A1387" s="4">
        <v>50</v>
      </c>
      <c r="B1387" s="4">
        <v>0</v>
      </c>
      <c r="C1387" s="4">
        <v>0</v>
      </c>
      <c r="D1387" s="4">
        <v>1</v>
      </c>
      <c r="E1387" s="4">
        <v>222</v>
      </c>
      <c r="F1387" s="4">
        <f>ROUND(Source!AO1383,O1387)</f>
        <v>0</v>
      </c>
      <c r="G1387" s="4" t="s">
        <v>70</v>
      </c>
      <c r="H1387" s="4" t="s">
        <v>71</v>
      </c>
      <c r="I1387" s="4"/>
      <c r="J1387" s="4"/>
      <c r="K1387" s="4">
        <v>222</v>
      </c>
      <c r="L1387" s="4">
        <v>3</v>
      </c>
      <c r="M1387" s="4">
        <v>3</v>
      </c>
      <c r="N1387" s="4" t="s">
        <v>3</v>
      </c>
      <c r="O1387" s="4">
        <v>2</v>
      </c>
      <c r="P1387" s="4"/>
      <c r="Q1387" s="4"/>
      <c r="R1387" s="4"/>
      <c r="S1387" s="4"/>
      <c r="T1387" s="4"/>
      <c r="U1387" s="4"/>
      <c r="V1387" s="4"/>
      <c r="W1387" s="4"/>
    </row>
    <row r="1388" spans="1:245" x14ac:dyDescent="0.2">
      <c r="A1388" s="4">
        <v>50</v>
      </c>
      <c r="B1388" s="4">
        <v>0</v>
      </c>
      <c r="C1388" s="4">
        <v>0</v>
      </c>
      <c r="D1388" s="4">
        <v>1</v>
      </c>
      <c r="E1388" s="4">
        <v>225</v>
      </c>
      <c r="F1388" s="4">
        <f>ROUND(Source!AV1383,O1388)</f>
        <v>0</v>
      </c>
      <c r="G1388" s="4" t="s">
        <v>72</v>
      </c>
      <c r="H1388" s="4" t="s">
        <v>73</v>
      </c>
      <c r="I1388" s="4"/>
      <c r="J1388" s="4"/>
      <c r="K1388" s="4">
        <v>225</v>
      </c>
      <c r="L1388" s="4">
        <v>4</v>
      </c>
      <c r="M1388" s="4">
        <v>3</v>
      </c>
      <c r="N1388" s="4" t="s">
        <v>3</v>
      </c>
      <c r="O1388" s="4">
        <v>2</v>
      </c>
      <c r="P1388" s="4"/>
      <c r="Q1388" s="4"/>
      <c r="R1388" s="4"/>
      <c r="S1388" s="4"/>
      <c r="T1388" s="4"/>
      <c r="U1388" s="4"/>
      <c r="V1388" s="4"/>
      <c r="W1388" s="4"/>
    </row>
    <row r="1389" spans="1:245" x14ac:dyDescent="0.2">
      <c r="A1389" s="4">
        <v>50</v>
      </c>
      <c r="B1389" s="4">
        <v>0</v>
      </c>
      <c r="C1389" s="4">
        <v>0</v>
      </c>
      <c r="D1389" s="4">
        <v>1</v>
      </c>
      <c r="E1389" s="4">
        <v>226</v>
      </c>
      <c r="F1389" s="4">
        <f>ROUND(Source!AW1383,O1389)</f>
        <v>0</v>
      </c>
      <c r="G1389" s="4" t="s">
        <v>74</v>
      </c>
      <c r="H1389" s="4" t="s">
        <v>75</v>
      </c>
      <c r="I1389" s="4"/>
      <c r="J1389" s="4"/>
      <c r="K1389" s="4">
        <v>226</v>
      </c>
      <c r="L1389" s="4">
        <v>5</v>
      </c>
      <c r="M1389" s="4">
        <v>3</v>
      </c>
      <c r="N1389" s="4" t="s">
        <v>3</v>
      </c>
      <c r="O1389" s="4">
        <v>2</v>
      </c>
      <c r="P1389" s="4"/>
      <c r="Q1389" s="4"/>
      <c r="R1389" s="4"/>
      <c r="S1389" s="4"/>
      <c r="T1389" s="4"/>
      <c r="U1389" s="4"/>
      <c r="V1389" s="4"/>
      <c r="W1389" s="4"/>
    </row>
    <row r="1390" spans="1:245" x14ac:dyDescent="0.2">
      <c r="A1390" s="4">
        <v>50</v>
      </c>
      <c r="B1390" s="4">
        <v>0</v>
      </c>
      <c r="C1390" s="4">
        <v>0</v>
      </c>
      <c r="D1390" s="4">
        <v>1</v>
      </c>
      <c r="E1390" s="4">
        <v>227</v>
      </c>
      <c r="F1390" s="4">
        <f>ROUND(Source!AX1383,O1390)</f>
        <v>0</v>
      </c>
      <c r="G1390" s="4" t="s">
        <v>76</v>
      </c>
      <c r="H1390" s="4" t="s">
        <v>77</v>
      </c>
      <c r="I1390" s="4"/>
      <c r="J1390" s="4"/>
      <c r="K1390" s="4">
        <v>227</v>
      </c>
      <c r="L1390" s="4">
        <v>6</v>
      </c>
      <c r="M1390" s="4">
        <v>3</v>
      </c>
      <c r="N1390" s="4" t="s">
        <v>3</v>
      </c>
      <c r="O1390" s="4">
        <v>2</v>
      </c>
      <c r="P1390" s="4"/>
      <c r="Q1390" s="4"/>
      <c r="R1390" s="4"/>
      <c r="S1390" s="4"/>
      <c r="T1390" s="4"/>
      <c r="U1390" s="4"/>
      <c r="V1390" s="4"/>
      <c r="W1390" s="4"/>
    </row>
    <row r="1391" spans="1:245" x14ac:dyDescent="0.2">
      <c r="A1391" s="4">
        <v>50</v>
      </c>
      <c r="B1391" s="4">
        <v>0</v>
      </c>
      <c r="C1391" s="4">
        <v>0</v>
      </c>
      <c r="D1391" s="4">
        <v>1</v>
      </c>
      <c r="E1391" s="4">
        <v>228</v>
      </c>
      <c r="F1391" s="4">
        <f>ROUND(Source!AY1383,O1391)</f>
        <v>0</v>
      </c>
      <c r="G1391" s="4" t="s">
        <v>78</v>
      </c>
      <c r="H1391" s="4" t="s">
        <v>79</v>
      </c>
      <c r="I1391" s="4"/>
      <c r="J1391" s="4"/>
      <c r="K1391" s="4">
        <v>228</v>
      </c>
      <c r="L1391" s="4">
        <v>7</v>
      </c>
      <c r="M1391" s="4">
        <v>3</v>
      </c>
      <c r="N1391" s="4" t="s">
        <v>3</v>
      </c>
      <c r="O1391" s="4">
        <v>2</v>
      </c>
      <c r="P1391" s="4"/>
      <c r="Q1391" s="4"/>
      <c r="R1391" s="4"/>
      <c r="S1391" s="4"/>
      <c r="T1391" s="4"/>
      <c r="U1391" s="4"/>
      <c r="V1391" s="4"/>
      <c r="W1391" s="4"/>
    </row>
    <row r="1392" spans="1:245" x14ac:dyDescent="0.2">
      <c r="A1392" s="4">
        <v>50</v>
      </c>
      <c r="B1392" s="4">
        <v>0</v>
      </c>
      <c r="C1392" s="4">
        <v>0</v>
      </c>
      <c r="D1392" s="4">
        <v>1</v>
      </c>
      <c r="E1392" s="4">
        <v>216</v>
      </c>
      <c r="F1392" s="4">
        <f>ROUND(Source!AP1383,O1392)</f>
        <v>0</v>
      </c>
      <c r="G1392" s="4" t="s">
        <v>80</v>
      </c>
      <c r="H1392" s="4" t="s">
        <v>81</v>
      </c>
      <c r="I1392" s="4"/>
      <c r="J1392" s="4"/>
      <c r="K1392" s="4">
        <v>216</v>
      </c>
      <c r="L1392" s="4">
        <v>8</v>
      </c>
      <c r="M1392" s="4">
        <v>3</v>
      </c>
      <c r="N1392" s="4" t="s">
        <v>3</v>
      </c>
      <c r="O1392" s="4">
        <v>2</v>
      </c>
      <c r="P1392" s="4"/>
      <c r="Q1392" s="4"/>
      <c r="R1392" s="4"/>
      <c r="S1392" s="4"/>
      <c r="T1392" s="4"/>
      <c r="U1392" s="4"/>
      <c r="V1392" s="4"/>
      <c r="W1392" s="4"/>
    </row>
    <row r="1393" spans="1:23" x14ac:dyDescent="0.2">
      <c r="A1393" s="4">
        <v>50</v>
      </c>
      <c r="B1393" s="4">
        <v>0</v>
      </c>
      <c r="C1393" s="4">
        <v>0</v>
      </c>
      <c r="D1393" s="4">
        <v>1</v>
      </c>
      <c r="E1393" s="4">
        <v>223</v>
      </c>
      <c r="F1393" s="4">
        <f>ROUND(Source!AQ1383,O1393)</f>
        <v>0</v>
      </c>
      <c r="G1393" s="4" t="s">
        <v>82</v>
      </c>
      <c r="H1393" s="4" t="s">
        <v>83</v>
      </c>
      <c r="I1393" s="4"/>
      <c r="J1393" s="4"/>
      <c r="K1393" s="4">
        <v>223</v>
      </c>
      <c r="L1393" s="4">
        <v>9</v>
      </c>
      <c r="M1393" s="4">
        <v>3</v>
      </c>
      <c r="N1393" s="4" t="s">
        <v>3</v>
      </c>
      <c r="O1393" s="4">
        <v>2</v>
      </c>
      <c r="P1393" s="4"/>
      <c r="Q1393" s="4"/>
      <c r="R1393" s="4"/>
      <c r="S1393" s="4"/>
      <c r="T1393" s="4"/>
      <c r="U1393" s="4"/>
      <c r="V1393" s="4"/>
      <c r="W1393" s="4"/>
    </row>
    <row r="1394" spans="1:23" x14ac:dyDescent="0.2">
      <c r="A1394" s="4">
        <v>50</v>
      </c>
      <c r="B1394" s="4">
        <v>0</v>
      </c>
      <c r="C1394" s="4">
        <v>0</v>
      </c>
      <c r="D1394" s="4">
        <v>1</v>
      </c>
      <c r="E1394" s="4">
        <v>229</v>
      </c>
      <c r="F1394" s="4">
        <f>ROUND(Source!AZ1383,O1394)</f>
        <v>0</v>
      </c>
      <c r="G1394" s="4" t="s">
        <v>84</v>
      </c>
      <c r="H1394" s="4" t="s">
        <v>85</v>
      </c>
      <c r="I1394" s="4"/>
      <c r="J1394" s="4"/>
      <c r="K1394" s="4">
        <v>229</v>
      </c>
      <c r="L1394" s="4">
        <v>10</v>
      </c>
      <c r="M1394" s="4">
        <v>3</v>
      </c>
      <c r="N1394" s="4" t="s">
        <v>3</v>
      </c>
      <c r="O1394" s="4">
        <v>2</v>
      </c>
      <c r="P1394" s="4"/>
      <c r="Q1394" s="4"/>
      <c r="R1394" s="4"/>
      <c r="S1394" s="4"/>
      <c r="T1394" s="4"/>
      <c r="U1394" s="4"/>
      <c r="V1394" s="4"/>
      <c r="W1394" s="4"/>
    </row>
    <row r="1395" spans="1:23" x14ac:dyDescent="0.2">
      <c r="A1395" s="4">
        <v>50</v>
      </c>
      <c r="B1395" s="4">
        <v>0</v>
      </c>
      <c r="C1395" s="4">
        <v>0</v>
      </c>
      <c r="D1395" s="4">
        <v>1</v>
      </c>
      <c r="E1395" s="4">
        <v>203</v>
      </c>
      <c r="F1395" s="4">
        <f>ROUND(Source!Q1383,O1395)</f>
        <v>0</v>
      </c>
      <c r="G1395" s="4" t="s">
        <v>86</v>
      </c>
      <c r="H1395" s="4" t="s">
        <v>87</v>
      </c>
      <c r="I1395" s="4"/>
      <c r="J1395" s="4"/>
      <c r="K1395" s="4">
        <v>203</v>
      </c>
      <c r="L1395" s="4">
        <v>11</v>
      </c>
      <c r="M1395" s="4">
        <v>3</v>
      </c>
      <c r="N1395" s="4" t="s">
        <v>3</v>
      </c>
      <c r="O1395" s="4">
        <v>2</v>
      </c>
      <c r="P1395" s="4"/>
      <c r="Q1395" s="4"/>
      <c r="R1395" s="4"/>
      <c r="S1395" s="4"/>
      <c r="T1395" s="4"/>
      <c r="U1395" s="4"/>
      <c r="V1395" s="4"/>
      <c r="W1395" s="4"/>
    </row>
    <row r="1396" spans="1:23" x14ac:dyDescent="0.2">
      <c r="A1396" s="4">
        <v>50</v>
      </c>
      <c r="B1396" s="4">
        <v>0</v>
      </c>
      <c r="C1396" s="4">
        <v>0</v>
      </c>
      <c r="D1396" s="4">
        <v>1</v>
      </c>
      <c r="E1396" s="4">
        <v>231</v>
      </c>
      <c r="F1396" s="4">
        <f>ROUND(Source!BB1383,O1396)</f>
        <v>0</v>
      </c>
      <c r="G1396" s="4" t="s">
        <v>88</v>
      </c>
      <c r="H1396" s="4" t="s">
        <v>89</v>
      </c>
      <c r="I1396" s="4"/>
      <c r="J1396" s="4"/>
      <c r="K1396" s="4">
        <v>231</v>
      </c>
      <c r="L1396" s="4">
        <v>12</v>
      </c>
      <c r="M1396" s="4">
        <v>3</v>
      </c>
      <c r="N1396" s="4" t="s">
        <v>3</v>
      </c>
      <c r="O1396" s="4">
        <v>2</v>
      </c>
      <c r="P1396" s="4"/>
      <c r="Q1396" s="4"/>
      <c r="R1396" s="4"/>
      <c r="S1396" s="4"/>
      <c r="T1396" s="4"/>
      <c r="U1396" s="4"/>
      <c r="V1396" s="4"/>
      <c r="W1396" s="4"/>
    </row>
    <row r="1397" spans="1:23" x14ac:dyDescent="0.2">
      <c r="A1397" s="4">
        <v>50</v>
      </c>
      <c r="B1397" s="4">
        <v>0</v>
      </c>
      <c r="C1397" s="4">
        <v>0</v>
      </c>
      <c r="D1397" s="4">
        <v>1</v>
      </c>
      <c r="E1397" s="4">
        <v>204</v>
      </c>
      <c r="F1397" s="4">
        <f>ROUND(Source!R1383,O1397)</f>
        <v>0</v>
      </c>
      <c r="G1397" s="4" t="s">
        <v>90</v>
      </c>
      <c r="H1397" s="4" t="s">
        <v>91</v>
      </c>
      <c r="I1397" s="4"/>
      <c r="J1397" s="4"/>
      <c r="K1397" s="4">
        <v>204</v>
      </c>
      <c r="L1397" s="4">
        <v>13</v>
      </c>
      <c r="M1397" s="4">
        <v>3</v>
      </c>
      <c r="N1397" s="4" t="s">
        <v>3</v>
      </c>
      <c r="O1397" s="4">
        <v>2</v>
      </c>
      <c r="P1397" s="4"/>
      <c r="Q1397" s="4"/>
      <c r="R1397" s="4"/>
      <c r="S1397" s="4"/>
      <c r="T1397" s="4"/>
      <c r="U1397" s="4"/>
      <c r="V1397" s="4"/>
      <c r="W1397" s="4"/>
    </row>
    <row r="1398" spans="1:23" x14ac:dyDescent="0.2">
      <c r="A1398" s="4">
        <v>50</v>
      </c>
      <c r="B1398" s="4">
        <v>0</v>
      </c>
      <c r="C1398" s="4">
        <v>0</v>
      </c>
      <c r="D1398" s="4">
        <v>1</v>
      </c>
      <c r="E1398" s="4">
        <v>205</v>
      </c>
      <c r="F1398" s="4">
        <f>ROUND(Source!S1383,O1398)</f>
        <v>0</v>
      </c>
      <c r="G1398" s="4" t="s">
        <v>92</v>
      </c>
      <c r="H1398" s="4" t="s">
        <v>93</v>
      </c>
      <c r="I1398" s="4"/>
      <c r="J1398" s="4"/>
      <c r="K1398" s="4">
        <v>205</v>
      </c>
      <c r="L1398" s="4">
        <v>14</v>
      </c>
      <c r="M1398" s="4">
        <v>3</v>
      </c>
      <c r="N1398" s="4" t="s">
        <v>3</v>
      </c>
      <c r="O1398" s="4">
        <v>2</v>
      </c>
      <c r="P1398" s="4"/>
      <c r="Q1398" s="4"/>
      <c r="R1398" s="4"/>
      <c r="S1398" s="4"/>
      <c r="T1398" s="4"/>
      <c r="U1398" s="4"/>
      <c r="V1398" s="4"/>
      <c r="W1398" s="4"/>
    </row>
    <row r="1399" spans="1:23" x14ac:dyDescent="0.2">
      <c r="A1399" s="4">
        <v>50</v>
      </c>
      <c r="B1399" s="4">
        <v>0</v>
      </c>
      <c r="C1399" s="4">
        <v>0</v>
      </c>
      <c r="D1399" s="4">
        <v>1</v>
      </c>
      <c r="E1399" s="4">
        <v>232</v>
      </c>
      <c r="F1399" s="4">
        <f>ROUND(Source!BC1383,O1399)</f>
        <v>0</v>
      </c>
      <c r="G1399" s="4" t="s">
        <v>94</v>
      </c>
      <c r="H1399" s="4" t="s">
        <v>95</v>
      </c>
      <c r="I1399" s="4"/>
      <c r="J1399" s="4"/>
      <c r="K1399" s="4">
        <v>232</v>
      </c>
      <c r="L1399" s="4">
        <v>15</v>
      </c>
      <c r="M1399" s="4">
        <v>3</v>
      </c>
      <c r="N1399" s="4" t="s">
        <v>3</v>
      </c>
      <c r="O1399" s="4">
        <v>2</v>
      </c>
      <c r="P1399" s="4"/>
      <c r="Q1399" s="4"/>
      <c r="R1399" s="4"/>
      <c r="S1399" s="4"/>
      <c r="T1399" s="4"/>
      <c r="U1399" s="4"/>
      <c r="V1399" s="4"/>
      <c r="W1399" s="4"/>
    </row>
    <row r="1400" spans="1:23" x14ac:dyDescent="0.2">
      <c r="A1400" s="4">
        <v>50</v>
      </c>
      <c r="B1400" s="4">
        <v>0</v>
      </c>
      <c r="C1400" s="4">
        <v>0</v>
      </c>
      <c r="D1400" s="4">
        <v>1</v>
      </c>
      <c r="E1400" s="4">
        <v>214</v>
      </c>
      <c r="F1400" s="4">
        <f>ROUND(Source!AS1383,O1400)</f>
        <v>0</v>
      </c>
      <c r="G1400" s="4" t="s">
        <v>96</v>
      </c>
      <c r="H1400" s="4" t="s">
        <v>97</v>
      </c>
      <c r="I1400" s="4"/>
      <c r="J1400" s="4"/>
      <c r="K1400" s="4">
        <v>214</v>
      </c>
      <c r="L1400" s="4">
        <v>16</v>
      </c>
      <c r="M1400" s="4">
        <v>3</v>
      </c>
      <c r="N1400" s="4" t="s">
        <v>3</v>
      </c>
      <c r="O1400" s="4">
        <v>2</v>
      </c>
      <c r="P1400" s="4"/>
      <c r="Q1400" s="4"/>
      <c r="R1400" s="4"/>
      <c r="S1400" s="4"/>
      <c r="T1400" s="4"/>
      <c r="U1400" s="4"/>
      <c r="V1400" s="4"/>
      <c r="W1400" s="4"/>
    </row>
    <row r="1401" spans="1:23" x14ac:dyDescent="0.2">
      <c r="A1401" s="4">
        <v>50</v>
      </c>
      <c r="B1401" s="4">
        <v>0</v>
      </c>
      <c r="C1401" s="4">
        <v>0</v>
      </c>
      <c r="D1401" s="4">
        <v>1</v>
      </c>
      <c r="E1401" s="4">
        <v>215</v>
      </c>
      <c r="F1401" s="4">
        <f>ROUND(Source!AT1383,O1401)</f>
        <v>0</v>
      </c>
      <c r="G1401" s="4" t="s">
        <v>98</v>
      </c>
      <c r="H1401" s="4" t="s">
        <v>99</v>
      </c>
      <c r="I1401" s="4"/>
      <c r="J1401" s="4"/>
      <c r="K1401" s="4">
        <v>215</v>
      </c>
      <c r="L1401" s="4">
        <v>17</v>
      </c>
      <c r="M1401" s="4">
        <v>3</v>
      </c>
      <c r="N1401" s="4" t="s">
        <v>3</v>
      </c>
      <c r="O1401" s="4">
        <v>2</v>
      </c>
      <c r="P1401" s="4"/>
      <c r="Q1401" s="4"/>
      <c r="R1401" s="4"/>
      <c r="S1401" s="4"/>
      <c r="T1401" s="4"/>
      <c r="U1401" s="4"/>
      <c r="V1401" s="4"/>
      <c r="W1401" s="4"/>
    </row>
    <row r="1402" spans="1:23" x14ac:dyDescent="0.2">
      <c r="A1402" s="4">
        <v>50</v>
      </c>
      <c r="B1402" s="4">
        <v>0</v>
      </c>
      <c r="C1402" s="4">
        <v>0</v>
      </c>
      <c r="D1402" s="4">
        <v>1</v>
      </c>
      <c r="E1402" s="4">
        <v>217</v>
      </c>
      <c r="F1402" s="4">
        <f>ROUND(Source!AU1383,O1402)</f>
        <v>0</v>
      </c>
      <c r="G1402" s="4" t="s">
        <v>100</v>
      </c>
      <c r="H1402" s="4" t="s">
        <v>101</v>
      </c>
      <c r="I1402" s="4"/>
      <c r="J1402" s="4"/>
      <c r="K1402" s="4">
        <v>217</v>
      </c>
      <c r="L1402" s="4">
        <v>18</v>
      </c>
      <c r="M1402" s="4">
        <v>3</v>
      </c>
      <c r="N1402" s="4" t="s">
        <v>3</v>
      </c>
      <c r="O1402" s="4">
        <v>2</v>
      </c>
      <c r="P1402" s="4"/>
      <c r="Q1402" s="4"/>
      <c r="R1402" s="4"/>
      <c r="S1402" s="4"/>
      <c r="T1402" s="4"/>
      <c r="U1402" s="4"/>
      <c r="V1402" s="4"/>
      <c r="W1402" s="4"/>
    </row>
    <row r="1403" spans="1:23" x14ac:dyDescent="0.2">
      <c r="A1403" s="4">
        <v>50</v>
      </c>
      <c r="B1403" s="4">
        <v>0</v>
      </c>
      <c r="C1403" s="4">
        <v>0</v>
      </c>
      <c r="D1403" s="4">
        <v>1</v>
      </c>
      <c r="E1403" s="4">
        <v>230</v>
      </c>
      <c r="F1403" s="4">
        <f>ROUND(Source!BA1383,O1403)</f>
        <v>0</v>
      </c>
      <c r="G1403" s="4" t="s">
        <v>102</v>
      </c>
      <c r="H1403" s="4" t="s">
        <v>103</v>
      </c>
      <c r="I1403" s="4"/>
      <c r="J1403" s="4"/>
      <c r="K1403" s="4">
        <v>230</v>
      </c>
      <c r="L1403" s="4">
        <v>19</v>
      </c>
      <c r="M1403" s="4">
        <v>3</v>
      </c>
      <c r="N1403" s="4" t="s">
        <v>3</v>
      </c>
      <c r="O1403" s="4">
        <v>2</v>
      </c>
      <c r="P1403" s="4"/>
      <c r="Q1403" s="4"/>
      <c r="R1403" s="4"/>
      <c r="S1403" s="4"/>
      <c r="T1403" s="4"/>
      <c r="U1403" s="4"/>
      <c r="V1403" s="4"/>
      <c r="W1403" s="4"/>
    </row>
    <row r="1404" spans="1:23" x14ac:dyDescent="0.2">
      <c r="A1404" s="4">
        <v>50</v>
      </c>
      <c r="B1404" s="4">
        <v>0</v>
      </c>
      <c r="C1404" s="4">
        <v>0</v>
      </c>
      <c r="D1404" s="4">
        <v>1</v>
      </c>
      <c r="E1404" s="4">
        <v>206</v>
      </c>
      <c r="F1404" s="4">
        <f>ROUND(Source!T1383,O1404)</f>
        <v>0</v>
      </c>
      <c r="G1404" s="4" t="s">
        <v>104</v>
      </c>
      <c r="H1404" s="4" t="s">
        <v>105</v>
      </c>
      <c r="I1404" s="4"/>
      <c r="J1404" s="4"/>
      <c r="K1404" s="4">
        <v>206</v>
      </c>
      <c r="L1404" s="4">
        <v>20</v>
      </c>
      <c r="M1404" s="4">
        <v>3</v>
      </c>
      <c r="N1404" s="4" t="s">
        <v>3</v>
      </c>
      <c r="O1404" s="4">
        <v>2</v>
      </c>
      <c r="P1404" s="4"/>
      <c r="Q1404" s="4"/>
      <c r="R1404" s="4"/>
      <c r="S1404" s="4"/>
      <c r="T1404" s="4"/>
      <c r="U1404" s="4"/>
      <c r="V1404" s="4"/>
      <c r="W1404" s="4"/>
    </row>
    <row r="1405" spans="1:23" x14ac:dyDescent="0.2">
      <c r="A1405" s="4">
        <v>50</v>
      </c>
      <c r="B1405" s="4">
        <v>0</v>
      </c>
      <c r="C1405" s="4">
        <v>0</v>
      </c>
      <c r="D1405" s="4">
        <v>1</v>
      </c>
      <c r="E1405" s="4">
        <v>207</v>
      </c>
      <c r="F1405" s="4">
        <f>Source!U1383</f>
        <v>0</v>
      </c>
      <c r="G1405" s="4" t="s">
        <v>106</v>
      </c>
      <c r="H1405" s="4" t="s">
        <v>107</v>
      </c>
      <c r="I1405" s="4"/>
      <c r="J1405" s="4"/>
      <c r="K1405" s="4">
        <v>207</v>
      </c>
      <c r="L1405" s="4">
        <v>21</v>
      </c>
      <c r="M1405" s="4">
        <v>3</v>
      </c>
      <c r="N1405" s="4" t="s">
        <v>3</v>
      </c>
      <c r="O1405" s="4">
        <v>-1</v>
      </c>
      <c r="P1405" s="4"/>
      <c r="Q1405" s="4"/>
      <c r="R1405" s="4"/>
      <c r="S1405" s="4"/>
      <c r="T1405" s="4"/>
      <c r="U1405" s="4"/>
      <c r="V1405" s="4"/>
      <c r="W1405" s="4"/>
    </row>
    <row r="1406" spans="1:23" x14ac:dyDescent="0.2">
      <c r="A1406" s="4">
        <v>50</v>
      </c>
      <c r="B1406" s="4">
        <v>0</v>
      </c>
      <c r="C1406" s="4">
        <v>0</v>
      </c>
      <c r="D1406" s="4">
        <v>1</v>
      </c>
      <c r="E1406" s="4">
        <v>208</v>
      </c>
      <c r="F1406" s="4">
        <f>Source!V1383</f>
        <v>0</v>
      </c>
      <c r="G1406" s="4" t="s">
        <v>108</v>
      </c>
      <c r="H1406" s="4" t="s">
        <v>109</v>
      </c>
      <c r="I1406" s="4"/>
      <c r="J1406" s="4"/>
      <c r="K1406" s="4">
        <v>208</v>
      </c>
      <c r="L1406" s="4">
        <v>22</v>
      </c>
      <c r="M1406" s="4">
        <v>3</v>
      </c>
      <c r="N1406" s="4" t="s">
        <v>3</v>
      </c>
      <c r="O1406" s="4">
        <v>-1</v>
      </c>
      <c r="P1406" s="4"/>
      <c r="Q1406" s="4"/>
      <c r="R1406" s="4"/>
      <c r="S1406" s="4"/>
      <c r="T1406" s="4"/>
      <c r="U1406" s="4"/>
      <c r="V1406" s="4"/>
      <c r="W1406" s="4"/>
    </row>
    <row r="1407" spans="1:23" x14ac:dyDescent="0.2">
      <c r="A1407" s="4">
        <v>50</v>
      </c>
      <c r="B1407" s="4">
        <v>0</v>
      </c>
      <c r="C1407" s="4">
        <v>0</v>
      </c>
      <c r="D1407" s="4">
        <v>1</v>
      </c>
      <c r="E1407" s="4">
        <v>209</v>
      </c>
      <c r="F1407" s="4">
        <f>ROUND(Source!W1383,O1407)</f>
        <v>0</v>
      </c>
      <c r="G1407" s="4" t="s">
        <v>110</v>
      </c>
      <c r="H1407" s="4" t="s">
        <v>111</v>
      </c>
      <c r="I1407" s="4"/>
      <c r="J1407" s="4"/>
      <c r="K1407" s="4">
        <v>209</v>
      </c>
      <c r="L1407" s="4">
        <v>23</v>
      </c>
      <c r="M1407" s="4">
        <v>3</v>
      </c>
      <c r="N1407" s="4" t="s">
        <v>3</v>
      </c>
      <c r="O1407" s="4">
        <v>2</v>
      </c>
      <c r="P1407" s="4"/>
      <c r="Q1407" s="4"/>
      <c r="R1407" s="4"/>
      <c r="S1407" s="4"/>
      <c r="T1407" s="4"/>
      <c r="U1407" s="4"/>
      <c r="V1407" s="4"/>
      <c r="W1407" s="4"/>
    </row>
    <row r="1408" spans="1:23" x14ac:dyDescent="0.2">
      <c r="A1408" s="4">
        <v>50</v>
      </c>
      <c r="B1408" s="4">
        <v>0</v>
      </c>
      <c r="C1408" s="4">
        <v>0</v>
      </c>
      <c r="D1408" s="4">
        <v>1</v>
      </c>
      <c r="E1408" s="4">
        <v>210</v>
      </c>
      <c r="F1408" s="4">
        <f>ROUND(Source!X1383,O1408)</f>
        <v>0</v>
      </c>
      <c r="G1408" s="4" t="s">
        <v>112</v>
      </c>
      <c r="H1408" s="4" t="s">
        <v>113</v>
      </c>
      <c r="I1408" s="4"/>
      <c r="J1408" s="4"/>
      <c r="K1408" s="4">
        <v>210</v>
      </c>
      <c r="L1408" s="4">
        <v>24</v>
      </c>
      <c r="M1408" s="4">
        <v>3</v>
      </c>
      <c r="N1408" s="4" t="s">
        <v>3</v>
      </c>
      <c r="O1408" s="4">
        <v>2</v>
      </c>
      <c r="P1408" s="4"/>
      <c r="Q1408" s="4"/>
      <c r="R1408" s="4"/>
      <c r="S1408" s="4"/>
      <c r="T1408" s="4"/>
      <c r="U1408" s="4"/>
      <c r="V1408" s="4"/>
      <c r="W1408" s="4"/>
    </row>
    <row r="1409" spans="1:245" x14ac:dyDescent="0.2">
      <c r="A1409" s="4">
        <v>50</v>
      </c>
      <c r="B1409" s="4">
        <v>0</v>
      </c>
      <c r="C1409" s="4">
        <v>0</v>
      </c>
      <c r="D1409" s="4">
        <v>1</v>
      </c>
      <c r="E1409" s="4">
        <v>211</v>
      </c>
      <c r="F1409" s="4">
        <f>ROUND(Source!Y1383,O1409)</f>
        <v>0</v>
      </c>
      <c r="G1409" s="4" t="s">
        <v>114</v>
      </c>
      <c r="H1409" s="4" t="s">
        <v>115</v>
      </c>
      <c r="I1409" s="4"/>
      <c r="J1409" s="4"/>
      <c r="K1409" s="4">
        <v>211</v>
      </c>
      <c r="L1409" s="4">
        <v>25</v>
      </c>
      <c r="M1409" s="4">
        <v>3</v>
      </c>
      <c r="N1409" s="4" t="s">
        <v>3</v>
      </c>
      <c r="O1409" s="4">
        <v>2</v>
      </c>
      <c r="P1409" s="4"/>
      <c r="Q1409" s="4"/>
      <c r="R1409" s="4"/>
      <c r="S1409" s="4"/>
      <c r="T1409" s="4"/>
      <c r="U1409" s="4"/>
      <c r="V1409" s="4"/>
      <c r="W1409" s="4"/>
    </row>
    <row r="1410" spans="1:245" x14ac:dyDescent="0.2">
      <c r="A1410" s="4">
        <v>50</v>
      </c>
      <c r="B1410" s="4">
        <v>0</v>
      </c>
      <c r="C1410" s="4">
        <v>0</v>
      </c>
      <c r="D1410" s="4">
        <v>1</v>
      </c>
      <c r="E1410" s="4">
        <v>224</v>
      </c>
      <c r="F1410" s="4">
        <f>ROUND(Source!AR1383,O1410)</f>
        <v>0</v>
      </c>
      <c r="G1410" s="4" t="s">
        <v>116</v>
      </c>
      <c r="H1410" s="4" t="s">
        <v>117</v>
      </c>
      <c r="I1410" s="4"/>
      <c r="J1410" s="4"/>
      <c r="K1410" s="4">
        <v>224</v>
      </c>
      <c r="L1410" s="4">
        <v>26</v>
      </c>
      <c r="M1410" s="4">
        <v>3</v>
      </c>
      <c r="N1410" s="4" t="s">
        <v>3</v>
      </c>
      <c r="O1410" s="4">
        <v>2</v>
      </c>
      <c r="P1410" s="4"/>
      <c r="Q1410" s="4"/>
      <c r="R1410" s="4"/>
      <c r="S1410" s="4"/>
      <c r="T1410" s="4"/>
      <c r="U1410" s="4"/>
      <c r="V1410" s="4"/>
      <c r="W1410" s="4"/>
    </row>
    <row r="1412" spans="1:245" x14ac:dyDescent="0.2">
      <c r="A1412" s="1">
        <v>5</v>
      </c>
      <c r="B1412" s="1">
        <v>1</v>
      </c>
      <c r="C1412" s="1"/>
      <c r="D1412" s="1">
        <f>ROW(A1418)</f>
        <v>1418</v>
      </c>
      <c r="E1412" s="1"/>
      <c r="F1412" s="1" t="s">
        <v>118</v>
      </c>
      <c r="G1412" s="1" t="s">
        <v>153</v>
      </c>
      <c r="H1412" s="1" t="s">
        <v>3</v>
      </c>
      <c r="I1412" s="1">
        <v>0</v>
      </c>
      <c r="J1412" s="1"/>
      <c r="K1412" s="1">
        <v>0</v>
      </c>
      <c r="L1412" s="1"/>
      <c r="M1412" s="1"/>
      <c r="N1412" s="1"/>
      <c r="O1412" s="1"/>
      <c r="P1412" s="1"/>
      <c r="Q1412" s="1"/>
      <c r="R1412" s="1"/>
      <c r="S1412" s="1"/>
      <c r="T1412" s="1"/>
      <c r="U1412" s="1" t="s">
        <v>3</v>
      </c>
      <c r="V1412" s="1">
        <v>0</v>
      </c>
      <c r="W1412" s="1"/>
      <c r="X1412" s="1"/>
      <c r="Y1412" s="1"/>
      <c r="Z1412" s="1"/>
      <c r="AA1412" s="1"/>
      <c r="AB1412" s="1" t="s">
        <v>3</v>
      </c>
      <c r="AC1412" s="1" t="s">
        <v>3</v>
      </c>
      <c r="AD1412" s="1" t="s">
        <v>3</v>
      </c>
      <c r="AE1412" s="1" t="s">
        <v>3</v>
      </c>
      <c r="AF1412" s="1" t="s">
        <v>3</v>
      </c>
      <c r="AG1412" s="1" t="s">
        <v>3</v>
      </c>
      <c r="AH1412" s="1"/>
      <c r="AI1412" s="1"/>
      <c r="AJ1412" s="1"/>
      <c r="AK1412" s="1"/>
      <c r="AL1412" s="1"/>
      <c r="AM1412" s="1"/>
      <c r="AN1412" s="1"/>
      <c r="AO1412" s="1"/>
      <c r="AP1412" s="1" t="s">
        <v>3</v>
      </c>
      <c r="AQ1412" s="1" t="s">
        <v>3</v>
      </c>
      <c r="AR1412" s="1" t="s">
        <v>3</v>
      </c>
      <c r="AS1412" s="1"/>
      <c r="AT1412" s="1"/>
      <c r="AU1412" s="1"/>
      <c r="AV1412" s="1"/>
      <c r="AW1412" s="1"/>
      <c r="AX1412" s="1"/>
      <c r="AY1412" s="1"/>
      <c r="AZ1412" s="1" t="s">
        <v>3</v>
      </c>
      <c r="BA1412" s="1"/>
      <c r="BB1412" s="1" t="s">
        <v>3</v>
      </c>
      <c r="BC1412" s="1" t="s">
        <v>3</v>
      </c>
      <c r="BD1412" s="1" t="s">
        <v>3</v>
      </c>
      <c r="BE1412" s="1" t="s">
        <v>3</v>
      </c>
      <c r="BF1412" s="1" t="s">
        <v>3</v>
      </c>
      <c r="BG1412" s="1" t="s">
        <v>3</v>
      </c>
      <c r="BH1412" s="1" t="s">
        <v>3</v>
      </c>
      <c r="BI1412" s="1" t="s">
        <v>3</v>
      </c>
      <c r="BJ1412" s="1" t="s">
        <v>3</v>
      </c>
      <c r="BK1412" s="1" t="s">
        <v>3</v>
      </c>
      <c r="BL1412" s="1" t="s">
        <v>3</v>
      </c>
      <c r="BM1412" s="1" t="s">
        <v>3</v>
      </c>
      <c r="BN1412" s="1" t="s">
        <v>3</v>
      </c>
      <c r="BO1412" s="1" t="s">
        <v>3</v>
      </c>
      <c r="BP1412" s="1" t="s">
        <v>3</v>
      </c>
      <c r="BQ1412" s="1"/>
      <c r="BR1412" s="1"/>
      <c r="BS1412" s="1"/>
      <c r="BT1412" s="1"/>
      <c r="BU1412" s="1"/>
      <c r="BV1412" s="1"/>
      <c r="BW1412" s="1"/>
      <c r="BX1412" s="1">
        <v>0</v>
      </c>
      <c r="BY1412" s="1"/>
      <c r="BZ1412" s="1"/>
      <c r="CA1412" s="1"/>
      <c r="CB1412" s="1"/>
      <c r="CC1412" s="1"/>
      <c r="CD1412" s="1"/>
      <c r="CE1412" s="1"/>
      <c r="CF1412" s="1"/>
      <c r="CG1412" s="1"/>
      <c r="CH1412" s="1"/>
      <c r="CI1412" s="1"/>
      <c r="CJ1412" s="1">
        <v>0</v>
      </c>
    </row>
    <row r="1414" spans="1:245" x14ac:dyDescent="0.2">
      <c r="A1414" s="2">
        <v>52</v>
      </c>
      <c r="B1414" s="2">
        <f t="shared" ref="B1414:G1414" si="857">B1418</f>
        <v>1</v>
      </c>
      <c r="C1414" s="2">
        <f t="shared" si="857"/>
        <v>5</v>
      </c>
      <c r="D1414" s="2">
        <f t="shared" si="857"/>
        <v>1412</v>
      </c>
      <c r="E1414" s="2">
        <f t="shared" si="857"/>
        <v>0</v>
      </c>
      <c r="F1414" s="2" t="str">
        <f t="shared" si="857"/>
        <v>Новый подраздел</v>
      </c>
      <c r="G1414" s="2" t="str">
        <f t="shared" si="857"/>
        <v>Прочие работы</v>
      </c>
      <c r="H1414" s="2"/>
      <c r="I1414" s="2"/>
      <c r="J1414" s="2"/>
      <c r="K1414" s="2"/>
      <c r="L1414" s="2"/>
      <c r="M1414" s="2"/>
      <c r="N1414" s="2"/>
      <c r="O1414" s="2">
        <f t="shared" ref="O1414:AT1414" si="858">O1418</f>
        <v>0</v>
      </c>
      <c r="P1414" s="2">
        <f t="shared" si="858"/>
        <v>0</v>
      </c>
      <c r="Q1414" s="2">
        <f t="shared" si="858"/>
        <v>0</v>
      </c>
      <c r="R1414" s="2">
        <f t="shared" si="858"/>
        <v>0</v>
      </c>
      <c r="S1414" s="2">
        <f t="shared" si="858"/>
        <v>0</v>
      </c>
      <c r="T1414" s="2">
        <f t="shared" si="858"/>
        <v>0</v>
      </c>
      <c r="U1414" s="2">
        <f t="shared" si="858"/>
        <v>0</v>
      </c>
      <c r="V1414" s="2">
        <f t="shared" si="858"/>
        <v>0</v>
      </c>
      <c r="W1414" s="2">
        <f t="shared" si="858"/>
        <v>0</v>
      </c>
      <c r="X1414" s="2">
        <f t="shared" si="858"/>
        <v>0</v>
      </c>
      <c r="Y1414" s="2">
        <f t="shared" si="858"/>
        <v>0</v>
      </c>
      <c r="Z1414" s="2">
        <f t="shared" si="858"/>
        <v>0</v>
      </c>
      <c r="AA1414" s="2">
        <f t="shared" si="858"/>
        <v>0</v>
      </c>
      <c r="AB1414" s="2">
        <f t="shared" si="858"/>
        <v>0</v>
      </c>
      <c r="AC1414" s="2">
        <f t="shared" si="858"/>
        <v>0</v>
      </c>
      <c r="AD1414" s="2">
        <f t="shared" si="858"/>
        <v>0</v>
      </c>
      <c r="AE1414" s="2">
        <f t="shared" si="858"/>
        <v>0</v>
      </c>
      <c r="AF1414" s="2">
        <f t="shared" si="858"/>
        <v>0</v>
      </c>
      <c r="AG1414" s="2">
        <f t="shared" si="858"/>
        <v>0</v>
      </c>
      <c r="AH1414" s="2">
        <f t="shared" si="858"/>
        <v>0</v>
      </c>
      <c r="AI1414" s="2">
        <f t="shared" si="858"/>
        <v>0</v>
      </c>
      <c r="AJ1414" s="2">
        <f t="shared" si="858"/>
        <v>0</v>
      </c>
      <c r="AK1414" s="2">
        <f t="shared" si="858"/>
        <v>0</v>
      </c>
      <c r="AL1414" s="2">
        <f t="shared" si="858"/>
        <v>0</v>
      </c>
      <c r="AM1414" s="2">
        <f t="shared" si="858"/>
        <v>0</v>
      </c>
      <c r="AN1414" s="2">
        <f t="shared" si="858"/>
        <v>0</v>
      </c>
      <c r="AO1414" s="2">
        <f t="shared" si="858"/>
        <v>0</v>
      </c>
      <c r="AP1414" s="2">
        <f t="shared" si="858"/>
        <v>0</v>
      </c>
      <c r="AQ1414" s="2">
        <f t="shared" si="858"/>
        <v>0</v>
      </c>
      <c r="AR1414" s="2">
        <f t="shared" si="858"/>
        <v>0</v>
      </c>
      <c r="AS1414" s="2">
        <f t="shared" si="858"/>
        <v>0</v>
      </c>
      <c r="AT1414" s="2">
        <f t="shared" si="858"/>
        <v>0</v>
      </c>
      <c r="AU1414" s="2">
        <f t="shared" ref="AU1414:BZ1414" si="859">AU1418</f>
        <v>0</v>
      </c>
      <c r="AV1414" s="2">
        <f t="shared" si="859"/>
        <v>0</v>
      </c>
      <c r="AW1414" s="2">
        <f t="shared" si="859"/>
        <v>0</v>
      </c>
      <c r="AX1414" s="2">
        <f t="shared" si="859"/>
        <v>0</v>
      </c>
      <c r="AY1414" s="2">
        <f t="shared" si="859"/>
        <v>0</v>
      </c>
      <c r="AZ1414" s="2">
        <f t="shared" si="859"/>
        <v>0</v>
      </c>
      <c r="BA1414" s="2">
        <f t="shared" si="859"/>
        <v>0</v>
      </c>
      <c r="BB1414" s="2">
        <f t="shared" si="859"/>
        <v>0</v>
      </c>
      <c r="BC1414" s="2">
        <f t="shared" si="859"/>
        <v>0</v>
      </c>
      <c r="BD1414" s="2">
        <f t="shared" si="859"/>
        <v>0</v>
      </c>
      <c r="BE1414" s="2">
        <f t="shared" si="859"/>
        <v>0</v>
      </c>
      <c r="BF1414" s="2">
        <f t="shared" si="859"/>
        <v>0</v>
      </c>
      <c r="BG1414" s="2">
        <f t="shared" si="859"/>
        <v>0</v>
      </c>
      <c r="BH1414" s="2">
        <f t="shared" si="859"/>
        <v>0</v>
      </c>
      <c r="BI1414" s="2">
        <f t="shared" si="859"/>
        <v>0</v>
      </c>
      <c r="BJ1414" s="2">
        <f t="shared" si="859"/>
        <v>0</v>
      </c>
      <c r="BK1414" s="2">
        <f t="shared" si="859"/>
        <v>0</v>
      </c>
      <c r="BL1414" s="2">
        <f t="shared" si="859"/>
        <v>0</v>
      </c>
      <c r="BM1414" s="2">
        <f t="shared" si="859"/>
        <v>0</v>
      </c>
      <c r="BN1414" s="2">
        <f t="shared" si="859"/>
        <v>0</v>
      </c>
      <c r="BO1414" s="2">
        <f t="shared" si="859"/>
        <v>0</v>
      </c>
      <c r="BP1414" s="2">
        <f t="shared" si="859"/>
        <v>0</v>
      </c>
      <c r="BQ1414" s="2">
        <f t="shared" si="859"/>
        <v>0</v>
      </c>
      <c r="BR1414" s="2">
        <f t="shared" si="859"/>
        <v>0</v>
      </c>
      <c r="BS1414" s="2">
        <f t="shared" si="859"/>
        <v>0</v>
      </c>
      <c r="BT1414" s="2">
        <f t="shared" si="859"/>
        <v>0</v>
      </c>
      <c r="BU1414" s="2">
        <f t="shared" si="859"/>
        <v>0</v>
      </c>
      <c r="BV1414" s="2">
        <f t="shared" si="859"/>
        <v>0</v>
      </c>
      <c r="BW1414" s="2">
        <f t="shared" si="859"/>
        <v>0</v>
      </c>
      <c r="BX1414" s="2">
        <f t="shared" si="859"/>
        <v>0</v>
      </c>
      <c r="BY1414" s="2">
        <f t="shared" si="859"/>
        <v>0</v>
      </c>
      <c r="BZ1414" s="2">
        <f t="shared" si="859"/>
        <v>0</v>
      </c>
      <c r="CA1414" s="2">
        <f t="shared" ref="CA1414:DF1414" si="860">CA1418</f>
        <v>0</v>
      </c>
      <c r="CB1414" s="2">
        <f t="shared" si="860"/>
        <v>0</v>
      </c>
      <c r="CC1414" s="2">
        <f t="shared" si="860"/>
        <v>0</v>
      </c>
      <c r="CD1414" s="2">
        <f t="shared" si="860"/>
        <v>0</v>
      </c>
      <c r="CE1414" s="2">
        <f t="shared" si="860"/>
        <v>0</v>
      </c>
      <c r="CF1414" s="2">
        <f t="shared" si="860"/>
        <v>0</v>
      </c>
      <c r="CG1414" s="2">
        <f t="shared" si="860"/>
        <v>0</v>
      </c>
      <c r="CH1414" s="2">
        <f t="shared" si="860"/>
        <v>0</v>
      </c>
      <c r="CI1414" s="2">
        <f t="shared" si="860"/>
        <v>0</v>
      </c>
      <c r="CJ1414" s="2">
        <f t="shared" si="860"/>
        <v>0</v>
      </c>
      <c r="CK1414" s="2">
        <f t="shared" si="860"/>
        <v>0</v>
      </c>
      <c r="CL1414" s="2">
        <f t="shared" si="860"/>
        <v>0</v>
      </c>
      <c r="CM1414" s="2">
        <f t="shared" si="860"/>
        <v>0</v>
      </c>
      <c r="CN1414" s="2">
        <f t="shared" si="860"/>
        <v>0</v>
      </c>
      <c r="CO1414" s="2">
        <f t="shared" si="860"/>
        <v>0</v>
      </c>
      <c r="CP1414" s="2">
        <f t="shared" si="860"/>
        <v>0</v>
      </c>
      <c r="CQ1414" s="2">
        <f t="shared" si="860"/>
        <v>0</v>
      </c>
      <c r="CR1414" s="2">
        <f t="shared" si="860"/>
        <v>0</v>
      </c>
      <c r="CS1414" s="2">
        <f t="shared" si="860"/>
        <v>0</v>
      </c>
      <c r="CT1414" s="2">
        <f t="shared" si="860"/>
        <v>0</v>
      </c>
      <c r="CU1414" s="2">
        <f t="shared" si="860"/>
        <v>0</v>
      </c>
      <c r="CV1414" s="2">
        <f t="shared" si="860"/>
        <v>0</v>
      </c>
      <c r="CW1414" s="2">
        <f t="shared" si="860"/>
        <v>0</v>
      </c>
      <c r="CX1414" s="2">
        <f t="shared" si="860"/>
        <v>0</v>
      </c>
      <c r="CY1414" s="2">
        <f t="shared" si="860"/>
        <v>0</v>
      </c>
      <c r="CZ1414" s="2">
        <f t="shared" si="860"/>
        <v>0</v>
      </c>
      <c r="DA1414" s="2">
        <f t="shared" si="860"/>
        <v>0</v>
      </c>
      <c r="DB1414" s="2">
        <f t="shared" si="860"/>
        <v>0</v>
      </c>
      <c r="DC1414" s="2">
        <f t="shared" si="860"/>
        <v>0</v>
      </c>
      <c r="DD1414" s="2">
        <f t="shared" si="860"/>
        <v>0</v>
      </c>
      <c r="DE1414" s="2">
        <f t="shared" si="860"/>
        <v>0</v>
      </c>
      <c r="DF1414" s="2">
        <f t="shared" si="860"/>
        <v>0</v>
      </c>
      <c r="DG1414" s="3">
        <f t="shared" ref="DG1414:EL1414" si="861">DG1418</f>
        <v>0</v>
      </c>
      <c r="DH1414" s="3">
        <f t="shared" si="861"/>
        <v>0</v>
      </c>
      <c r="DI1414" s="3">
        <f t="shared" si="861"/>
        <v>0</v>
      </c>
      <c r="DJ1414" s="3">
        <f t="shared" si="861"/>
        <v>0</v>
      </c>
      <c r="DK1414" s="3">
        <f t="shared" si="861"/>
        <v>0</v>
      </c>
      <c r="DL1414" s="3">
        <f t="shared" si="861"/>
        <v>0</v>
      </c>
      <c r="DM1414" s="3">
        <f t="shared" si="861"/>
        <v>0</v>
      </c>
      <c r="DN1414" s="3">
        <f t="shared" si="861"/>
        <v>0</v>
      </c>
      <c r="DO1414" s="3">
        <f t="shared" si="861"/>
        <v>0</v>
      </c>
      <c r="DP1414" s="3">
        <f t="shared" si="861"/>
        <v>0</v>
      </c>
      <c r="DQ1414" s="3">
        <f t="shared" si="861"/>
        <v>0</v>
      </c>
      <c r="DR1414" s="3">
        <f t="shared" si="861"/>
        <v>0</v>
      </c>
      <c r="DS1414" s="3">
        <f t="shared" si="861"/>
        <v>0</v>
      </c>
      <c r="DT1414" s="3">
        <f t="shared" si="861"/>
        <v>0</v>
      </c>
      <c r="DU1414" s="3">
        <f t="shared" si="861"/>
        <v>0</v>
      </c>
      <c r="DV1414" s="3">
        <f t="shared" si="861"/>
        <v>0</v>
      </c>
      <c r="DW1414" s="3">
        <f t="shared" si="861"/>
        <v>0</v>
      </c>
      <c r="DX1414" s="3">
        <f t="shared" si="861"/>
        <v>0</v>
      </c>
      <c r="DY1414" s="3">
        <f t="shared" si="861"/>
        <v>0</v>
      </c>
      <c r="DZ1414" s="3">
        <f t="shared" si="861"/>
        <v>0</v>
      </c>
      <c r="EA1414" s="3">
        <f t="shared" si="861"/>
        <v>0</v>
      </c>
      <c r="EB1414" s="3">
        <f t="shared" si="861"/>
        <v>0</v>
      </c>
      <c r="EC1414" s="3">
        <f t="shared" si="861"/>
        <v>0</v>
      </c>
      <c r="ED1414" s="3">
        <f t="shared" si="861"/>
        <v>0</v>
      </c>
      <c r="EE1414" s="3">
        <f t="shared" si="861"/>
        <v>0</v>
      </c>
      <c r="EF1414" s="3">
        <f t="shared" si="861"/>
        <v>0</v>
      </c>
      <c r="EG1414" s="3">
        <f t="shared" si="861"/>
        <v>0</v>
      </c>
      <c r="EH1414" s="3">
        <f t="shared" si="861"/>
        <v>0</v>
      </c>
      <c r="EI1414" s="3">
        <f t="shared" si="861"/>
        <v>0</v>
      </c>
      <c r="EJ1414" s="3">
        <f t="shared" si="861"/>
        <v>0</v>
      </c>
      <c r="EK1414" s="3">
        <f t="shared" si="861"/>
        <v>0</v>
      </c>
      <c r="EL1414" s="3">
        <f t="shared" si="861"/>
        <v>0</v>
      </c>
      <c r="EM1414" s="3">
        <f t="shared" ref="EM1414:FR1414" si="862">EM1418</f>
        <v>0</v>
      </c>
      <c r="EN1414" s="3">
        <f t="shared" si="862"/>
        <v>0</v>
      </c>
      <c r="EO1414" s="3">
        <f t="shared" si="862"/>
        <v>0</v>
      </c>
      <c r="EP1414" s="3">
        <f t="shared" si="862"/>
        <v>0</v>
      </c>
      <c r="EQ1414" s="3">
        <f t="shared" si="862"/>
        <v>0</v>
      </c>
      <c r="ER1414" s="3">
        <f t="shared" si="862"/>
        <v>0</v>
      </c>
      <c r="ES1414" s="3">
        <f t="shared" si="862"/>
        <v>0</v>
      </c>
      <c r="ET1414" s="3">
        <f t="shared" si="862"/>
        <v>0</v>
      </c>
      <c r="EU1414" s="3">
        <f t="shared" si="862"/>
        <v>0</v>
      </c>
      <c r="EV1414" s="3">
        <f t="shared" si="862"/>
        <v>0</v>
      </c>
      <c r="EW1414" s="3">
        <f t="shared" si="862"/>
        <v>0</v>
      </c>
      <c r="EX1414" s="3">
        <f t="shared" si="862"/>
        <v>0</v>
      </c>
      <c r="EY1414" s="3">
        <f t="shared" si="862"/>
        <v>0</v>
      </c>
      <c r="EZ1414" s="3">
        <f t="shared" si="862"/>
        <v>0</v>
      </c>
      <c r="FA1414" s="3">
        <f t="shared" si="862"/>
        <v>0</v>
      </c>
      <c r="FB1414" s="3">
        <f t="shared" si="862"/>
        <v>0</v>
      </c>
      <c r="FC1414" s="3">
        <f t="shared" si="862"/>
        <v>0</v>
      </c>
      <c r="FD1414" s="3">
        <f t="shared" si="862"/>
        <v>0</v>
      </c>
      <c r="FE1414" s="3">
        <f t="shared" si="862"/>
        <v>0</v>
      </c>
      <c r="FF1414" s="3">
        <f t="shared" si="862"/>
        <v>0</v>
      </c>
      <c r="FG1414" s="3">
        <f t="shared" si="862"/>
        <v>0</v>
      </c>
      <c r="FH1414" s="3">
        <f t="shared" si="862"/>
        <v>0</v>
      </c>
      <c r="FI1414" s="3">
        <f t="shared" si="862"/>
        <v>0</v>
      </c>
      <c r="FJ1414" s="3">
        <f t="shared" si="862"/>
        <v>0</v>
      </c>
      <c r="FK1414" s="3">
        <f t="shared" si="862"/>
        <v>0</v>
      </c>
      <c r="FL1414" s="3">
        <f t="shared" si="862"/>
        <v>0</v>
      </c>
      <c r="FM1414" s="3">
        <f t="shared" si="862"/>
        <v>0</v>
      </c>
      <c r="FN1414" s="3">
        <f t="shared" si="862"/>
        <v>0</v>
      </c>
      <c r="FO1414" s="3">
        <f t="shared" si="862"/>
        <v>0</v>
      </c>
      <c r="FP1414" s="3">
        <f t="shared" si="862"/>
        <v>0</v>
      </c>
      <c r="FQ1414" s="3">
        <f t="shared" si="862"/>
        <v>0</v>
      </c>
      <c r="FR1414" s="3">
        <f t="shared" si="862"/>
        <v>0</v>
      </c>
      <c r="FS1414" s="3">
        <f t="shared" ref="FS1414:GX1414" si="863">FS1418</f>
        <v>0</v>
      </c>
      <c r="FT1414" s="3">
        <f t="shared" si="863"/>
        <v>0</v>
      </c>
      <c r="FU1414" s="3">
        <f t="shared" si="863"/>
        <v>0</v>
      </c>
      <c r="FV1414" s="3">
        <f t="shared" si="863"/>
        <v>0</v>
      </c>
      <c r="FW1414" s="3">
        <f t="shared" si="863"/>
        <v>0</v>
      </c>
      <c r="FX1414" s="3">
        <f t="shared" si="863"/>
        <v>0</v>
      </c>
      <c r="FY1414" s="3">
        <f t="shared" si="863"/>
        <v>0</v>
      </c>
      <c r="FZ1414" s="3">
        <f t="shared" si="863"/>
        <v>0</v>
      </c>
      <c r="GA1414" s="3">
        <f t="shared" si="863"/>
        <v>0</v>
      </c>
      <c r="GB1414" s="3">
        <f t="shared" si="863"/>
        <v>0</v>
      </c>
      <c r="GC1414" s="3">
        <f t="shared" si="863"/>
        <v>0</v>
      </c>
      <c r="GD1414" s="3">
        <f t="shared" si="863"/>
        <v>0</v>
      </c>
      <c r="GE1414" s="3">
        <f t="shared" si="863"/>
        <v>0</v>
      </c>
      <c r="GF1414" s="3">
        <f t="shared" si="863"/>
        <v>0</v>
      </c>
      <c r="GG1414" s="3">
        <f t="shared" si="863"/>
        <v>0</v>
      </c>
      <c r="GH1414" s="3">
        <f t="shared" si="863"/>
        <v>0</v>
      </c>
      <c r="GI1414" s="3">
        <f t="shared" si="863"/>
        <v>0</v>
      </c>
      <c r="GJ1414" s="3">
        <f t="shared" si="863"/>
        <v>0</v>
      </c>
      <c r="GK1414" s="3">
        <f t="shared" si="863"/>
        <v>0</v>
      </c>
      <c r="GL1414" s="3">
        <f t="shared" si="863"/>
        <v>0</v>
      </c>
      <c r="GM1414" s="3">
        <f t="shared" si="863"/>
        <v>0</v>
      </c>
      <c r="GN1414" s="3">
        <f t="shared" si="863"/>
        <v>0</v>
      </c>
      <c r="GO1414" s="3">
        <f t="shared" si="863"/>
        <v>0</v>
      </c>
      <c r="GP1414" s="3">
        <f t="shared" si="863"/>
        <v>0</v>
      </c>
      <c r="GQ1414" s="3">
        <f t="shared" si="863"/>
        <v>0</v>
      </c>
      <c r="GR1414" s="3">
        <f t="shared" si="863"/>
        <v>0</v>
      </c>
      <c r="GS1414" s="3">
        <f t="shared" si="863"/>
        <v>0</v>
      </c>
      <c r="GT1414" s="3">
        <f t="shared" si="863"/>
        <v>0</v>
      </c>
      <c r="GU1414" s="3">
        <f t="shared" si="863"/>
        <v>0</v>
      </c>
      <c r="GV1414" s="3">
        <f t="shared" si="863"/>
        <v>0</v>
      </c>
      <c r="GW1414" s="3">
        <f t="shared" si="863"/>
        <v>0</v>
      </c>
      <c r="GX1414" s="3">
        <f t="shared" si="863"/>
        <v>0</v>
      </c>
    </row>
    <row r="1416" spans="1:245" x14ac:dyDescent="0.2">
      <c r="A1416">
        <v>17</v>
      </c>
      <c r="B1416">
        <v>1</v>
      </c>
      <c r="C1416">
        <f>ROW(SmtRes!A360)</f>
        <v>360</v>
      </c>
      <c r="D1416">
        <f>ROW(EtalonRes!A459)</f>
        <v>459</v>
      </c>
      <c r="E1416" t="s">
        <v>388</v>
      </c>
      <c r="F1416" t="s">
        <v>370</v>
      </c>
      <c r="G1416" t="s">
        <v>389</v>
      </c>
      <c r="H1416" t="s">
        <v>367</v>
      </c>
      <c r="I1416">
        <v>0</v>
      </c>
      <c r="J1416">
        <v>0</v>
      </c>
      <c r="O1416">
        <f>ROUND(CP1416,2)</f>
        <v>0</v>
      </c>
      <c r="P1416">
        <f>ROUND(CQ1416*I1416,2)</f>
        <v>0</v>
      </c>
      <c r="Q1416">
        <f>ROUND(CR1416*I1416,2)</f>
        <v>0</v>
      </c>
      <c r="R1416">
        <f>ROUND(CS1416*I1416,2)</f>
        <v>0</v>
      </c>
      <c r="S1416">
        <f>ROUND(CT1416*I1416,2)</f>
        <v>0</v>
      </c>
      <c r="T1416">
        <f>ROUND(CU1416*I1416,2)</f>
        <v>0</v>
      </c>
      <c r="U1416">
        <f>CV1416*I1416</f>
        <v>0</v>
      </c>
      <c r="V1416">
        <f>CW1416*I1416</f>
        <v>0</v>
      </c>
      <c r="W1416">
        <f>ROUND(CX1416*I1416,2)</f>
        <v>0</v>
      </c>
      <c r="X1416">
        <f>ROUND(CY1416,2)</f>
        <v>0</v>
      </c>
      <c r="Y1416">
        <f>ROUND(CZ1416,2)</f>
        <v>0</v>
      </c>
      <c r="AA1416">
        <v>40597198</v>
      </c>
      <c r="AB1416">
        <f>ROUND((AC1416+AD1416+AF1416),6)</f>
        <v>18665.54</v>
      </c>
      <c r="AC1416">
        <f>ROUND((ES1416),6)</f>
        <v>15734.04</v>
      </c>
      <c r="AD1416">
        <f>ROUND((((ET1416)-(EU1416))+AE1416),6)</f>
        <v>30.59</v>
      </c>
      <c r="AE1416">
        <f>ROUND((EU1416),6)</f>
        <v>3.35</v>
      </c>
      <c r="AF1416">
        <f>ROUND((EV1416),6)</f>
        <v>2900.91</v>
      </c>
      <c r="AG1416">
        <f>ROUND((AP1416),6)</f>
        <v>0</v>
      </c>
      <c r="AH1416">
        <f>(EW1416)</f>
        <v>12.15</v>
      </c>
      <c r="AI1416">
        <f>(EX1416)</f>
        <v>0</v>
      </c>
      <c r="AJ1416">
        <f>(AS1416)</f>
        <v>0</v>
      </c>
      <c r="AK1416">
        <v>18665.54</v>
      </c>
      <c r="AL1416">
        <v>15734.04</v>
      </c>
      <c r="AM1416">
        <v>30.59</v>
      </c>
      <c r="AN1416">
        <v>3.35</v>
      </c>
      <c r="AO1416">
        <v>2900.91</v>
      </c>
      <c r="AP1416">
        <v>0</v>
      </c>
      <c r="AQ1416">
        <v>12.15</v>
      </c>
      <c r="AR1416">
        <v>0</v>
      </c>
      <c r="AS1416">
        <v>0</v>
      </c>
      <c r="AT1416">
        <v>70</v>
      </c>
      <c r="AU1416">
        <v>10</v>
      </c>
      <c r="AV1416">
        <v>1</v>
      </c>
      <c r="AW1416">
        <v>1</v>
      </c>
      <c r="AZ1416">
        <v>1</v>
      </c>
      <c r="BA1416">
        <v>1</v>
      </c>
      <c r="BB1416">
        <v>1</v>
      </c>
      <c r="BC1416">
        <v>1</v>
      </c>
      <c r="BD1416" t="s">
        <v>3</v>
      </c>
      <c r="BE1416" t="s">
        <v>3</v>
      </c>
      <c r="BF1416" t="s">
        <v>3</v>
      </c>
      <c r="BG1416" t="s">
        <v>3</v>
      </c>
      <c r="BH1416">
        <v>0</v>
      </c>
      <c r="BI1416">
        <v>4</v>
      </c>
      <c r="BJ1416" t="s">
        <v>372</v>
      </c>
      <c r="BM1416">
        <v>0</v>
      </c>
      <c r="BN1416">
        <v>0</v>
      </c>
      <c r="BO1416" t="s">
        <v>3</v>
      </c>
      <c r="BP1416">
        <v>0</v>
      </c>
      <c r="BQ1416">
        <v>1</v>
      </c>
      <c r="BR1416">
        <v>0</v>
      </c>
      <c r="BS1416">
        <v>1</v>
      </c>
      <c r="BT1416">
        <v>1</v>
      </c>
      <c r="BU1416">
        <v>1</v>
      </c>
      <c r="BV1416">
        <v>1</v>
      </c>
      <c r="BW1416">
        <v>1</v>
      </c>
      <c r="BX1416">
        <v>1</v>
      </c>
      <c r="BY1416" t="s">
        <v>3</v>
      </c>
      <c r="BZ1416">
        <v>70</v>
      </c>
      <c r="CA1416">
        <v>10</v>
      </c>
      <c r="CE1416">
        <v>0</v>
      </c>
      <c r="CF1416">
        <v>0</v>
      </c>
      <c r="CG1416">
        <v>0</v>
      </c>
      <c r="CM1416">
        <v>0</v>
      </c>
      <c r="CN1416" t="s">
        <v>3</v>
      </c>
      <c r="CO1416">
        <v>0</v>
      </c>
      <c r="CP1416">
        <f>(P1416+Q1416+S1416)</f>
        <v>0</v>
      </c>
      <c r="CQ1416">
        <f>(AC1416*BC1416*AW1416)</f>
        <v>15734.04</v>
      </c>
      <c r="CR1416">
        <f>((((ET1416)*BB1416-(EU1416)*BS1416)+AE1416*BS1416)*AV1416)</f>
        <v>30.59</v>
      </c>
      <c r="CS1416">
        <f>(AE1416*BS1416*AV1416)</f>
        <v>3.35</v>
      </c>
      <c r="CT1416">
        <f>(AF1416*BA1416*AV1416)</f>
        <v>2900.91</v>
      </c>
      <c r="CU1416">
        <f>AG1416</f>
        <v>0</v>
      </c>
      <c r="CV1416">
        <f>(AH1416*AV1416)</f>
        <v>12.15</v>
      </c>
      <c r="CW1416">
        <f>AI1416</f>
        <v>0</v>
      </c>
      <c r="CX1416">
        <f>AJ1416</f>
        <v>0</v>
      </c>
      <c r="CY1416">
        <f>((S1416*BZ1416)/100)</f>
        <v>0</v>
      </c>
      <c r="CZ1416">
        <f>((S1416*CA1416)/100)</f>
        <v>0</v>
      </c>
      <c r="DC1416" t="s">
        <v>3</v>
      </c>
      <c r="DD1416" t="s">
        <v>3</v>
      </c>
      <c r="DE1416" t="s">
        <v>3</v>
      </c>
      <c r="DF1416" t="s">
        <v>3</v>
      </c>
      <c r="DG1416" t="s">
        <v>3</v>
      </c>
      <c r="DH1416" t="s">
        <v>3</v>
      </c>
      <c r="DI1416" t="s">
        <v>3</v>
      </c>
      <c r="DJ1416" t="s">
        <v>3</v>
      </c>
      <c r="DK1416" t="s">
        <v>3</v>
      </c>
      <c r="DL1416" t="s">
        <v>3</v>
      </c>
      <c r="DM1416" t="s">
        <v>3</v>
      </c>
      <c r="DN1416">
        <v>0</v>
      </c>
      <c r="DO1416">
        <v>0</v>
      </c>
      <c r="DP1416">
        <v>1</v>
      </c>
      <c r="DQ1416">
        <v>1</v>
      </c>
      <c r="DU1416">
        <v>1010</v>
      </c>
      <c r="DV1416" t="s">
        <v>367</v>
      </c>
      <c r="DW1416" t="s">
        <v>367</v>
      </c>
      <c r="DX1416">
        <v>10</v>
      </c>
      <c r="EE1416">
        <v>38986828</v>
      </c>
      <c r="EF1416">
        <v>1</v>
      </c>
      <c r="EG1416" t="s">
        <v>23</v>
      </c>
      <c r="EH1416">
        <v>0</v>
      </c>
      <c r="EI1416" t="s">
        <v>3</v>
      </c>
      <c r="EJ1416">
        <v>4</v>
      </c>
      <c r="EK1416">
        <v>0</v>
      </c>
      <c r="EL1416" t="s">
        <v>24</v>
      </c>
      <c r="EM1416" t="s">
        <v>25</v>
      </c>
      <c r="EO1416" t="s">
        <v>3</v>
      </c>
      <c r="EQ1416">
        <v>131072</v>
      </c>
      <c r="ER1416">
        <v>18665.54</v>
      </c>
      <c r="ES1416">
        <v>15734.04</v>
      </c>
      <c r="ET1416">
        <v>30.59</v>
      </c>
      <c r="EU1416">
        <v>3.35</v>
      </c>
      <c r="EV1416">
        <v>2900.91</v>
      </c>
      <c r="EW1416">
        <v>12.15</v>
      </c>
      <c r="EX1416">
        <v>0</v>
      </c>
      <c r="EY1416">
        <v>0</v>
      </c>
      <c r="FQ1416">
        <v>0</v>
      </c>
      <c r="FR1416">
        <f>ROUND(IF(AND(BH1416=3,BI1416=3),P1416,0),2)</f>
        <v>0</v>
      </c>
      <c r="FS1416">
        <v>0</v>
      </c>
      <c r="FX1416">
        <v>70</v>
      </c>
      <c r="FY1416">
        <v>10</v>
      </c>
      <c r="GA1416" t="s">
        <v>3</v>
      </c>
      <c r="GD1416">
        <v>0</v>
      </c>
      <c r="GF1416">
        <v>-382465600</v>
      </c>
      <c r="GG1416">
        <v>2</v>
      </c>
      <c r="GH1416">
        <v>1</v>
      </c>
      <c r="GI1416">
        <v>-2</v>
      </c>
      <c r="GJ1416">
        <v>0</v>
      </c>
      <c r="GK1416">
        <f>ROUND(R1416*(R12)/100,2)</f>
        <v>0</v>
      </c>
      <c r="GL1416">
        <f>ROUND(IF(AND(BH1416=3,BI1416=3,FS1416&lt;&gt;0),P1416,0),2)</f>
        <v>0</v>
      </c>
      <c r="GM1416">
        <f>ROUND(O1416+X1416+Y1416+GK1416,2)+GX1416</f>
        <v>0</v>
      </c>
      <c r="GN1416">
        <f>IF(OR(BI1416=0,BI1416=1),ROUND(O1416+X1416+Y1416+GK1416,2),0)</f>
        <v>0</v>
      </c>
      <c r="GO1416">
        <f>IF(BI1416=2,ROUND(O1416+X1416+Y1416+GK1416,2),0)</f>
        <v>0</v>
      </c>
      <c r="GP1416">
        <f>IF(BI1416=4,ROUND(O1416+X1416+Y1416+GK1416,2)+GX1416,0)</f>
        <v>0</v>
      </c>
      <c r="GR1416">
        <v>0</v>
      </c>
      <c r="GS1416">
        <v>3</v>
      </c>
      <c r="GT1416">
        <v>0</v>
      </c>
      <c r="GU1416" t="s">
        <v>3</v>
      </c>
      <c r="GV1416">
        <f>ROUND((GT1416),6)</f>
        <v>0</v>
      </c>
      <c r="GW1416">
        <v>1</v>
      </c>
      <c r="GX1416">
        <f>ROUND(HC1416*I1416,2)</f>
        <v>0</v>
      </c>
      <c r="HA1416">
        <v>0</v>
      </c>
      <c r="HB1416">
        <v>0</v>
      </c>
      <c r="HC1416">
        <f>GV1416*GW1416</f>
        <v>0</v>
      </c>
      <c r="IK1416">
        <v>0</v>
      </c>
    </row>
    <row r="1418" spans="1:245" x14ac:dyDescent="0.2">
      <c r="A1418" s="2">
        <v>51</v>
      </c>
      <c r="B1418" s="2">
        <f>B1412</f>
        <v>1</v>
      </c>
      <c r="C1418" s="2">
        <f>A1412</f>
        <v>5</v>
      </c>
      <c r="D1418" s="2">
        <f>ROW(A1412)</f>
        <v>1412</v>
      </c>
      <c r="E1418" s="2"/>
      <c r="F1418" s="2" t="str">
        <f>IF(F1412&lt;&gt;"",F1412,"")</f>
        <v>Новый подраздел</v>
      </c>
      <c r="G1418" s="2" t="str">
        <f>IF(G1412&lt;&gt;"",G1412,"")</f>
        <v>Прочие работы</v>
      </c>
      <c r="H1418" s="2">
        <v>0</v>
      </c>
      <c r="I1418" s="2"/>
      <c r="J1418" s="2"/>
      <c r="K1418" s="2"/>
      <c r="L1418" s="2"/>
      <c r="M1418" s="2"/>
      <c r="N1418" s="2"/>
      <c r="O1418" s="2">
        <f t="shared" ref="O1418:T1418" si="864">ROUND(AB1418,2)</f>
        <v>0</v>
      </c>
      <c r="P1418" s="2">
        <f t="shared" si="864"/>
        <v>0</v>
      </c>
      <c r="Q1418" s="2">
        <f t="shared" si="864"/>
        <v>0</v>
      </c>
      <c r="R1418" s="2">
        <f t="shared" si="864"/>
        <v>0</v>
      </c>
      <c r="S1418" s="2">
        <f t="shared" si="864"/>
        <v>0</v>
      </c>
      <c r="T1418" s="2">
        <f t="shared" si="864"/>
        <v>0</v>
      </c>
      <c r="U1418" s="2">
        <f>AH1418</f>
        <v>0</v>
      </c>
      <c r="V1418" s="2">
        <f>AI1418</f>
        <v>0</v>
      </c>
      <c r="W1418" s="2">
        <f>ROUND(AJ1418,2)</f>
        <v>0</v>
      </c>
      <c r="X1418" s="2">
        <f>ROUND(AK1418,2)</f>
        <v>0</v>
      </c>
      <c r="Y1418" s="2">
        <f>ROUND(AL1418,2)</f>
        <v>0</v>
      </c>
      <c r="Z1418" s="2"/>
      <c r="AA1418" s="2"/>
      <c r="AB1418" s="2">
        <f>ROUND(SUMIF(AA1416:AA1416,"=40597198",O1416:O1416),2)</f>
        <v>0</v>
      </c>
      <c r="AC1418" s="2">
        <f>ROUND(SUMIF(AA1416:AA1416,"=40597198",P1416:P1416),2)</f>
        <v>0</v>
      </c>
      <c r="AD1418" s="2">
        <f>ROUND(SUMIF(AA1416:AA1416,"=40597198",Q1416:Q1416),2)</f>
        <v>0</v>
      </c>
      <c r="AE1418" s="2">
        <f>ROUND(SUMIF(AA1416:AA1416,"=40597198",R1416:R1416),2)</f>
        <v>0</v>
      </c>
      <c r="AF1418" s="2">
        <f>ROUND(SUMIF(AA1416:AA1416,"=40597198",S1416:S1416),2)</f>
        <v>0</v>
      </c>
      <c r="AG1418" s="2">
        <f>ROUND(SUMIF(AA1416:AA1416,"=40597198",T1416:T1416),2)</f>
        <v>0</v>
      </c>
      <c r="AH1418" s="2">
        <f>SUMIF(AA1416:AA1416,"=40597198",U1416:U1416)</f>
        <v>0</v>
      </c>
      <c r="AI1418" s="2">
        <f>SUMIF(AA1416:AA1416,"=40597198",V1416:V1416)</f>
        <v>0</v>
      </c>
      <c r="AJ1418" s="2">
        <f>ROUND(SUMIF(AA1416:AA1416,"=40597198",W1416:W1416),2)</f>
        <v>0</v>
      </c>
      <c r="AK1418" s="2">
        <f>ROUND(SUMIF(AA1416:AA1416,"=40597198",X1416:X1416),2)</f>
        <v>0</v>
      </c>
      <c r="AL1418" s="2">
        <f>ROUND(SUMIF(AA1416:AA1416,"=40597198",Y1416:Y1416),2)</f>
        <v>0</v>
      </c>
      <c r="AM1418" s="2"/>
      <c r="AN1418" s="2"/>
      <c r="AO1418" s="2">
        <f t="shared" ref="AO1418:BC1418" si="865">ROUND(BX1418,2)</f>
        <v>0</v>
      </c>
      <c r="AP1418" s="2">
        <f t="shared" si="865"/>
        <v>0</v>
      </c>
      <c r="AQ1418" s="2">
        <f t="shared" si="865"/>
        <v>0</v>
      </c>
      <c r="AR1418" s="2">
        <f t="shared" si="865"/>
        <v>0</v>
      </c>
      <c r="AS1418" s="2">
        <f t="shared" si="865"/>
        <v>0</v>
      </c>
      <c r="AT1418" s="2">
        <f t="shared" si="865"/>
        <v>0</v>
      </c>
      <c r="AU1418" s="2">
        <f t="shared" si="865"/>
        <v>0</v>
      </c>
      <c r="AV1418" s="2">
        <f t="shared" si="865"/>
        <v>0</v>
      </c>
      <c r="AW1418" s="2">
        <f t="shared" si="865"/>
        <v>0</v>
      </c>
      <c r="AX1418" s="2">
        <f t="shared" si="865"/>
        <v>0</v>
      </c>
      <c r="AY1418" s="2">
        <f t="shared" si="865"/>
        <v>0</v>
      </c>
      <c r="AZ1418" s="2">
        <f t="shared" si="865"/>
        <v>0</v>
      </c>
      <c r="BA1418" s="2">
        <f t="shared" si="865"/>
        <v>0</v>
      </c>
      <c r="BB1418" s="2">
        <f t="shared" si="865"/>
        <v>0</v>
      </c>
      <c r="BC1418" s="2">
        <f t="shared" si="865"/>
        <v>0</v>
      </c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>
        <f>ROUND(SUMIF(AA1416:AA1416,"=40597198",FQ1416:FQ1416),2)</f>
        <v>0</v>
      </c>
      <c r="BY1418" s="2">
        <f>ROUND(SUMIF(AA1416:AA1416,"=40597198",FR1416:FR1416),2)</f>
        <v>0</v>
      </c>
      <c r="BZ1418" s="2">
        <f>ROUND(SUMIF(AA1416:AA1416,"=40597198",GL1416:GL1416),2)</f>
        <v>0</v>
      </c>
      <c r="CA1418" s="2">
        <f>ROUND(SUMIF(AA1416:AA1416,"=40597198",GM1416:GM1416),2)</f>
        <v>0</v>
      </c>
      <c r="CB1418" s="2">
        <f>ROUND(SUMIF(AA1416:AA1416,"=40597198",GN1416:GN1416),2)</f>
        <v>0</v>
      </c>
      <c r="CC1418" s="2">
        <f>ROUND(SUMIF(AA1416:AA1416,"=40597198",GO1416:GO1416),2)</f>
        <v>0</v>
      </c>
      <c r="CD1418" s="2">
        <f>ROUND(SUMIF(AA1416:AA1416,"=40597198",GP1416:GP1416),2)</f>
        <v>0</v>
      </c>
      <c r="CE1418" s="2">
        <f>AC1418-BX1418</f>
        <v>0</v>
      </c>
      <c r="CF1418" s="2">
        <f>AC1418-BY1418</f>
        <v>0</v>
      </c>
      <c r="CG1418" s="2">
        <f>BX1418-BZ1418</f>
        <v>0</v>
      </c>
      <c r="CH1418" s="2">
        <f>AC1418-BX1418-BY1418+BZ1418</f>
        <v>0</v>
      </c>
      <c r="CI1418" s="2">
        <f>BY1418-BZ1418</f>
        <v>0</v>
      </c>
      <c r="CJ1418" s="2">
        <f>ROUND(SUMIF(AA1416:AA1416,"=40597198",GX1416:GX1416),2)</f>
        <v>0</v>
      </c>
      <c r="CK1418" s="2">
        <f>ROUND(SUMIF(AA1416:AA1416,"=40597198",GY1416:GY1416),2)</f>
        <v>0</v>
      </c>
      <c r="CL1418" s="2">
        <f>ROUND(SUMIF(AA1416:AA1416,"=40597198",GZ1416:GZ1416),2)</f>
        <v>0</v>
      </c>
      <c r="CM1418" s="2"/>
      <c r="CN1418" s="2"/>
      <c r="CO1418" s="2"/>
      <c r="CP1418" s="2"/>
      <c r="CQ1418" s="2"/>
      <c r="CR1418" s="2"/>
      <c r="CS1418" s="2"/>
      <c r="CT1418" s="2"/>
      <c r="CU1418" s="2"/>
      <c r="CV1418" s="2"/>
      <c r="CW1418" s="2"/>
      <c r="CX1418" s="2"/>
      <c r="CY1418" s="2"/>
      <c r="CZ1418" s="2"/>
      <c r="DA1418" s="2"/>
      <c r="DB1418" s="2"/>
      <c r="DC1418" s="2"/>
      <c r="DD1418" s="2"/>
      <c r="DE1418" s="2"/>
      <c r="DF1418" s="2"/>
      <c r="DG1418" s="3"/>
      <c r="DH1418" s="3"/>
      <c r="DI1418" s="3"/>
      <c r="DJ1418" s="3"/>
      <c r="DK1418" s="3"/>
      <c r="DL1418" s="3"/>
      <c r="DM1418" s="3"/>
      <c r="DN1418" s="3"/>
      <c r="DO1418" s="3"/>
      <c r="DP1418" s="3"/>
      <c r="DQ1418" s="3"/>
      <c r="DR1418" s="3"/>
      <c r="DS1418" s="3"/>
      <c r="DT1418" s="3"/>
      <c r="DU1418" s="3"/>
      <c r="DV1418" s="3"/>
      <c r="DW1418" s="3"/>
      <c r="DX1418" s="3"/>
      <c r="DY1418" s="3"/>
      <c r="DZ1418" s="3"/>
      <c r="EA1418" s="3"/>
      <c r="EB1418" s="3"/>
      <c r="EC1418" s="3"/>
      <c r="ED1418" s="3"/>
      <c r="EE1418" s="3"/>
      <c r="EF1418" s="3"/>
      <c r="EG1418" s="3"/>
      <c r="EH1418" s="3"/>
      <c r="EI1418" s="3"/>
      <c r="EJ1418" s="3"/>
      <c r="EK1418" s="3"/>
      <c r="EL1418" s="3"/>
      <c r="EM1418" s="3"/>
      <c r="EN1418" s="3"/>
      <c r="EO1418" s="3"/>
      <c r="EP1418" s="3"/>
      <c r="EQ1418" s="3"/>
      <c r="ER1418" s="3"/>
      <c r="ES1418" s="3"/>
      <c r="ET1418" s="3"/>
      <c r="EU1418" s="3"/>
      <c r="EV1418" s="3"/>
      <c r="EW1418" s="3"/>
      <c r="EX1418" s="3"/>
      <c r="EY1418" s="3"/>
      <c r="EZ1418" s="3"/>
      <c r="FA1418" s="3"/>
      <c r="FB1418" s="3"/>
      <c r="FC1418" s="3"/>
      <c r="FD1418" s="3"/>
      <c r="FE1418" s="3"/>
      <c r="FF1418" s="3"/>
      <c r="FG1418" s="3"/>
      <c r="FH1418" s="3"/>
      <c r="FI1418" s="3"/>
      <c r="FJ1418" s="3"/>
      <c r="FK1418" s="3"/>
      <c r="FL1418" s="3"/>
      <c r="FM1418" s="3"/>
      <c r="FN1418" s="3"/>
      <c r="FO1418" s="3"/>
      <c r="FP1418" s="3"/>
      <c r="FQ1418" s="3"/>
      <c r="FR1418" s="3"/>
      <c r="FS1418" s="3"/>
      <c r="FT1418" s="3"/>
      <c r="FU1418" s="3"/>
      <c r="FV1418" s="3"/>
      <c r="FW1418" s="3"/>
      <c r="FX1418" s="3"/>
      <c r="FY1418" s="3"/>
      <c r="FZ1418" s="3"/>
      <c r="GA1418" s="3"/>
      <c r="GB1418" s="3"/>
      <c r="GC1418" s="3"/>
      <c r="GD1418" s="3"/>
      <c r="GE1418" s="3"/>
      <c r="GF1418" s="3"/>
      <c r="GG1418" s="3"/>
      <c r="GH1418" s="3"/>
      <c r="GI1418" s="3"/>
      <c r="GJ1418" s="3"/>
      <c r="GK1418" s="3"/>
      <c r="GL1418" s="3"/>
      <c r="GM1418" s="3"/>
      <c r="GN1418" s="3"/>
      <c r="GO1418" s="3"/>
      <c r="GP1418" s="3"/>
      <c r="GQ1418" s="3"/>
      <c r="GR1418" s="3"/>
      <c r="GS1418" s="3"/>
      <c r="GT1418" s="3"/>
      <c r="GU1418" s="3"/>
      <c r="GV1418" s="3"/>
      <c r="GW1418" s="3"/>
      <c r="GX1418" s="3">
        <v>0</v>
      </c>
    </row>
    <row r="1420" spans="1:245" x14ac:dyDescent="0.2">
      <c r="A1420" s="4">
        <v>50</v>
      </c>
      <c r="B1420" s="4">
        <v>0</v>
      </c>
      <c r="C1420" s="4">
        <v>0</v>
      </c>
      <c r="D1420" s="4">
        <v>1</v>
      </c>
      <c r="E1420" s="4">
        <v>201</v>
      </c>
      <c r="F1420" s="4">
        <f>ROUND(Source!O1418,O1420)</f>
        <v>0</v>
      </c>
      <c r="G1420" s="4" t="s">
        <v>66</v>
      </c>
      <c r="H1420" s="4" t="s">
        <v>67</v>
      </c>
      <c r="I1420" s="4"/>
      <c r="J1420" s="4"/>
      <c r="K1420" s="4">
        <v>201</v>
      </c>
      <c r="L1420" s="4">
        <v>1</v>
      </c>
      <c r="M1420" s="4">
        <v>3</v>
      </c>
      <c r="N1420" s="4" t="s">
        <v>3</v>
      </c>
      <c r="O1420" s="4">
        <v>2</v>
      </c>
      <c r="P1420" s="4"/>
      <c r="Q1420" s="4"/>
      <c r="R1420" s="4"/>
      <c r="S1420" s="4"/>
      <c r="T1420" s="4"/>
      <c r="U1420" s="4"/>
      <c r="V1420" s="4"/>
      <c r="W1420" s="4"/>
    </row>
    <row r="1421" spans="1:245" x14ac:dyDescent="0.2">
      <c r="A1421" s="4">
        <v>50</v>
      </c>
      <c r="B1421" s="4">
        <v>0</v>
      </c>
      <c r="C1421" s="4">
        <v>0</v>
      </c>
      <c r="D1421" s="4">
        <v>1</v>
      </c>
      <c r="E1421" s="4">
        <v>202</v>
      </c>
      <c r="F1421" s="4">
        <f>ROUND(Source!P1418,O1421)</f>
        <v>0</v>
      </c>
      <c r="G1421" s="4" t="s">
        <v>68</v>
      </c>
      <c r="H1421" s="4" t="s">
        <v>69</v>
      </c>
      <c r="I1421" s="4"/>
      <c r="J1421" s="4"/>
      <c r="K1421" s="4">
        <v>202</v>
      </c>
      <c r="L1421" s="4">
        <v>2</v>
      </c>
      <c r="M1421" s="4">
        <v>3</v>
      </c>
      <c r="N1421" s="4" t="s">
        <v>3</v>
      </c>
      <c r="O1421" s="4">
        <v>2</v>
      </c>
      <c r="P1421" s="4"/>
      <c r="Q1421" s="4"/>
      <c r="R1421" s="4"/>
      <c r="S1421" s="4"/>
      <c r="T1421" s="4"/>
      <c r="U1421" s="4"/>
      <c r="V1421" s="4"/>
      <c r="W1421" s="4"/>
    </row>
    <row r="1422" spans="1:245" x14ac:dyDescent="0.2">
      <c r="A1422" s="4">
        <v>50</v>
      </c>
      <c r="B1422" s="4">
        <v>0</v>
      </c>
      <c r="C1422" s="4">
        <v>0</v>
      </c>
      <c r="D1422" s="4">
        <v>1</v>
      </c>
      <c r="E1422" s="4">
        <v>222</v>
      </c>
      <c r="F1422" s="4">
        <f>ROUND(Source!AO1418,O1422)</f>
        <v>0</v>
      </c>
      <c r="G1422" s="4" t="s">
        <v>70</v>
      </c>
      <c r="H1422" s="4" t="s">
        <v>71</v>
      </c>
      <c r="I1422" s="4"/>
      <c r="J1422" s="4"/>
      <c r="K1422" s="4">
        <v>222</v>
      </c>
      <c r="L1422" s="4">
        <v>3</v>
      </c>
      <c r="M1422" s="4">
        <v>3</v>
      </c>
      <c r="N1422" s="4" t="s">
        <v>3</v>
      </c>
      <c r="O1422" s="4">
        <v>2</v>
      </c>
      <c r="P1422" s="4"/>
      <c r="Q1422" s="4"/>
      <c r="R1422" s="4"/>
      <c r="S1422" s="4"/>
      <c r="T1422" s="4"/>
      <c r="U1422" s="4"/>
      <c r="V1422" s="4"/>
      <c r="W1422" s="4"/>
    </row>
    <row r="1423" spans="1:245" x14ac:dyDescent="0.2">
      <c r="A1423" s="4">
        <v>50</v>
      </c>
      <c r="B1423" s="4">
        <v>0</v>
      </c>
      <c r="C1423" s="4">
        <v>0</v>
      </c>
      <c r="D1423" s="4">
        <v>1</v>
      </c>
      <c r="E1423" s="4">
        <v>225</v>
      </c>
      <c r="F1423" s="4">
        <f>ROUND(Source!AV1418,O1423)</f>
        <v>0</v>
      </c>
      <c r="G1423" s="4" t="s">
        <v>72</v>
      </c>
      <c r="H1423" s="4" t="s">
        <v>73</v>
      </c>
      <c r="I1423" s="4"/>
      <c r="J1423" s="4"/>
      <c r="K1423" s="4">
        <v>225</v>
      </c>
      <c r="L1423" s="4">
        <v>4</v>
      </c>
      <c r="M1423" s="4">
        <v>3</v>
      </c>
      <c r="N1423" s="4" t="s">
        <v>3</v>
      </c>
      <c r="O1423" s="4">
        <v>2</v>
      </c>
      <c r="P1423" s="4"/>
      <c r="Q1423" s="4"/>
      <c r="R1423" s="4"/>
      <c r="S1423" s="4"/>
      <c r="T1423" s="4"/>
      <c r="U1423" s="4"/>
      <c r="V1423" s="4"/>
      <c r="W1423" s="4"/>
    </row>
    <row r="1424" spans="1:245" x14ac:dyDescent="0.2">
      <c r="A1424" s="4">
        <v>50</v>
      </c>
      <c r="B1424" s="4">
        <v>0</v>
      </c>
      <c r="C1424" s="4">
        <v>0</v>
      </c>
      <c r="D1424" s="4">
        <v>1</v>
      </c>
      <c r="E1424" s="4">
        <v>226</v>
      </c>
      <c r="F1424" s="4">
        <f>ROUND(Source!AW1418,O1424)</f>
        <v>0</v>
      </c>
      <c r="G1424" s="4" t="s">
        <v>74</v>
      </c>
      <c r="H1424" s="4" t="s">
        <v>75</v>
      </c>
      <c r="I1424" s="4"/>
      <c r="J1424" s="4"/>
      <c r="K1424" s="4">
        <v>226</v>
      </c>
      <c r="L1424" s="4">
        <v>5</v>
      </c>
      <c r="M1424" s="4">
        <v>3</v>
      </c>
      <c r="N1424" s="4" t="s">
        <v>3</v>
      </c>
      <c r="O1424" s="4">
        <v>2</v>
      </c>
      <c r="P1424" s="4"/>
      <c r="Q1424" s="4"/>
      <c r="R1424" s="4"/>
      <c r="S1424" s="4"/>
      <c r="T1424" s="4"/>
      <c r="U1424" s="4"/>
      <c r="V1424" s="4"/>
      <c r="W1424" s="4"/>
    </row>
    <row r="1425" spans="1:23" x14ac:dyDescent="0.2">
      <c r="A1425" s="4">
        <v>50</v>
      </c>
      <c r="B1425" s="4">
        <v>0</v>
      </c>
      <c r="C1425" s="4">
        <v>0</v>
      </c>
      <c r="D1425" s="4">
        <v>1</v>
      </c>
      <c r="E1425" s="4">
        <v>227</v>
      </c>
      <c r="F1425" s="4">
        <f>ROUND(Source!AX1418,O1425)</f>
        <v>0</v>
      </c>
      <c r="G1425" s="4" t="s">
        <v>76</v>
      </c>
      <c r="H1425" s="4" t="s">
        <v>77</v>
      </c>
      <c r="I1425" s="4"/>
      <c r="J1425" s="4"/>
      <c r="K1425" s="4">
        <v>227</v>
      </c>
      <c r="L1425" s="4">
        <v>6</v>
      </c>
      <c r="M1425" s="4">
        <v>3</v>
      </c>
      <c r="N1425" s="4" t="s">
        <v>3</v>
      </c>
      <c r="O1425" s="4">
        <v>2</v>
      </c>
      <c r="P1425" s="4"/>
      <c r="Q1425" s="4"/>
      <c r="R1425" s="4"/>
      <c r="S1425" s="4"/>
      <c r="T1425" s="4"/>
      <c r="U1425" s="4"/>
      <c r="V1425" s="4"/>
      <c r="W1425" s="4"/>
    </row>
    <row r="1426" spans="1:23" x14ac:dyDescent="0.2">
      <c r="A1426" s="4">
        <v>50</v>
      </c>
      <c r="B1426" s="4">
        <v>0</v>
      </c>
      <c r="C1426" s="4">
        <v>0</v>
      </c>
      <c r="D1426" s="4">
        <v>1</v>
      </c>
      <c r="E1426" s="4">
        <v>228</v>
      </c>
      <c r="F1426" s="4">
        <f>ROUND(Source!AY1418,O1426)</f>
        <v>0</v>
      </c>
      <c r="G1426" s="4" t="s">
        <v>78</v>
      </c>
      <c r="H1426" s="4" t="s">
        <v>79</v>
      </c>
      <c r="I1426" s="4"/>
      <c r="J1426" s="4"/>
      <c r="K1426" s="4">
        <v>228</v>
      </c>
      <c r="L1426" s="4">
        <v>7</v>
      </c>
      <c r="M1426" s="4">
        <v>3</v>
      </c>
      <c r="N1426" s="4" t="s">
        <v>3</v>
      </c>
      <c r="O1426" s="4">
        <v>2</v>
      </c>
      <c r="P1426" s="4"/>
      <c r="Q1426" s="4"/>
      <c r="R1426" s="4"/>
      <c r="S1426" s="4"/>
      <c r="T1426" s="4"/>
      <c r="U1426" s="4"/>
      <c r="V1426" s="4"/>
      <c r="W1426" s="4"/>
    </row>
    <row r="1427" spans="1:23" x14ac:dyDescent="0.2">
      <c r="A1427" s="4">
        <v>50</v>
      </c>
      <c r="B1427" s="4">
        <v>0</v>
      </c>
      <c r="C1427" s="4">
        <v>0</v>
      </c>
      <c r="D1427" s="4">
        <v>1</v>
      </c>
      <c r="E1427" s="4">
        <v>216</v>
      </c>
      <c r="F1427" s="4">
        <f>ROUND(Source!AP1418,O1427)</f>
        <v>0</v>
      </c>
      <c r="G1427" s="4" t="s">
        <v>80</v>
      </c>
      <c r="H1427" s="4" t="s">
        <v>81</v>
      </c>
      <c r="I1427" s="4"/>
      <c r="J1427" s="4"/>
      <c r="K1427" s="4">
        <v>216</v>
      </c>
      <c r="L1427" s="4">
        <v>8</v>
      </c>
      <c r="M1427" s="4">
        <v>3</v>
      </c>
      <c r="N1427" s="4" t="s">
        <v>3</v>
      </c>
      <c r="O1427" s="4">
        <v>2</v>
      </c>
      <c r="P1427" s="4"/>
      <c r="Q1427" s="4"/>
      <c r="R1427" s="4"/>
      <c r="S1427" s="4"/>
      <c r="T1427" s="4"/>
      <c r="U1427" s="4"/>
      <c r="V1427" s="4"/>
      <c r="W1427" s="4"/>
    </row>
    <row r="1428" spans="1:23" x14ac:dyDescent="0.2">
      <c r="A1428" s="4">
        <v>50</v>
      </c>
      <c r="B1428" s="4">
        <v>0</v>
      </c>
      <c r="C1428" s="4">
        <v>0</v>
      </c>
      <c r="D1428" s="4">
        <v>1</v>
      </c>
      <c r="E1428" s="4">
        <v>223</v>
      </c>
      <c r="F1428" s="4">
        <f>ROUND(Source!AQ1418,O1428)</f>
        <v>0</v>
      </c>
      <c r="G1428" s="4" t="s">
        <v>82</v>
      </c>
      <c r="H1428" s="4" t="s">
        <v>83</v>
      </c>
      <c r="I1428" s="4"/>
      <c r="J1428" s="4"/>
      <c r="K1428" s="4">
        <v>223</v>
      </c>
      <c r="L1428" s="4">
        <v>9</v>
      </c>
      <c r="M1428" s="4">
        <v>3</v>
      </c>
      <c r="N1428" s="4" t="s">
        <v>3</v>
      </c>
      <c r="O1428" s="4">
        <v>2</v>
      </c>
      <c r="P1428" s="4"/>
      <c r="Q1428" s="4"/>
      <c r="R1428" s="4"/>
      <c r="S1428" s="4"/>
      <c r="T1428" s="4"/>
      <c r="U1428" s="4"/>
      <c r="V1428" s="4"/>
      <c r="W1428" s="4"/>
    </row>
    <row r="1429" spans="1:23" x14ac:dyDescent="0.2">
      <c r="A1429" s="4">
        <v>50</v>
      </c>
      <c r="B1429" s="4">
        <v>0</v>
      </c>
      <c r="C1429" s="4">
        <v>0</v>
      </c>
      <c r="D1429" s="4">
        <v>1</v>
      </c>
      <c r="E1429" s="4">
        <v>229</v>
      </c>
      <c r="F1429" s="4">
        <f>ROUND(Source!AZ1418,O1429)</f>
        <v>0</v>
      </c>
      <c r="G1429" s="4" t="s">
        <v>84</v>
      </c>
      <c r="H1429" s="4" t="s">
        <v>85</v>
      </c>
      <c r="I1429" s="4"/>
      <c r="J1429" s="4"/>
      <c r="K1429" s="4">
        <v>229</v>
      </c>
      <c r="L1429" s="4">
        <v>10</v>
      </c>
      <c r="M1429" s="4">
        <v>3</v>
      </c>
      <c r="N1429" s="4" t="s">
        <v>3</v>
      </c>
      <c r="O1429" s="4">
        <v>2</v>
      </c>
      <c r="P1429" s="4"/>
      <c r="Q1429" s="4"/>
      <c r="R1429" s="4"/>
      <c r="S1429" s="4"/>
      <c r="T1429" s="4"/>
      <c r="U1429" s="4"/>
      <c r="V1429" s="4"/>
      <c r="W1429" s="4"/>
    </row>
    <row r="1430" spans="1:23" x14ac:dyDescent="0.2">
      <c r="A1430" s="4">
        <v>50</v>
      </c>
      <c r="B1430" s="4">
        <v>0</v>
      </c>
      <c r="C1430" s="4">
        <v>0</v>
      </c>
      <c r="D1430" s="4">
        <v>1</v>
      </c>
      <c r="E1430" s="4">
        <v>203</v>
      </c>
      <c r="F1430" s="4">
        <f>ROUND(Source!Q1418,O1430)</f>
        <v>0</v>
      </c>
      <c r="G1430" s="4" t="s">
        <v>86</v>
      </c>
      <c r="H1430" s="4" t="s">
        <v>87</v>
      </c>
      <c r="I1430" s="4"/>
      <c r="J1430" s="4"/>
      <c r="K1430" s="4">
        <v>203</v>
      </c>
      <c r="L1430" s="4">
        <v>11</v>
      </c>
      <c r="M1430" s="4">
        <v>3</v>
      </c>
      <c r="N1430" s="4" t="s">
        <v>3</v>
      </c>
      <c r="O1430" s="4">
        <v>2</v>
      </c>
      <c r="P1430" s="4"/>
      <c r="Q1430" s="4"/>
      <c r="R1430" s="4"/>
      <c r="S1430" s="4"/>
      <c r="T1430" s="4"/>
      <c r="U1430" s="4"/>
      <c r="V1430" s="4"/>
      <c r="W1430" s="4"/>
    </row>
    <row r="1431" spans="1:23" x14ac:dyDescent="0.2">
      <c r="A1431" s="4">
        <v>50</v>
      </c>
      <c r="B1431" s="4">
        <v>0</v>
      </c>
      <c r="C1431" s="4">
        <v>0</v>
      </c>
      <c r="D1431" s="4">
        <v>1</v>
      </c>
      <c r="E1431" s="4">
        <v>231</v>
      </c>
      <c r="F1431" s="4">
        <f>ROUND(Source!BB1418,O1431)</f>
        <v>0</v>
      </c>
      <c r="G1431" s="4" t="s">
        <v>88</v>
      </c>
      <c r="H1431" s="4" t="s">
        <v>89</v>
      </c>
      <c r="I1431" s="4"/>
      <c r="J1431" s="4"/>
      <c r="K1431" s="4">
        <v>231</v>
      </c>
      <c r="L1431" s="4">
        <v>12</v>
      </c>
      <c r="M1431" s="4">
        <v>3</v>
      </c>
      <c r="N1431" s="4" t="s">
        <v>3</v>
      </c>
      <c r="O1431" s="4">
        <v>2</v>
      </c>
      <c r="P1431" s="4"/>
      <c r="Q1431" s="4"/>
      <c r="R1431" s="4"/>
      <c r="S1431" s="4"/>
      <c r="T1431" s="4"/>
      <c r="U1431" s="4"/>
      <c r="V1431" s="4"/>
      <c r="W1431" s="4"/>
    </row>
    <row r="1432" spans="1:23" x14ac:dyDescent="0.2">
      <c r="A1432" s="4">
        <v>50</v>
      </c>
      <c r="B1432" s="4">
        <v>0</v>
      </c>
      <c r="C1432" s="4">
        <v>0</v>
      </c>
      <c r="D1432" s="4">
        <v>1</v>
      </c>
      <c r="E1432" s="4">
        <v>204</v>
      </c>
      <c r="F1432" s="4">
        <f>ROUND(Source!R1418,O1432)</f>
        <v>0</v>
      </c>
      <c r="G1432" s="4" t="s">
        <v>90</v>
      </c>
      <c r="H1432" s="4" t="s">
        <v>91</v>
      </c>
      <c r="I1432" s="4"/>
      <c r="J1432" s="4"/>
      <c r="K1432" s="4">
        <v>204</v>
      </c>
      <c r="L1432" s="4">
        <v>13</v>
      </c>
      <c r="M1432" s="4">
        <v>3</v>
      </c>
      <c r="N1432" s="4" t="s">
        <v>3</v>
      </c>
      <c r="O1432" s="4">
        <v>2</v>
      </c>
      <c r="P1432" s="4"/>
      <c r="Q1432" s="4"/>
      <c r="R1432" s="4"/>
      <c r="S1432" s="4"/>
      <c r="T1432" s="4"/>
      <c r="U1432" s="4"/>
      <c r="V1432" s="4"/>
      <c r="W1432" s="4"/>
    </row>
    <row r="1433" spans="1:23" x14ac:dyDescent="0.2">
      <c r="A1433" s="4">
        <v>50</v>
      </c>
      <c r="B1433" s="4">
        <v>0</v>
      </c>
      <c r="C1433" s="4">
        <v>0</v>
      </c>
      <c r="D1433" s="4">
        <v>1</v>
      </c>
      <c r="E1433" s="4">
        <v>205</v>
      </c>
      <c r="F1433" s="4">
        <f>ROUND(Source!S1418,O1433)</f>
        <v>0</v>
      </c>
      <c r="G1433" s="4" t="s">
        <v>92</v>
      </c>
      <c r="H1433" s="4" t="s">
        <v>93</v>
      </c>
      <c r="I1433" s="4"/>
      <c r="J1433" s="4"/>
      <c r="K1433" s="4">
        <v>205</v>
      </c>
      <c r="L1433" s="4">
        <v>14</v>
      </c>
      <c r="M1433" s="4">
        <v>3</v>
      </c>
      <c r="N1433" s="4" t="s">
        <v>3</v>
      </c>
      <c r="O1433" s="4">
        <v>2</v>
      </c>
      <c r="P1433" s="4"/>
      <c r="Q1433" s="4"/>
      <c r="R1433" s="4"/>
      <c r="S1433" s="4"/>
      <c r="T1433" s="4"/>
      <c r="U1433" s="4"/>
      <c r="V1433" s="4"/>
      <c r="W1433" s="4"/>
    </row>
    <row r="1434" spans="1:23" x14ac:dyDescent="0.2">
      <c r="A1434" s="4">
        <v>50</v>
      </c>
      <c r="B1434" s="4">
        <v>0</v>
      </c>
      <c r="C1434" s="4">
        <v>0</v>
      </c>
      <c r="D1434" s="4">
        <v>1</v>
      </c>
      <c r="E1434" s="4">
        <v>232</v>
      </c>
      <c r="F1434" s="4">
        <f>ROUND(Source!BC1418,O1434)</f>
        <v>0</v>
      </c>
      <c r="G1434" s="4" t="s">
        <v>94</v>
      </c>
      <c r="H1434" s="4" t="s">
        <v>95</v>
      </c>
      <c r="I1434" s="4"/>
      <c r="J1434" s="4"/>
      <c r="K1434" s="4">
        <v>232</v>
      </c>
      <c r="L1434" s="4">
        <v>15</v>
      </c>
      <c r="M1434" s="4">
        <v>3</v>
      </c>
      <c r="N1434" s="4" t="s">
        <v>3</v>
      </c>
      <c r="O1434" s="4">
        <v>2</v>
      </c>
      <c r="P1434" s="4"/>
      <c r="Q1434" s="4"/>
      <c r="R1434" s="4"/>
      <c r="S1434" s="4"/>
      <c r="T1434" s="4"/>
      <c r="U1434" s="4"/>
      <c r="V1434" s="4"/>
      <c r="W1434" s="4"/>
    </row>
    <row r="1435" spans="1:23" x14ac:dyDescent="0.2">
      <c r="A1435" s="4">
        <v>50</v>
      </c>
      <c r="B1435" s="4">
        <v>0</v>
      </c>
      <c r="C1435" s="4">
        <v>0</v>
      </c>
      <c r="D1435" s="4">
        <v>1</v>
      </c>
      <c r="E1435" s="4">
        <v>214</v>
      </c>
      <c r="F1435" s="4">
        <f>ROUND(Source!AS1418,O1435)</f>
        <v>0</v>
      </c>
      <c r="G1435" s="4" t="s">
        <v>96</v>
      </c>
      <c r="H1435" s="4" t="s">
        <v>97</v>
      </c>
      <c r="I1435" s="4"/>
      <c r="J1435" s="4"/>
      <c r="K1435" s="4">
        <v>214</v>
      </c>
      <c r="L1435" s="4">
        <v>16</v>
      </c>
      <c r="M1435" s="4">
        <v>3</v>
      </c>
      <c r="N1435" s="4" t="s">
        <v>3</v>
      </c>
      <c r="O1435" s="4">
        <v>2</v>
      </c>
      <c r="P1435" s="4"/>
      <c r="Q1435" s="4"/>
      <c r="R1435" s="4"/>
      <c r="S1435" s="4"/>
      <c r="T1435" s="4"/>
      <c r="U1435" s="4"/>
      <c r="V1435" s="4"/>
      <c r="W1435" s="4"/>
    </row>
    <row r="1436" spans="1:23" x14ac:dyDescent="0.2">
      <c r="A1436" s="4">
        <v>50</v>
      </c>
      <c r="B1436" s="4">
        <v>0</v>
      </c>
      <c r="C1436" s="4">
        <v>0</v>
      </c>
      <c r="D1436" s="4">
        <v>1</v>
      </c>
      <c r="E1436" s="4">
        <v>215</v>
      </c>
      <c r="F1436" s="4">
        <f>ROUND(Source!AT1418,O1436)</f>
        <v>0</v>
      </c>
      <c r="G1436" s="4" t="s">
        <v>98</v>
      </c>
      <c r="H1436" s="4" t="s">
        <v>99</v>
      </c>
      <c r="I1436" s="4"/>
      <c r="J1436" s="4"/>
      <c r="K1436" s="4">
        <v>215</v>
      </c>
      <c r="L1436" s="4">
        <v>17</v>
      </c>
      <c r="M1436" s="4">
        <v>3</v>
      </c>
      <c r="N1436" s="4" t="s">
        <v>3</v>
      </c>
      <c r="O1436" s="4">
        <v>2</v>
      </c>
      <c r="P1436" s="4"/>
      <c r="Q1436" s="4"/>
      <c r="R1436" s="4"/>
      <c r="S1436" s="4"/>
      <c r="T1436" s="4"/>
      <c r="U1436" s="4"/>
      <c r="V1436" s="4"/>
      <c r="W1436" s="4"/>
    </row>
    <row r="1437" spans="1:23" x14ac:dyDescent="0.2">
      <c r="A1437" s="4">
        <v>50</v>
      </c>
      <c r="B1437" s="4">
        <v>0</v>
      </c>
      <c r="C1437" s="4">
        <v>0</v>
      </c>
      <c r="D1437" s="4">
        <v>1</v>
      </c>
      <c r="E1437" s="4">
        <v>217</v>
      </c>
      <c r="F1437" s="4">
        <f>ROUND(Source!AU1418,O1437)</f>
        <v>0</v>
      </c>
      <c r="G1437" s="4" t="s">
        <v>100</v>
      </c>
      <c r="H1437" s="4" t="s">
        <v>101</v>
      </c>
      <c r="I1437" s="4"/>
      <c r="J1437" s="4"/>
      <c r="K1437" s="4">
        <v>217</v>
      </c>
      <c r="L1437" s="4">
        <v>18</v>
      </c>
      <c r="M1437" s="4">
        <v>3</v>
      </c>
      <c r="N1437" s="4" t="s">
        <v>3</v>
      </c>
      <c r="O1437" s="4">
        <v>2</v>
      </c>
      <c r="P1437" s="4"/>
      <c r="Q1437" s="4"/>
      <c r="R1437" s="4"/>
      <c r="S1437" s="4"/>
      <c r="T1437" s="4"/>
      <c r="U1437" s="4"/>
      <c r="V1437" s="4"/>
      <c r="W1437" s="4"/>
    </row>
    <row r="1438" spans="1:23" x14ac:dyDescent="0.2">
      <c r="A1438" s="4">
        <v>50</v>
      </c>
      <c r="B1438" s="4">
        <v>0</v>
      </c>
      <c r="C1438" s="4">
        <v>0</v>
      </c>
      <c r="D1438" s="4">
        <v>1</v>
      </c>
      <c r="E1438" s="4">
        <v>230</v>
      </c>
      <c r="F1438" s="4">
        <f>ROUND(Source!BA1418,O1438)</f>
        <v>0</v>
      </c>
      <c r="G1438" s="4" t="s">
        <v>102</v>
      </c>
      <c r="H1438" s="4" t="s">
        <v>103</v>
      </c>
      <c r="I1438" s="4"/>
      <c r="J1438" s="4"/>
      <c r="K1438" s="4">
        <v>230</v>
      </c>
      <c r="L1438" s="4">
        <v>19</v>
      </c>
      <c r="M1438" s="4">
        <v>3</v>
      </c>
      <c r="N1438" s="4" t="s">
        <v>3</v>
      </c>
      <c r="O1438" s="4">
        <v>2</v>
      </c>
      <c r="P1438" s="4"/>
      <c r="Q1438" s="4"/>
      <c r="R1438" s="4"/>
      <c r="S1438" s="4"/>
      <c r="T1438" s="4"/>
      <c r="U1438" s="4"/>
      <c r="V1438" s="4"/>
      <c r="W1438" s="4"/>
    </row>
    <row r="1439" spans="1:23" x14ac:dyDescent="0.2">
      <c r="A1439" s="4">
        <v>50</v>
      </c>
      <c r="B1439" s="4">
        <v>0</v>
      </c>
      <c r="C1439" s="4">
        <v>0</v>
      </c>
      <c r="D1439" s="4">
        <v>1</v>
      </c>
      <c r="E1439" s="4">
        <v>206</v>
      </c>
      <c r="F1439" s="4">
        <f>ROUND(Source!T1418,O1439)</f>
        <v>0</v>
      </c>
      <c r="G1439" s="4" t="s">
        <v>104</v>
      </c>
      <c r="H1439" s="4" t="s">
        <v>105</v>
      </c>
      <c r="I1439" s="4"/>
      <c r="J1439" s="4"/>
      <c r="K1439" s="4">
        <v>206</v>
      </c>
      <c r="L1439" s="4">
        <v>20</v>
      </c>
      <c r="M1439" s="4">
        <v>3</v>
      </c>
      <c r="N1439" s="4" t="s">
        <v>3</v>
      </c>
      <c r="O1439" s="4">
        <v>2</v>
      </c>
      <c r="P1439" s="4"/>
      <c r="Q1439" s="4"/>
      <c r="R1439" s="4"/>
      <c r="S1439" s="4"/>
      <c r="T1439" s="4"/>
      <c r="U1439" s="4"/>
      <c r="V1439" s="4"/>
      <c r="W1439" s="4"/>
    </row>
    <row r="1440" spans="1:23" x14ac:dyDescent="0.2">
      <c r="A1440" s="4">
        <v>50</v>
      </c>
      <c r="B1440" s="4">
        <v>0</v>
      </c>
      <c r="C1440" s="4">
        <v>0</v>
      </c>
      <c r="D1440" s="4">
        <v>1</v>
      </c>
      <c r="E1440" s="4">
        <v>207</v>
      </c>
      <c r="F1440" s="4">
        <f>Source!U1418</f>
        <v>0</v>
      </c>
      <c r="G1440" s="4" t="s">
        <v>106</v>
      </c>
      <c r="H1440" s="4" t="s">
        <v>107</v>
      </c>
      <c r="I1440" s="4"/>
      <c r="J1440" s="4"/>
      <c r="K1440" s="4">
        <v>207</v>
      </c>
      <c r="L1440" s="4">
        <v>21</v>
      </c>
      <c r="M1440" s="4">
        <v>3</v>
      </c>
      <c r="N1440" s="4" t="s">
        <v>3</v>
      </c>
      <c r="O1440" s="4">
        <v>-1</v>
      </c>
      <c r="P1440" s="4"/>
      <c r="Q1440" s="4"/>
      <c r="R1440" s="4"/>
      <c r="S1440" s="4"/>
      <c r="T1440" s="4"/>
      <c r="U1440" s="4"/>
      <c r="V1440" s="4"/>
      <c r="W1440" s="4"/>
    </row>
    <row r="1441" spans="1:206" x14ac:dyDescent="0.2">
      <c r="A1441" s="4">
        <v>50</v>
      </c>
      <c r="B1441" s="4">
        <v>0</v>
      </c>
      <c r="C1441" s="4">
        <v>0</v>
      </c>
      <c r="D1441" s="4">
        <v>1</v>
      </c>
      <c r="E1441" s="4">
        <v>208</v>
      </c>
      <c r="F1441" s="4">
        <f>Source!V1418</f>
        <v>0</v>
      </c>
      <c r="G1441" s="4" t="s">
        <v>108</v>
      </c>
      <c r="H1441" s="4" t="s">
        <v>109</v>
      </c>
      <c r="I1441" s="4"/>
      <c r="J1441" s="4"/>
      <c r="K1441" s="4">
        <v>208</v>
      </c>
      <c r="L1441" s="4">
        <v>22</v>
      </c>
      <c r="M1441" s="4">
        <v>3</v>
      </c>
      <c r="N1441" s="4" t="s">
        <v>3</v>
      </c>
      <c r="O1441" s="4">
        <v>-1</v>
      </c>
      <c r="P1441" s="4"/>
      <c r="Q1441" s="4"/>
      <c r="R1441" s="4"/>
      <c r="S1441" s="4"/>
      <c r="T1441" s="4"/>
      <c r="U1441" s="4"/>
      <c r="V1441" s="4"/>
      <c r="W1441" s="4"/>
    </row>
    <row r="1442" spans="1:206" x14ac:dyDescent="0.2">
      <c r="A1442" s="4">
        <v>50</v>
      </c>
      <c r="B1442" s="4">
        <v>0</v>
      </c>
      <c r="C1442" s="4">
        <v>0</v>
      </c>
      <c r="D1442" s="4">
        <v>1</v>
      </c>
      <c r="E1442" s="4">
        <v>209</v>
      </c>
      <c r="F1442" s="4">
        <f>ROUND(Source!W1418,O1442)</f>
        <v>0</v>
      </c>
      <c r="G1442" s="4" t="s">
        <v>110</v>
      </c>
      <c r="H1442" s="4" t="s">
        <v>111</v>
      </c>
      <c r="I1442" s="4"/>
      <c r="J1442" s="4"/>
      <c r="K1442" s="4">
        <v>209</v>
      </c>
      <c r="L1442" s="4">
        <v>23</v>
      </c>
      <c r="M1442" s="4">
        <v>3</v>
      </c>
      <c r="N1442" s="4" t="s">
        <v>3</v>
      </c>
      <c r="O1442" s="4">
        <v>2</v>
      </c>
      <c r="P1442" s="4"/>
      <c r="Q1442" s="4"/>
      <c r="R1442" s="4"/>
      <c r="S1442" s="4"/>
      <c r="T1442" s="4"/>
      <c r="U1442" s="4"/>
      <c r="V1442" s="4"/>
      <c r="W1442" s="4"/>
    </row>
    <row r="1443" spans="1:206" x14ac:dyDescent="0.2">
      <c r="A1443" s="4">
        <v>50</v>
      </c>
      <c r="B1443" s="4">
        <v>0</v>
      </c>
      <c r="C1443" s="4">
        <v>0</v>
      </c>
      <c r="D1443" s="4">
        <v>1</v>
      </c>
      <c r="E1443" s="4">
        <v>210</v>
      </c>
      <c r="F1443" s="4">
        <f>ROUND(Source!X1418,O1443)</f>
        <v>0</v>
      </c>
      <c r="G1443" s="4" t="s">
        <v>112</v>
      </c>
      <c r="H1443" s="4" t="s">
        <v>113</v>
      </c>
      <c r="I1443" s="4"/>
      <c r="J1443" s="4"/>
      <c r="K1443" s="4">
        <v>210</v>
      </c>
      <c r="L1443" s="4">
        <v>24</v>
      </c>
      <c r="M1443" s="4">
        <v>3</v>
      </c>
      <c r="N1443" s="4" t="s">
        <v>3</v>
      </c>
      <c r="O1443" s="4">
        <v>2</v>
      </c>
      <c r="P1443" s="4"/>
      <c r="Q1443" s="4"/>
      <c r="R1443" s="4"/>
      <c r="S1443" s="4"/>
      <c r="T1443" s="4"/>
      <c r="U1443" s="4"/>
      <c r="V1443" s="4"/>
      <c r="W1443" s="4"/>
    </row>
    <row r="1444" spans="1:206" x14ac:dyDescent="0.2">
      <c r="A1444" s="4">
        <v>50</v>
      </c>
      <c r="B1444" s="4">
        <v>0</v>
      </c>
      <c r="C1444" s="4">
        <v>0</v>
      </c>
      <c r="D1444" s="4">
        <v>1</v>
      </c>
      <c r="E1444" s="4">
        <v>211</v>
      </c>
      <c r="F1444" s="4">
        <f>ROUND(Source!Y1418,O1444)</f>
        <v>0</v>
      </c>
      <c r="G1444" s="4" t="s">
        <v>114</v>
      </c>
      <c r="H1444" s="4" t="s">
        <v>115</v>
      </c>
      <c r="I1444" s="4"/>
      <c r="J1444" s="4"/>
      <c r="K1444" s="4">
        <v>211</v>
      </c>
      <c r="L1444" s="4">
        <v>25</v>
      </c>
      <c r="M1444" s="4">
        <v>3</v>
      </c>
      <c r="N1444" s="4" t="s">
        <v>3</v>
      </c>
      <c r="O1444" s="4">
        <v>2</v>
      </c>
      <c r="P1444" s="4"/>
      <c r="Q1444" s="4"/>
      <c r="R1444" s="4"/>
      <c r="S1444" s="4"/>
      <c r="T1444" s="4"/>
      <c r="U1444" s="4"/>
      <c r="V1444" s="4"/>
      <c r="W1444" s="4"/>
    </row>
    <row r="1445" spans="1:206" x14ac:dyDescent="0.2">
      <c r="A1445" s="4">
        <v>50</v>
      </c>
      <c r="B1445" s="4">
        <v>0</v>
      </c>
      <c r="C1445" s="4">
        <v>0</v>
      </c>
      <c r="D1445" s="4">
        <v>1</v>
      </c>
      <c r="E1445" s="4">
        <v>224</v>
      </c>
      <c r="F1445" s="4">
        <f>ROUND(Source!AR1418,O1445)</f>
        <v>0</v>
      </c>
      <c r="G1445" s="4" t="s">
        <v>116</v>
      </c>
      <c r="H1445" s="4" t="s">
        <v>117</v>
      </c>
      <c r="I1445" s="4"/>
      <c r="J1445" s="4"/>
      <c r="K1445" s="4">
        <v>224</v>
      </c>
      <c r="L1445" s="4">
        <v>26</v>
      </c>
      <c r="M1445" s="4">
        <v>3</v>
      </c>
      <c r="N1445" s="4" t="s">
        <v>3</v>
      </c>
      <c r="O1445" s="4">
        <v>2</v>
      </c>
      <c r="P1445" s="4"/>
      <c r="Q1445" s="4"/>
      <c r="R1445" s="4"/>
      <c r="S1445" s="4"/>
      <c r="T1445" s="4"/>
      <c r="U1445" s="4"/>
      <c r="V1445" s="4"/>
      <c r="W1445" s="4"/>
    </row>
    <row r="1447" spans="1:206" x14ac:dyDescent="0.2">
      <c r="A1447" s="2">
        <v>51</v>
      </c>
      <c r="B1447" s="2">
        <f>B1289</f>
        <v>1</v>
      </c>
      <c r="C1447" s="2">
        <f>A1289</f>
        <v>4</v>
      </c>
      <c r="D1447" s="2">
        <f>ROW(A1289)</f>
        <v>1289</v>
      </c>
      <c r="E1447" s="2"/>
      <c r="F1447" s="2" t="str">
        <f>IF(F1289&lt;&gt;"",F1289,"")</f>
        <v>Новый раздел</v>
      </c>
      <c r="G1447" s="2" t="str">
        <f>IF(G1289&lt;&gt;"",G1289,"")</f>
        <v>Лефортовский переулок</v>
      </c>
      <c r="H1447" s="2">
        <v>0</v>
      </c>
      <c r="I1447" s="2"/>
      <c r="J1447" s="2"/>
      <c r="K1447" s="2"/>
      <c r="L1447" s="2"/>
      <c r="M1447" s="2"/>
      <c r="N1447" s="2"/>
      <c r="O1447" s="2">
        <f t="shared" ref="O1447:T1447" si="866">ROUND(O1308+O1344+O1383+O1418+AB1447,2)</f>
        <v>0</v>
      </c>
      <c r="P1447" s="2">
        <f t="shared" si="866"/>
        <v>0</v>
      </c>
      <c r="Q1447" s="2">
        <f t="shared" si="866"/>
        <v>0</v>
      </c>
      <c r="R1447" s="2">
        <f t="shared" si="866"/>
        <v>0</v>
      </c>
      <c r="S1447" s="2">
        <f t="shared" si="866"/>
        <v>0</v>
      </c>
      <c r="T1447" s="2">
        <f t="shared" si="866"/>
        <v>0</v>
      </c>
      <c r="U1447" s="2">
        <f>U1308+U1344+U1383+U1418+AH1447</f>
        <v>0</v>
      </c>
      <c r="V1447" s="2">
        <f>V1308+V1344+V1383+V1418+AI1447</f>
        <v>0</v>
      </c>
      <c r="W1447" s="2">
        <f>ROUND(W1308+W1344+W1383+W1418+AJ1447,2)</f>
        <v>0</v>
      </c>
      <c r="X1447" s="2">
        <f>ROUND(X1308+X1344+X1383+X1418+AK1447,2)</f>
        <v>0</v>
      </c>
      <c r="Y1447" s="2">
        <f>ROUND(Y1308+Y1344+Y1383+Y1418+AL1447,2)</f>
        <v>0</v>
      </c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>
        <f t="shared" ref="AO1447:BC1447" si="867">ROUND(AO1308+AO1344+AO1383+AO1418+BX1447,2)</f>
        <v>0</v>
      </c>
      <c r="AP1447" s="2">
        <f t="shared" si="867"/>
        <v>0</v>
      </c>
      <c r="AQ1447" s="2">
        <f t="shared" si="867"/>
        <v>0</v>
      </c>
      <c r="AR1447" s="2">
        <f t="shared" si="867"/>
        <v>0</v>
      </c>
      <c r="AS1447" s="2">
        <f t="shared" si="867"/>
        <v>0</v>
      </c>
      <c r="AT1447" s="2">
        <f t="shared" si="867"/>
        <v>0</v>
      </c>
      <c r="AU1447" s="2">
        <f t="shared" si="867"/>
        <v>0</v>
      </c>
      <c r="AV1447" s="2">
        <f t="shared" si="867"/>
        <v>0</v>
      </c>
      <c r="AW1447" s="2">
        <f t="shared" si="867"/>
        <v>0</v>
      </c>
      <c r="AX1447" s="2">
        <f t="shared" si="867"/>
        <v>0</v>
      </c>
      <c r="AY1447" s="2">
        <f t="shared" si="867"/>
        <v>0</v>
      </c>
      <c r="AZ1447" s="2">
        <f t="shared" si="867"/>
        <v>0</v>
      </c>
      <c r="BA1447" s="2">
        <f t="shared" si="867"/>
        <v>0</v>
      </c>
      <c r="BB1447" s="2">
        <f t="shared" si="867"/>
        <v>0</v>
      </c>
      <c r="BC1447" s="2">
        <f t="shared" si="867"/>
        <v>0</v>
      </c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  <c r="CA1447" s="2"/>
      <c r="CB1447" s="2"/>
      <c r="CC1447" s="2"/>
      <c r="CD1447" s="2"/>
      <c r="CE1447" s="2"/>
      <c r="CF1447" s="2"/>
      <c r="CG1447" s="2"/>
      <c r="CH1447" s="2"/>
      <c r="CI1447" s="2"/>
      <c r="CJ1447" s="2"/>
      <c r="CK1447" s="2"/>
      <c r="CL1447" s="2"/>
      <c r="CM1447" s="2"/>
      <c r="CN1447" s="2"/>
      <c r="CO1447" s="2"/>
      <c r="CP1447" s="2"/>
      <c r="CQ1447" s="2"/>
      <c r="CR1447" s="2"/>
      <c r="CS1447" s="2"/>
      <c r="CT1447" s="2"/>
      <c r="CU1447" s="2"/>
      <c r="CV1447" s="2"/>
      <c r="CW1447" s="2"/>
      <c r="CX1447" s="2"/>
      <c r="CY1447" s="2"/>
      <c r="CZ1447" s="2"/>
      <c r="DA1447" s="2"/>
      <c r="DB1447" s="2"/>
      <c r="DC1447" s="2"/>
      <c r="DD1447" s="2"/>
      <c r="DE1447" s="2"/>
      <c r="DF1447" s="2"/>
      <c r="DG1447" s="3"/>
      <c r="DH1447" s="3"/>
      <c r="DI1447" s="3"/>
      <c r="DJ1447" s="3"/>
      <c r="DK1447" s="3"/>
      <c r="DL1447" s="3"/>
      <c r="DM1447" s="3"/>
      <c r="DN1447" s="3"/>
      <c r="DO1447" s="3"/>
      <c r="DP1447" s="3"/>
      <c r="DQ1447" s="3"/>
      <c r="DR1447" s="3"/>
      <c r="DS1447" s="3"/>
      <c r="DT1447" s="3"/>
      <c r="DU1447" s="3"/>
      <c r="DV1447" s="3"/>
      <c r="DW1447" s="3"/>
      <c r="DX1447" s="3"/>
      <c r="DY1447" s="3"/>
      <c r="DZ1447" s="3"/>
      <c r="EA1447" s="3"/>
      <c r="EB1447" s="3"/>
      <c r="EC1447" s="3"/>
      <c r="ED1447" s="3"/>
      <c r="EE1447" s="3"/>
      <c r="EF1447" s="3"/>
      <c r="EG1447" s="3"/>
      <c r="EH1447" s="3"/>
      <c r="EI1447" s="3"/>
      <c r="EJ1447" s="3"/>
      <c r="EK1447" s="3"/>
      <c r="EL1447" s="3"/>
      <c r="EM1447" s="3"/>
      <c r="EN1447" s="3"/>
      <c r="EO1447" s="3"/>
      <c r="EP1447" s="3"/>
      <c r="EQ1447" s="3"/>
      <c r="ER1447" s="3"/>
      <c r="ES1447" s="3"/>
      <c r="ET1447" s="3"/>
      <c r="EU1447" s="3"/>
      <c r="EV1447" s="3"/>
      <c r="EW1447" s="3"/>
      <c r="EX1447" s="3"/>
      <c r="EY1447" s="3"/>
      <c r="EZ1447" s="3"/>
      <c r="FA1447" s="3"/>
      <c r="FB1447" s="3"/>
      <c r="FC1447" s="3"/>
      <c r="FD1447" s="3"/>
      <c r="FE1447" s="3"/>
      <c r="FF1447" s="3"/>
      <c r="FG1447" s="3"/>
      <c r="FH1447" s="3"/>
      <c r="FI1447" s="3"/>
      <c r="FJ1447" s="3"/>
      <c r="FK1447" s="3"/>
      <c r="FL1447" s="3"/>
      <c r="FM1447" s="3"/>
      <c r="FN1447" s="3"/>
      <c r="FO1447" s="3"/>
      <c r="FP1447" s="3"/>
      <c r="FQ1447" s="3"/>
      <c r="FR1447" s="3"/>
      <c r="FS1447" s="3"/>
      <c r="FT1447" s="3"/>
      <c r="FU1447" s="3"/>
      <c r="FV1447" s="3"/>
      <c r="FW1447" s="3"/>
      <c r="FX1447" s="3"/>
      <c r="FY1447" s="3"/>
      <c r="FZ1447" s="3"/>
      <c r="GA1447" s="3"/>
      <c r="GB1447" s="3"/>
      <c r="GC1447" s="3"/>
      <c r="GD1447" s="3"/>
      <c r="GE1447" s="3"/>
      <c r="GF1447" s="3"/>
      <c r="GG1447" s="3"/>
      <c r="GH1447" s="3"/>
      <c r="GI1447" s="3"/>
      <c r="GJ1447" s="3"/>
      <c r="GK1447" s="3"/>
      <c r="GL1447" s="3"/>
      <c r="GM1447" s="3"/>
      <c r="GN1447" s="3"/>
      <c r="GO1447" s="3"/>
      <c r="GP1447" s="3"/>
      <c r="GQ1447" s="3"/>
      <c r="GR1447" s="3"/>
      <c r="GS1447" s="3"/>
      <c r="GT1447" s="3"/>
      <c r="GU1447" s="3"/>
      <c r="GV1447" s="3"/>
      <c r="GW1447" s="3"/>
      <c r="GX1447" s="3">
        <v>0</v>
      </c>
    </row>
    <row r="1449" spans="1:206" x14ac:dyDescent="0.2">
      <c r="A1449" s="4">
        <v>50</v>
      </c>
      <c r="B1449" s="4">
        <v>0</v>
      </c>
      <c r="C1449" s="4">
        <v>0</v>
      </c>
      <c r="D1449" s="4">
        <v>1</v>
      </c>
      <c r="E1449" s="4">
        <v>201</v>
      </c>
      <c r="F1449" s="4">
        <f>ROUND(Source!O1447,O1449)</f>
        <v>0</v>
      </c>
      <c r="G1449" s="4" t="s">
        <v>66</v>
      </c>
      <c r="H1449" s="4" t="s">
        <v>67</v>
      </c>
      <c r="I1449" s="4"/>
      <c r="J1449" s="4"/>
      <c r="K1449" s="4">
        <v>201</v>
      </c>
      <c r="L1449" s="4">
        <v>1</v>
      </c>
      <c r="M1449" s="4">
        <v>3</v>
      </c>
      <c r="N1449" s="4" t="s">
        <v>3</v>
      </c>
      <c r="O1449" s="4">
        <v>2</v>
      </c>
      <c r="P1449" s="4"/>
      <c r="Q1449" s="4"/>
      <c r="R1449" s="4"/>
      <c r="S1449" s="4"/>
      <c r="T1449" s="4"/>
      <c r="U1449" s="4"/>
      <c r="V1449" s="4"/>
      <c r="W1449" s="4"/>
    </row>
    <row r="1450" spans="1:206" x14ac:dyDescent="0.2">
      <c r="A1450" s="4">
        <v>50</v>
      </c>
      <c r="B1450" s="4">
        <v>0</v>
      </c>
      <c r="C1450" s="4">
        <v>0</v>
      </c>
      <c r="D1450" s="4">
        <v>1</v>
      </c>
      <c r="E1450" s="4">
        <v>202</v>
      </c>
      <c r="F1450" s="4">
        <f>ROUND(Source!P1447,O1450)</f>
        <v>0</v>
      </c>
      <c r="G1450" s="4" t="s">
        <v>68</v>
      </c>
      <c r="H1450" s="4" t="s">
        <v>69</v>
      </c>
      <c r="I1450" s="4"/>
      <c r="J1450" s="4"/>
      <c r="K1450" s="4">
        <v>202</v>
      </c>
      <c r="L1450" s="4">
        <v>2</v>
      </c>
      <c r="M1450" s="4">
        <v>3</v>
      </c>
      <c r="N1450" s="4" t="s">
        <v>3</v>
      </c>
      <c r="O1450" s="4">
        <v>2</v>
      </c>
      <c r="P1450" s="4"/>
      <c r="Q1450" s="4"/>
      <c r="R1450" s="4"/>
      <c r="S1450" s="4"/>
      <c r="T1450" s="4"/>
      <c r="U1450" s="4"/>
      <c r="V1450" s="4"/>
      <c r="W1450" s="4"/>
    </row>
    <row r="1451" spans="1:206" x14ac:dyDescent="0.2">
      <c r="A1451" s="4">
        <v>50</v>
      </c>
      <c r="B1451" s="4">
        <v>0</v>
      </c>
      <c r="C1451" s="4">
        <v>0</v>
      </c>
      <c r="D1451" s="4">
        <v>1</v>
      </c>
      <c r="E1451" s="4">
        <v>222</v>
      </c>
      <c r="F1451" s="4">
        <f>ROUND(Source!AO1447,O1451)</f>
        <v>0</v>
      </c>
      <c r="G1451" s="4" t="s">
        <v>70</v>
      </c>
      <c r="H1451" s="4" t="s">
        <v>71</v>
      </c>
      <c r="I1451" s="4"/>
      <c r="J1451" s="4"/>
      <c r="K1451" s="4">
        <v>222</v>
      </c>
      <c r="L1451" s="4">
        <v>3</v>
      </c>
      <c r="M1451" s="4">
        <v>3</v>
      </c>
      <c r="N1451" s="4" t="s">
        <v>3</v>
      </c>
      <c r="O1451" s="4">
        <v>2</v>
      </c>
      <c r="P1451" s="4"/>
      <c r="Q1451" s="4"/>
      <c r="R1451" s="4"/>
      <c r="S1451" s="4"/>
      <c r="T1451" s="4"/>
      <c r="U1451" s="4"/>
      <c r="V1451" s="4"/>
      <c r="W1451" s="4"/>
    </row>
    <row r="1452" spans="1:206" x14ac:dyDescent="0.2">
      <c r="A1452" s="4">
        <v>50</v>
      </c>
      <c r="B1452" s="4">
        <v>0</v>
      </c>
      <c r="C1452" s="4">
        <v>0</v>
      </c>
      <c r="D1452" s="4">
        <v>1</v>
      </c>
      <c r="E1452" s="4">
        <v>225</v>
      </c>
      <c r="F1452" s="4">
        <f>ROUND(Source!AV1447,O1452)</f>
        <v>0</v>
      </c>
      <c r="G1452" s="4" t="s">
        <v>72</v>
      </c>
      <c r="H1452" s="4" t="s">
        <v>73</v>
      </c>
      <c r="I1452" s="4"/>
      <c r="J1452" s="4"/>
      <c r="K1452" s="4">
        <v>225</v>
      </c>
      <c r="L1452" s="4">
        <v>4</v>
      </c>
      <c r="M1452" s="4">
        <v>3</v>
      </c>
      <c r="N1452" s="4" t="s">
        <v>3</v>
      </c>
      <c r="O1452" s="4">
        <v>2</v>
      </c>
      <c r="P1452" s="4"/>
      <c r="Q1452" s="4"/>
      <c r="R1452" s="4"/>
      <c r="S1452" s="4"/>
      <c r="T1452" s="4"/>
      <c r="U1452" s="4"/>
      <c r="V1452" s="4"/>
      <c r="W1452" s="4"/>
    </row>
    <row r="1453" spans="1:206" x14ac:dyDescent="0.2">
      <c r="A1453" s="4">
        <v>50</v>
      </c>
      <c r="B1453" s="4">
        <v>0</v>
      </c>
      <c r="C1453" s="4">
        <v>0</v>
      </c>
      <c r="D1453" s="4">
        <v>1</v>
      </c>
      <c r="E1453" s="4">
        <v>226</v>
      </c>
      <c r="F1453" s="4">
        <f>ROUND(Source!AW1447,O1453)</f>
        <v>0</v>
      </c>
      <c r="G1453" s="4" t="s">
        <v>74</v>
      </c>
      <c r="H1453" s="4" t="s">
        <v>75</v>
      </c>
      <c r="I1453" s="4"/>
      <c r="J1453" s="4"/>
      <c r="K1453" s="4">
        <v>226</v>
      </c>
      <c r="L1453" s="4">
        <v>5</v>
      </c>
      <c r="M1453" s="4">
        <v>3</v>
      </c>
      <c r="N1453" s="4" t="s">
        <v>3</v>
      </c>
      <c r="O1453" s="4">
        <v>2</v>
      </c>
      <c r="P1453" s="4"/>
      <c r="Q1453" s="4"/>
      <c r="R1453" s="4"/>
      <c r="S1453" s="4"/>
      <c r="T1453" s="4"/>
      <c r="U1453" s="4"/>
      <c r="V1453" s="4"/>
      <c r="W1453" s="4"/>
    </row>
    <row r="1454" spans="1:206" x14ac:dyDescent="0.2">
      <c r="A1454" s="4">
        <v>50</v>
      </c>
      <c r="B1454" s="4">
        <v>0</v>
      </c>
      <c r="C1454" s="4">
        <v>0</v>
      </c>
      <c r="D1454" s="4">
        <v>1</v>
      </c>
      <c r="E1454" s="4">
        <v>227</v>
      </c>
      <c r="F1454" s="4">
        <f>ROUND(Source!AX1447,O1454)</f>
        <v>0</v>
      </c>
      <c r="G1454" s="4" t="s">
        <v>76</v>
      </c>
      <c r="H1454" s="4" t="s">
        <v>77</v>
      </c>
      <c r="I1454" s="4"/>
      <c r="J1454" s="4"/>
      <c r="K1454" s="4">
        <v>227</v>
      </c>
      <c r="L1454" s="4">
        <v>6</v>
      </c>
      <c r="M1454" s="4">
        <v>3</v>
      </c>
      <c r="N1454" s="4" t="s">
        <v>3</v>
      </c>
      <c r="O1454" s="4">
        <v>2</v>
      </c>
      <c r="P1454" s="4"/>
      <c r="Q1454" s="4"/>
      <c r="R1454" s="4"/>
      <c r="S1454" s="4"/>
      <c r="T1454" s="4"/>
      <c r="U1454" s="4"/>
      <c r="V1454" s="4"/>
      <c r="W1454" s="4"/>
    </row>
    <row r="1455" spans="1:206" x14ac:dyDescent="0.2">
      <c r="A1455" s="4">
        <v>50</v>
      </c>
      <c r="B1455" s="4">
        <v>0</v>
      </c>
      <c r="C1455" s="4">
        <v>0</v>
      </c>
      <c r="D1455" s="4">
        <v>1</v>
      </c>
      <c r="E1455" s="4">
        <v>228</v>
      </c>
      <c r="F1455" s="4">
        <f>ROUND(Source!AY1447,O1455)</f>
        <v>0</v>
      </c>
      <c r="G1455" s="4" t="s">
        <v>78</v>
      </c>
      <c r="H1455" s="4" t="s">
        <v>79</v>
      </c>
      <c r="I1455" s="4"/>
      <c r="J1455" s="4"/>
      <c r="K1455" s="4">
        <v>228</v>
      </c>
      <c r="L1455" s="4">
        <v>7</v>
      </c>
      <c r="M1455" s="4">
        <v>3</v>
      </c>
      <c r="N1455" s="4" t="s">
        <v>3</v>
      </c>
      <c r="O1455" s="4">
        <v>2</v>
      </c>
      <c r="P1455" s="4"/>
      <c r="Q1455" s="4"/>
      <c r="R1455" s="4"/>
      <c r="S1455" s="4"/>
      <c r="T1455" s="4"/>
      <c r="U1455" s="4"/>
      <c r="V1455" s="4"/>
      <c r="W1455" s="4"/>
    </row>
    <row r="1456" spans="1:206" x14ac:dyDescent="0.2">
      <c r="A1456" s="4">
        <v>50</v>
      </c>
      <c r="B1456" s="4">
        <v>0</v>
      </c>
      <c r="C1456" s="4">
        <v>0</v>
      </c>
      <c r="D1456" s="4">
        <v>1</v>
      </c>
      <c r="E1456" s="4">
        <v>216</v>
      </c>
      <c r="F1456" s="4">
        <f>ROUND(Source!AP1447,O1456)</f>
        <v>0</v>
      </c>
      <c r="G1456" s="4" t="s">
        <v>80</v>
      </c>
      <c r="H1456" s="4" t="s">
        <v>81</v>
      </c>
      <c r="I1456" s="4"/>
      <c r="J1456" s="4"/>
      <c r="K1456" s="4">
        <v>216</v>
      </c>
      <c r="L1456" s="4">
        <v>8</v>
      </c>
      <c r="M1456" s="4">
        <v>3</v>
      </c>
      <c r="N1456" s="4" t="s">
        <v>3</v>
      </c>
      <c r="O1456" s="4">
        <v>2</v>
      </c>
      <c r="P1456" s="4"/>
      <c r="Q1456" s="4"/>
      <c r="R1456" s="4"/>
      <c r="S1456" s="4"/>
      <c r="T1456" s="4"/>
      <c r="U1456" s="4"/>
      <c r="V1456" s="4"/>
      <c r="W1456" s="4"/>
    </row>
    <row r="1457" spans="1:23" x14ac:dyDescent="0.2">
      <c r="A1457" s="4">
        <v>50</v>
      </c>
      <c r="B1457" s="4">
        <v>0</v>
      </c>
      <c r="C1457" s="4">
        <v>0</v>
      </c>
      <c r="D1457" s="4">
        <v>1</v>
      </c>
      <c r="E1457" s="4">
        <v>223</v>
      </c>
      <c r="F1457" s="4">
        <f>ROUND(Source!AQ1447,O1457)</f>
        <v>0</v>
      </c>
      <c r="G1457" s="4" t="s">
        <v>82</v>
      </c>
      <c r="H1457" s="4" t="s">
        <v>83</v>
      </c>
      <c r="I1457" s="4"/>
      <c r="J1457" s="4"/>
      <c r="K1457" s="4">
        <v>223</v>
      </c>
      <c r="L1457" s="4">
        <v>9</v>
      </c>
      <c r="M1457" s="4">
        <v>3</v>
      </c>
      <c r="N1457" s="4" t="s">
        <v>3</v>
      </c>
      <c r="O1457" s="4">
        <v>2</v>
      </c>
      <c r="P1457" s="4"/>
      <c r="Q1457" s="4"/>
      <c r="R1457" s="4"/>
      <c r="S1457" s="4"/>
      <c r="T1457" s="4"/>
      <c r="U1457" s="4"/>
      <c r="V1457" s="4"/>
      <c r="W1457" s="4"/>
    </row>
    <row r="1458" spans="1:23" x14ac:dyDescent="0.2">
      <c r="A1458" s="4">
        <v>50</v>
      </c>
      <c r="B1458" s="4">
        <v>0</v>
      </c>
      <c r="C1458" s="4">
        <v>0</v>
      </c>
      <c r="D1458" s="4">
        <v>1</v>
      </c>
      <c r="E1458" s="4">
        <v>229</v>
      </c>
      <c r="F1458" s="4">
        <f>ROUND(Source!AZ1447,O1458)</f>
        <v>0</v>
      </c>
      <c r="G1458" s="4" t="s">
        <v>84</v>
      </c>
      <c r="H1458" s="4" t="s">
        <v>85</v>
      </c>
      <c r="I1458" s="4"/>
      <c r="J1458" s="4"/>
      <c r="K1458" s="4">
        <v>229</v>
      </c>
      <c r="L1458" s="4">
        <v>10</v>
      </c>
      <c r="M1458" s="4">
        <v>3</v>
      </c>
      <c r="N1458" s="4" t="s">
        <v>3</v>
      </c>
      <c r="O1458" s="4">
        <v>2</v>
      </c>
      <c r="P1458" s="4"/>
      <c r="Q1458" s="4"/>
      <c r="R1458" s="4"/>
      <c r="S1458" s="4"/>
      <c r="T1458" s="4"/>
      <c r="U1458" s="4"/>
      <c r="V1458" s="4"/>
      <c r="W1458" s="4"/>
    </row>
    <row r="1459" spans="1:23" x14ac:dyDescent="0.2">
      <c r="A1459" s="4">
        <v>50</v>
      </c>
      <c r="B1459" s="4">
        <v>0</v>
      </c>
      <c r="C1459" s="4">
        <v>0</v>
      </c>
      <c r="D1459" s="4">
        <v>1</v>
      </c>
      <c r="E1459" s="4">
        <v>203</v>
      </c>
      <c r="F1459" s="4">
        <f>ROUND(Source!Q1447,O1459)</f>
        <v>0</v>
      </c>
      <c r="G1459" s="4" t="s">
        <v>86</v>
      </c>
      <c r="H1459" s="4" t="s">
        <v>87</v>
      </c>
      <c r="I1459" s="4"/>
      <c r="J1459" s="4"/>
      <c r="K1459" s="4">
        <v>203</v>
      </c>
      <c r="L1459" s="4">
        <v>11</v>
      </c>
      <c r="M1459" s="4">
        <v>3</v>
      </c>
      <c r="N1459" s="4" t="s">
        <v>3</v>
      </c>
      <c r="O1459" s="4">
        <v>2</v>
      </c>
      <c r="P1459" s="4"/>
      <c r="Q1459" s="4"/>
      <c r="R1459" s="4"/>
      <c r="S1459" s="4"/>
      <c r="T1459" s="4"/>
      <c r="U1459" s="4"/>
      <c r="V1459" s="4"/>
      <c r="W1459" s="4"/>
    </row>
    <row r="1460" spans="1:23" x14ac:dyDescent="0.2">
      <c r="A1460" s="4">
        <v>50</v>
      </c>
      <c r="B1460" s="4">
        <v>0</v>
      </c>
      <c r="C1460" s="4">
        <v>0</v>
      </c>
      <c r="D1460" s="4">
        <v>1</v>
      </c>
      <c r="E1460" s="4">
        <v>231</v>
      </c>
      <c r="F1460" s="4">
        <f>ROUND(Source!BB1447,O1460)</f>
        <v>0</v>
      </c>
      <c r="G1460" s="4" t="s">
        <v>88</v>
      </c>
      <c r="H1460" s="4" t="s">
        <v>89</v>
      </c>
      <c r="I1460" s="4"/>
      <c r="J1460" s="4"/>
      <c r="K1460" s="4">
        <v>231</v>
      </c>
      <c r="L1460" s="4">
        <v>12</v>
      </c>
      <c r="M1460" s="4">
        <v>3</v>
      </c>
      <c r="N1460" s="4" t="s">
        <v>3</v>
      </c>
      <c r="O1460" s="4">
        <v>2</v>
      </c>
      <c r="P1460" s="4"/>
      <c r="Q1460" s="4"/>
      <c r="R1460" s="4"/>
      <c r="S1460" s="4"/>
      <c r="T1460" s="4"/>
      <c r="U1460" s="4"/>
      <c r="V1460" s="4"/>
      <c r="W1460" s="4"/>
    </row>
    <row r="1461" spans="1:23" x14ac:dyDescent="0.2">
      <c r="A1461" s="4">
        <v>50</v>
      </c>
      <c r="B1461" s="4">
        <v>0</v>
      </c>
      <c r="C1461" s="4">
        <v>0</v>
      </c>
      <c r="D1461" s="4">
        <v>1</v>
      </c>
      <c r="E1461" s="4">
        <v>204</v>
      </c>
      <c r="F1461" s="4">
        <f>ROUND(Source!R1447,O1461)</f>
        <v>0</v>
      </c>
      <c r="G1461" s="4" t="s">
        <v>90</v>
      </c>
      <c r="H1461" s="4" t="s">
        <v>91</v>
      </c>
      <c r="I1461" s="4"/>
      <c r="J1461" s="4"/>
      <c r="K1461" s="4">
        <v>204</v>
      </c>
      <c r="L1461" s="4">
        <v>13</v>
      </c>
      <c r="M1461" s="4">
        <v>3</v>
      </c>
      <c r="N1461" s="4" t="s">
        <v>3</v>
      </c>
      <c r="O1461" s="4">
        <v>2</v>
      </c>
      <c r="P1461" s="4"/>
      <c r="Q1461" s="4"/>
      <c r="R1461" s="4"/>
      <c r="S1461" s="4"/>
      <c r="T1461" s="4"/>
      <c r="U1461" s="4"/>
      <c r="V1461" s="4"/>
      <c r="W1461" s="4"/>
    </row>
    <row r="1462" spans="1:23" x14ac:dyDescent="0.2">
      <c r="A1462" s="4">
        <v>50</v>
      </c>
      <c r="B1462" s="4">
        <v>0</v>
      </c>
      <c r="C1462" s="4">
        <v>0</v>
      </c>
      <c r="D1462" s="4">
        <v>1</v>
      </c>
      <c r="E1462" s="4">
        <v>205</v>
      </c>
      <c r="F1462" s="4">
        <f>ROUND(Source!S1447,O1462)</f>
        <v>0</v>
      </c>
      <c r="G1462" s="4" t="s">
        <v>92</v>
      </c>
      <c r="H1462" s="4" t="s">
        <v>93</v>
      </c>
      <c r="I1462" s="4"/>
      <c r="J1462" s="4"/>
      <c r="K1462" s="4">
        <v>205</v>
      </c>
      <c r="L1462" s="4">
        <v>14</v>
      </c>
      <c r="M1462" s="4">
        <v>3</v>
      </c>
      <c r="N1462" s="4" t="s">
        <v>3</v>
      </c>
      <c r="O1462" s="4">
        <v>2</v>
      </c>
      <c r="P1462" s="4"/>
      <c r="Q1462" s="4"/>
      <c r="R1462" s="4"/>
      <c r="S1462" s="4"/>
      <c r="T1462" s="4"/>
      <c r="U1462" s="4"/>
      <c r="V1462" s="4"/>
      <c r="W1462" s="4"/>
    </row>
    <row r="1463" spans="1:23" x14ac:dyDescent="0.2">
      <c r="A1463" s="4">
        <v>50</v>
      </c>
      <c r="B1463" s="4">
        <v>0</v>
      </c>
      <c r="C1463" s="4">
        <v>0</v>
      </c>
      <c r="D1463" s="4">
        <v>1</v>
      </c>
      <c r="E1463" s="4">
        <v>232</v>
      </c>
      <c r="F1463" s="4">
        <f>ROUND(Source!BC1447,O1463)</f>
        <v>0</v>
      </c>
      <c r="G1463" s="4" t="s">
        <v>94</v>
      </c>
      <c r="H1463" s="4" t="s">
        <v>95</v>
      </c>
      <c r="I1463" s="4"/>
      <c r="J1463" s="4"/>
      <c r="K1463" s="4">
        <v>232</v>
      </c>
      <c r="L1463" s="4">
        <v>15</v>
      </c>
      <c r="M1463" s="4">
        <v>3</v>
      </c>
      <c r="N1463" s="4" t="s">
        <v>3</v>
      </c>
      <c r="O1463" s="4">
        <v>2</v>
      </c>
      <c r="P1463" s="4"/>
      <c r="Q1463" s="4"/>
      <c r="R1463" s="4"/>
      <c r="S1463" s="4"/>
      <c r="T1463" s="4"/>
      <c r="U1463" s="4"/>
      <c r="V1463" s="4"/>
      <c r="W1463" s="4"/>
    </row>
    <row r="1464" spans="1:23" x14ac:dyDescent="0.2">
      <c r="A1464" s="4">
        <v>50</v>
      </c>
      <c r="B1464" s="4">
        <v>0</v>
      </c>
      <c r="C1464" s="4">
        <v>0</v>
      </c>
      <c r="D1464" s="4">
        <v>1</v>
      </c>
      <c r="E1464" s="4">
        <v>214</v>
      </c>
      <c r="F1464" s="4">
        <f>ROUND(Source!AS1447,O1464)</f>
        <v>0</v>
      </c>
      <c r="G1464" s="4" t="s">
        <v>96</v>
      </c>
      <c r="H1464" s="4" t="s">
        <v>97</v>
      </c>
      <c r="I1464" s="4"/>
      <c r="J1464" s="4"/>
      <c r="K1464" s="4">
        <v>214</v>
      </c>
      <c r="L1464" s="4">
        <v>16</v>
      </c>
      <c r="M1464" s="4">
        <v>3</v>
      </c>
      <c r="N1464" s="4" t="s">
        <v>3</v>
      </c>
      <c r="O1464" s="4">
        <v>2</v>
      </c>
      <c r="P1464" s="4"/>
      <c r="Q1464" s="4"/>
      <c r="R1464" s="4"/>
      <c r="S1464" s="4"/>
      <c r="T1464" s="4"/>
      <c r="U1464" s="4"/>
      <c r="V1464" s="4"/>
      <c r="W1464" s="4"/>
    </row>
    <row r="1465" spans="1:23" x14ac:dyDescent="0.2">
      <c r="A1465" s="4">
        <v>50</v>
      </c>
      <c r="B1465" s="4">
        <v>0</v>
      </c>
      <c r="C1465" s="4">
        <v>0</v>
      </c>
      <c r="D1465" s="4">
        <v>1</v>
      </c>
      <c r="E1465" s="4">
        <v>215</v>
      </c>
      <c r="F1465" s="4">
        <f>ROUND(Source!AT1447,O1465)</f>
        <v>0</v>
      </c>
      <c r="G1465" s="4" t="s">
        <v>98</v>
      </c>
      <c r="H1465" s="4" t="s">
        <v>99</v>
      </c>
      <c r="I1465" s="4"/>
      <c r="J1465" s="4"/>
      <c r="K1465" s="4">
        <v>215</v>
      </c>
      <c r="L1465" s="4">
        <v>17</v>
      </c>
      <c r="M1465" s="4">
        <v>3</v>
      </c>
      <c r="N1465" s="4" t="s">
        <v>3</v>
      </c>
      <c r="O1465" s="4">
        <v>2</v>
      </c>
      <c r="P1465" s="4"/>
      <c r="Q1465" s="4"/>
      <c r="R1465" s="4"/>
      <c r="S1465" s="4"/>
      <c r="T1465" s="4"/>
      <c r="U1465" s="4"/>
      <c r="V1465" s="4"/>
      <c r="W1465" s="4"/>
    </row>
    <row r="1466" spans="1:23" x14ac:dyDescent="0.2">
      <c r="A1466" s="4">
        <v>50</v>
      </c>
      <c r="B1466" s="4">
        <v>0</v>
      </c>
      <c r="C1466" s="4">
        <v>0</v>
      </c>
      <c r="D1466" s="4">
        <v>1</v>
      </c>
      <c r="E1466" s="4">
        <v>217</v>
      </c>
      <c r="F1466" s="4">
        <f>ROUND(Source!AU1447,O1466)</f>
        <v>0</v>
      </c>
      <c r="G1466" s="4" t="s">
        <v>100</v>
      </c>
      <c r="H1466" s="4" t="s">
        <v>101</v>
      </c>
      <c r="I1466" s="4"/>
      <c r="J1466" s="4"/>
      <c r="K1466" s="4">
        <v>217</v>
      </c>
      <c r="L1466" s="4">
        <v>18</v>
      </c>
      <c r="M1466" s="4">
        <v>3</v>
      </c>
      <c r="N1466" s="4" t="s">
        <v>3</v>
      </c>
      <c r="O1466" s="4">
        <v>2</v>
      </c>
      <c r="P1466" s="4"/>
      <c r="Q1466" s="4"/>
      <c r="R1466" s="4"/>
      <c r="S1466" s="4"/>
      <c r="T1466" s="4"/>
      <c r="U1466" s="4"/>
      <c r="V1466" s="4"/>
      <c r="W1466" s="4"/>
    </row>
    <row r="1467" spans="1:23" x14ac:dyDescent="0.2">
      <c r="A1467" s="4">
        <v>50</v>
      </c>
      <c r="B1467" s="4">
        <v>0</v>
      </c>
      <c r="C1467" s="4">
        <v>0</v>
      </c>
      <c r="D1467" s="4">
        <v>1</v>
      </c>
      <c r="E1467" s="4">
        <v>230</v>
      </c>
      <c r="F1467" s="4">
        <f>ROUND(Source!BA1447,O1467)</f>
        <v>0</v>
      </c>
      <c r="G1467" s="4" t="s">
        <v>102</v>
      </c>
      <c r="H1467" s="4" t="s">
        <v>103</v>
      </c>
      <c r="I1467" s="4"/>
      <c r="J1467" s="4"/>
      <c r="K1467" s="4">
        <v>230</v>
      </c>
      <c r="L1467" s="4">
        <v>19</v>
      </c>
      <c r="M1467" s="4">
        <v>3</v>
      </c>
      <c r="N1467" s="4" t="s">
        <v>3</v>
      </c>
      <c r="O1467" s="4">
        <v>2</v>
      </c>
      <c r="P1467" s="4"/>
      <c r="Q1467" s="4"/>
      <c r="R1467" s="4"/>
      <c r="S1467" s="4"/>
      <c r="T1467" s="4"/>
      <c r="U1467" s="4"/>
      <c r="V1467" s="4"/>
      <c r="W1467" s="4"/>
    </row>
    <row r="1468" spans="1:23" x14ac:dyDescent="0.2">
      <c r="A1468" s="4">
        <v>50</v>
      </c>
      <c r="B1468" s="4">
        <v>0</v>
      </c>
      <c r="C1468" s="4">
        <v>0</v>
      </c>
      <c r="D1468" s="4">
        <v>1</v>
      </c>
      <c r="E1468" s="4">
        <v>206</v>
      </c>
      <c r="F1468" s="4">
        <f>ROUND(Source!T1447,O1468)</f>
        <v>0</v>
      </c>
      <c r="G1468" s="4" t="s">
        <v>104</v>
      </c>
      <c r="H1468" s="4" t="s">
        <v>105</v>
      </c>
      <c r="I1468" s="4"/>
      <c r="J1468" s="4"/>
      <c r="K1468" s="4">
        <v>206</v>
      </c>
      <c r="L1468" s="4">
        <v>20</v>
      </c>
      <c r="M1468" s="4">
        <v>3</v>
      </c>
      <c r="N1468" s="4" t="s">
        <v>3</v>
      </c>
      <c r="O1468" s="4">
        <v>2</v>
      </c>
      <c r="P1468" s="4"/>
      <c r="Q1468" s="4"/>
      <c r="R1468" s="4"/>
      <c r="S1468" s="4"/>
      <c r="T1468" s="4"/>
      <c r="U1468" s="4"/>
      <c r="V1468" s="4"/>
      <c r="W1468" s="4"/>
    </row>
    <row r="1469" spans="1:23" x14ac:dyDescent="0.2">
      <c r="A1469" s="4">
        <v>50</v>
      </c>
      <c r="B1469" s="4">
        <v>0</v>
      </c>
      <c r="C1469" s="4">
        <v>0</v>
      </c>
      <c r="D1469" s="4">
        <v>1</v>
      </c>
      <c r="E1469" s="4">
        <v>207</v>
      </c>
      <c r="F1469" s="4">
        <f>Source!U1447</f>
        <v>0</v>
      </c>
      <c r="G1469" s="4" t="s">
        <v>106</v>
      </c>
      <c r="H1469" s="4" t="s">
        <v>107</v>
      </c>
      <c r="I1469" s="4"/>
      <c r="J1469" s="4"/>
      <c r="K1469" s="4">
        <v>207</v>
      </c>
      <c r="L1469" s="4">
        <v>21</v>
      </c>
      <c r="M1469" s="4">
        <v>3</v>
      </c>
      <c r="N1469" s="4" t="s">
        <v>3</v>
      </c>
      <c r="O1469" s="4">
        <v>-1</v>
      </c>
      <c r="P1469" s="4"/>
      <c r="Q1469" s="4"/>
      <c r="R1469" s="4"/>
      <c r="S1469" s="4"/>
      <c r="T1469" s="4"/>
      <c r="U1469" s="4"/>
      <c r="V1469" s="4"/>
      <c r="W1469" s="4"/>
    </row>
    <row r="1470" spans="1:23" x14ac:dyDescent="0.2">
      <c r="A1470" s="4">
        <v>50</v>
      </c>
      <c r="B1470" s="4">
        <v>0</v>
      </c>
      <c r="C1470" s="4">
        <v>0</v>
      </c>
      <c r="D1470" s="4">
        <v>1</v>
      </c>
      <c r="E1470" s="4">
        <v>208</v>
      </c>
      <c r="F1470" s="4">
        <f>Source!V1447</f>
        <v>0</v>
      </c>
      <c r="G1470" s="4" t="s">
        <v>108</v>
      </c>
      <c r="H1470" s="4" t="s">
        <v>109</v>
      </c>
      <c r="I1470" s="4"/>
      <c r="J1470" s="4"/>
      <c r="K1470" s="4">
        <v>208</v>
      </c>
      <c r="L1470" s="4">
        <v>22</v>
      </c>
      <c r="M1470" s="4">
        <v>3</v>
      </c>
      <c r="N1470" s="4" t="s">
        <v>3</v>
      </c>
      <c r="O1470" s="4">
        <v>-1</v>
      </c>
      <c r="P1470" s="4"/>
      <c r="Q1470" s="4"/>
      <c r="R1470" s="4"/>
      <c r="S1470" s="4"/>
      <c r="T1470" s="4"/>
      <c r="U1470" s="4"/>
      <c r="V1470" s="4"/>
      <c r="W1470" s="4"/>
    </row>
    <row r="1471" spans="1:23" x14ac:dyDescent="0.2">
      <c r="A1471" s="4">
        <v>50</v>
      </c>
      <c r="B1471" s="4">
        <v>0</v>
      </c>
      <c r="C1471" s="4">
        <v>0</v>
      </c>
      <c r="D1471" s="4">
        <v>1</v>
      </c>
      <c r="E1471" s="4">
        <v>209</v>
      </c>
      <c r="F1471" s="4">
        <f>ROUND(Source!W1447,O1471)</f>
        <v>0</v>
      </c>
      <c r="G1471" s="4" t="s">
        <v>110</v>
      </c>
      <c r="H1471" s="4" t="s">
        <v>111</v>
      </c>
      <c r="I1471" s="4"/>
      <c r="J1471" s="4"/>
      <c r="K1471" s="4">
        <v>209</v>
      </c>
      <c r="L1471" s="4">
        <v>23</v>
      </c>
      <c r="M1471" s="4">
        <v>3</v>
      </c>
      <c r="N1471" s="4" t="s">
        <v>3</v>
      </c>
      <c r="O1471" s="4">
        <v>2</v>
      </c>
      <c r="P1471" s="4"/>
      <c r="Q1471" s="4"/>
      <c r="R1471" s="4"/>
      <c r="S1471" s="4"/>
      <c r="T1471" s="4"/>
      <c r="U1471" s="4"/>
      <c r="V1471" s="4"/>
      <c r="W1471" s="4"/>
    </row>
    <row r="1472" spans="1:23" x14ac:dyDescent="0.2">
      <c r="A1472" s="4">
        <v>50</v>
      </c>
      <c r="B1472" s="4">
        <v>0</v>
      </c>
      <c r="C1472" s="4">
        <v>0</v>
      </c>
      <c r="D1472" s="4">
        <v>1</v>
      </c>
      <c r="E1472" s="4">
        <v>210</v>
      </c>
      <c r="F1472" s="4">
        <f>ROUND(Source!X1447,O1472)</f>
        <v>0</v>
      </c>
      <c r="G1472" s="4" t="s">
        <v>112</v>
      </c>
      <c r="H1472" s="4" t="s">
        <v>113</v>
      </c>
      <c r="I1472" s="4"/>
      <c r="J1472" s="4"/>
      <c r="K1472" s="4">
        <v>210</v>
      </c>
      <c r="L1472" s="4">
        <v>24</v>
      </c>
      <c r="M1472" s="4">
        <v>3</v>
      </c>
      <c r="N1472" s="4" t="s">
        <v>3</v>
      </c>
      <c r="O1472" s="4">
        <v>2</v>
      </c>
      <c r="P1472" s="4"/>
      <c r="Q1472" s="4"/>
      <c r="R1472" s="4"/>
      <c r="S1472" s="4"/>
      <c r="T1472" s="4"/>
      <c r="U1472" s="4"/>
      <c r="V1472" s="4"/>
      <c r="W1472" s="4"/>
    </row>
    <row r="1473" spans="1:245" x14ac:dyDescent="0.2">
      <c r="A1473" s="4">
        <v>50</v>
      </c>
      <c r="B1473" s="4">
        <v>0</v>
      </c>
      <c r="C1473" s="4">
        <v>0</v>
      </c>
      <c r="D1473" s="4">
        <v>1</v>
      </c>
      <c r="E1473" s="4">
        <v>211</v>
      </c>
      <c r="F1473" s="4">
        <f>ROUND(Source!Y1447,O1473)</f>
        <v>0</v>
      </c>
      <c r="G1473" s="4" t="s">
        <v>114</v>
      </c>
      <c r="H1473" s="4" t="s">
        <v>115</v>
      </c>
      <c r="I1473" s="4"/>
      <c r="J1473" s="4"/>
      <c r="K1473" s="4">
        <v>211</v>
      </c>
      <c r="L1473" s="4">
        <v>25</v>
      </c>
      <c r="M1473" s="4">
        <v>3</v>
      </c>
      <c r="N1473" s="4" t="s">
        <v>3</v>
      </c>
      <c r="O1473" s="4">
        <v>2</v>
      </c>
      <c r="P1473" s="4"/>
      <c r="Q1473" s="4"/>
      <c r="R1473" s="4"/>
      <c r="S1473" s="4"/>
      <c r="T1473" s="4"/>
      <c r="U1473" s="4"/>
      <c r="V1473" s="4"/>
      <c r="W1473" s="4"/>
    </row>
    <row r="1474" spans="1:245" x14ac:dyDescent="0.2">
      <c r="A1474" s="4">
        <v>50</v>
      </c>
      <c r="B1474" s="4">
        <v>0</v>
      </c>
      <c r="C1474" s="4">
        <v>0</v>
      </c>
      <c r="D1474" s="4">
        <v>1</v>
      </c>
      <c r="E1474" s="4">
        <v>224</v>
      </c>
      <c r="F1474" s="4">
        <f>ROUND(Source!AR1447,O1474)</f>
        <v>0</v>
      </c>
      <c r="G1474" s="4" t="s">
        <v>116</v>
      </c>
      <c r="H1474" s="4" t="s">
        <v>117</v>
      </c>
      <c r="I1474" s="4"/>
      <c r="J1474" s="4"/>
      <c r="K1474" s="4">
        <v>224</v>
      </c>
      <c r="L1474" s="4">
        <v>26</v>
      </c>
      <c r="M1474" s="4">
        <v>3</v>
      </c>
      <c r="N1474" s="4" t="s">
        <v>3</v>
      </c>
      <c r="O1474" s="4">
        <v>2</v>
      </c>
      <c r="P1474" s="4"/>
      <c r="Q1474" s="4"/>
      <c r="R1474" s="4"/>
      <c r="S1474" s="4"/>
      <c r="T1474" s="4"/>
      <c r="U1474" s="4"/>
      <c r="V1474" s="4"/>
      <c r="W1474" s="4"/>
    </row>
    <row r="1476" spans="1:245" x14ac:dyDescent="0.2">
      <c r="A1476" s="1">
        <v>4</v>
      </c>
      <c r="B1476" s="1">
        <v>1</v>
      </c>
      <c r="C1476" s="1"/>
      <c r="D1476" s="1">
        <f>ROW(A1486)</f>
        <v>1486</v>
      </c>
      <c r="E1476" s="1"/>
      <c r="F1476" s="1" t="s">
        <v>14</v>
      </c>
      <c r="G1476" s="1" t="s">
        <v>390</v>
      </c>
      <c r="H1476" s="1" t="s">
        <v>3</v>
      </c>
      <c r="I1476" s="1">
        <v>0</v>
      </c>
      <c r="J1476" s="1"/>
      <c r="K1476" s="1">
        <v>0</v>
      </c>
      <c r="L1476" s="1"/>
      <c r="M1476" s="1"/>
      <c r="N1476" s="1"/>
      <c r="O1476" s="1"/>
      <c r="P1476" s="1"/>
      <c r="Q1476" s="1"/>
      <c r="R1476" s="1"/>
      <c r="S1476" s="1"/>
      <c r="T1476" s="1"/>
      <c r="U1476" s="1" t="s">
        <v>3</v>
      </c>
      <c r="V1476" s="1">
        <v>0</v>
      </c>
      <c r="W1476" s="1"/>
      <c r="X1476" s="1"/>
      <c r="Y1476" s="1"/>
      <c r="Z1476" s="1"/>
      <c r="AA1476" s="1"/>
      <c r="AB1476" s="1" t="s">
        <v>3</v>
      </c>
      <c r="AC1476" s="1" t="s">
        <v>3</v>
      </c>
      <c r="AD1476" s="1" t="s">
        <v>3</v>
      </c>
      <c r="AE1476" s="1" t="s">
        <v>3</v>
      </c>
      <c r="AF1476" s="1" t="s">
        <v>3</v>
      </c>
      <c r="AG1476" s="1" t="s">
        <v>3</v>
      </c>
      <c r="AH1476" s="1"/>
      <c r="AI1476" s="1"/>
      <c r="AJ1476" s="1"/>
      <c r="AK1476" s="1"/>
      <c r="AL1476" s="1"/>
      <c r="AM1476" s="1"/>
      <c r="AN1476" s="1"/>
      <c r="AO1476" s="1"/>
      <c r="AP1476" s="1" t="s">
        <v>3</v>
      </c>
      <c r="AQ1476" s="1" t="s">
        <v>3</v>
      </c>
      <c r="AR1476" s="1" t="s">
        <v>3</v>
      </c>
      <c r="AS1476" s="1"/>
      <c r="AT1476" s="1"/>
      <c r="AU1476" s="1"/>
      <c r="AV1476" s="1"/>
      <c r="AW1476" s="1"/>
      <c r="AX1476" s="1"/>
      <c r="AY1476" s="1"/>
      <c r="AZ1476" s="1" t="s">
        <v>3</v>
      </c>
      <c r="BA1476" s="1"/>
      <c r="BB1476" s="1" t="s">
        <v>3</v>
      </c>
      <c r="BC1476" s="1" t="s">
        <v>3</v>
      </c>
      <c r="BD1476" s="1" t="s">
        <v>3</v>
      </c>
      <c r="BE1476" s="1" t="s">
        <v>3</v>
      </c>
      <c r="BF1476" s="1" t="s">
        <v>3</v>
      </c>
      <c r="BG1476" s="1" t="s">
        <v>3</v>
      </c>
      <c r="BH1476" s="1" t="s">
        <v>3</v>
      </c>
      <c r="BI1476" s="1" t="s">
        <v>3</v>
      </c>
      <c r="BJ1476" s="1" t="s">
        <v>3</v>
      </c>
      <c r="BK1476" s="1" t="s">
        <v>3</v>
      </c>
      <c r="BL1476" s="1" t="s">
        <v>3</v>
      </c>
      <c r="BM1476" s="1" t="s">
        <v>3</v>
      </c>
      <c r="BN1476" s="1" t="s">
        <v>3</v>
      </c>
      <c r="BO1476" s="1" t="s">
        <v>3</v>
      </c>
      <c r="BP1476" s="1" t="s">
        <v>3</v>
      </c>
      <c r="BQ1476" s="1"/>
      <c r="BR1476" s="1"/>
      <c r="BS1476" s="1"/>
      <c r="BT1476" s="1"/>
      <c r="BU1476" s="1"/>
      <c r="BV1476" s="1"/>
      <c r="BW1476" s="1"/>
      <c r="BX1476" s="1">
        <v>0</v>
      </c>
      <c r="BY1476" s="1"/>
      <c r="BZ1476" s="1"/>
      <c r="CA1476" s="1"/>
      <c r="CB1476" s="1"/>
      <c r="CC1476" s="1"/>
      <c r="CD1476" s="1"/>
      <c r="CE1476" s="1"/>
      <c r="CF1476" s="1"/>
      <c r="CG1476" s="1"/>
      <c r="CH1476" s="1"/>
      <c r="CI1476" s="1"/>
      <c r="CJ1476" s="1">
        <v>0</v>
      </c>
    </row>
    <row r="1478" spans="1:245" x14ac:dyDescent="0.2">
      <c r="A1478" s="2">
        <v>52</v>
      </c>
      <c r="B1478" s="2">
        <f t="shared" ref="B1478:G1478" si="868">B1486</f>
        <v>1</v>
      </c>
      <c r="C1478" s="2">
        <f t="shared" si="868"/>
        <v>4</v>
      </c>
      <c r="D1478" s="2">
        <f t="shared" si="868"/>
        <v>1476</v>
      </c>
      <c r="E1478" s="2">
        <f t="shared" si="868"/>
        <v>0</v>
      </c>
      <c r="F1478" s="2" t="str">
        <f t="shared" si="868"/>
        <v>Новый раздел</v>
      </c>
      <c r="G1478" s="2" t="str">
        <f t="shared" si="868"/>
        <v>Таганская площадь, д.88</v>
      </c>
      <c r="H1478" s="2"/>
      <c r="I1478" s="2"/>
      <c r="J1478" s="2"/>
      <c r="K1478" s="2"/>
      <c r="L1478" s="2"/>
      <c r="M1478" s="2"/>
      <c r="N1478" s="2"/>
      <c r="O1478" s="2">
        <f t="shared" ref="O1478:AT1478" si="869">O1486</f>
        <v>5269.92</v>
      </c>
      <c r="P1478" s="2">
        <f t="shared" si="869"/>
        <v>4903.92</v>
      </c>
      <c r="Q1478" s="2">
        <f t="shared" si="869"/>
        <v>2.52</v>
      </c>
      <c r="R1478" s="2">
        <f t="shared" si="869"/>
        <v>0.01</v>
      </c>
      <c r="S1478" s="2">
        <f t="shared" si="869"/>
        <v>363.48</v>
      </c>
      <c r="T1478" s="2">
        <f t="shared" si="869"/>
        <v>0</v>
      </c>
      <c r="U1478" s="2">
        <f t="shared" si="869"/>
        <v>1.8431999999999999</v>
      </c>
      <c r="V1478" s="2">
        <f t="shared" si="869"/>
        <v>0</v>
      </c>
      <c r="W1478" s="2">
        <f t="shared" si="869"/>
        <v>0</v>
      </c>
      <c r="X1478" s="2">
        <f t="shared" si="869"/>
        <v>254.44</v>
      </c>
      <c r="Y1478" s="2">
        <f t="shared" si="869"/>
        <v>36.35</v>
      </c>
      <c r="Z1478" s="2">
        <f t="shared" si="869"/>
        <v>0</v>
      </c>
      <c r="AA1478" s="2">
        <f t="shared" si="869"/>
        <v>0</v>
      </c>
      <c r="AB1478" s="2">
        <f t="shared" si="869"/>
        <v>5269.92</v>
      </c>
      <c r="AC1478" s="2">
        <f t="shared" si="869"/>
        <v>4903.92</v>
      </c>
      <c r="AD1478" s="2">
        <f t="shared" si="869"/>
        <v>2.52</v>
      </c>
      <c r="AE1478" s="2">
        <f t="shared" si="869"/>
        <v>0.01</v>
      </c>
      <c r="AF1478" s="2">
        <f t="shared" si="869"/>
        <v>363.48</v>
      </c>
      <c r="AG1478" s="2">
        <f t="shared" si="869"/>
        <v>0</v>
      </c>
      <c r="AH1478" s="2">
        <f t="shared" si="869"/>
        <v>1.8431999999999999</v>
      </c>
      <c r="AI1478" s="2">
        <f t="shared" si="869"/>
        <v>0</v>
      </c>
      <c r="AJ1478" s="2">
        <f t="shared" si="869"/>
        <v>0</v>
      </c>
      <c r="AK1478" s="2">
        <f t="shared" si="869"/>
        <v>254.44</v>
      </c>
      <c r="AL1478" s="2">
        <f t="shared" si="869"/>
        <v>36.35</v>
      </c>
      <c r="AM1478" s="2">
        <f t="shared" si="869"/>
        <v>0</v>
      </c>
      <c r="AN1478" s="2">
        <f t="shared" si="869"/>
        <v>0</v>
      </c>
      <c r="AO1478" s="2">
        <f t="shared" si="869"/>
        <v>0</v>
      </c>
      <c r="AP1478" s="2">
        <f t="shared" si="869"/>
        <v>0</v>
      </c>
      <c r="AQ1478" s="2">
        <f t="shared" si="869"/>
        <v>0</v>
      </c>
      <c r="AR1478" s="2">
        <f t="shared" si="869"/>
        <v>5560.72</v>
      </c>
      <c r="AS1478" s="2">
        <f t="shared" si="869"/>
        <v>4335</v>
      </c>
      <c r="AT1478" s="2">
        <f t="shared" si="869"/>
        <v>0</v>
      </c>
      <c r="AU1478" s="2">
        <f t="shared" ref="AU1478:BZ1478" si="870">AU1486</f>
        <v>1225.72</v>
      </c>
      <c r="AV1478" s="2">
        <f t="shared" si="870"/>
        <v>4903.92</v>
      </c>
      <c r="AW1478" s="2">
        <f t="shared" si="870"/>
        <v>4903.92</v>
      </c>
      <c r="AX1478" s="2">
        <f t="shared" si="870"/>
        <v>0</v>
      </c>
      <c r="AY1478" s="2">
        <f t="shared" si="870"/>
        <v>4903.92</v>
      </c>
      <c r="AZ1478" s="2">
        <f t="shared" si="870"/>
        <v>0</v>
      </c>
      <c r="BA1478" s="2">
        <f t="shared" si="870"/>
        <v>0</v>
      </c>
      <c r="BB1478" s="2">
        <f t="shared" si="870"/>
        <v>0</v>
      </c>
      <c r="BC1478" s="2">
        <f t="shared" si="870"/>
        <v>0</v>
      </c>
      <c r="BD1478" s="2">
        <f t="shared" si="870"/>
        <v>0</v>
      </c>
      <c r="BE1478" s="2">
        <f t="shared" si="870"/>
        <v>0</v>
      </c>
      <c r="BF1478" s="2">
        <f t="shared" si="870"/>
        <v>0</v>
      </c>
      <c r="BG1478" s="2">
        <f t="shared" si="870"/>
        <v>0</v>
      </c>
      <c r="BH1478" s="2">
        <f t="shared" si="870"/>
        <v>0</v>
      </c>
      <c r="BI1478" s="2">
        <f t="shared" si="870"/>
        <v>0</v>
      </c>
      <c r="BJ1478" s="2">
        <f t="shared" si="870"/>
        <v>0</v>
      </c>
      <c r="BK1478" s="2">
        <f t="shared" si="870"/>
        <v>0</v>
      </c>
      <c r="BL1478" s="2">
        <f t="shared" si="870"/>
        <v>0</v>
      </c>
      <c r="BM1478" s="2">
        <f t="shared" si="870"/>
        <v>0</v>
      </c>
      <c r="BN1478" s="2">
        <f t="shared" si="870"/>
        <v>0</v>
      </c>
      <c r="BO1478" s="2">
        <f t="shared" si="870"/>
        <v>0</v>
      </c>
      <c r="BP1478" s="2">
        <f t="shared" si="870"/>
        <v>0</v>
      </c>
      <c r="BQ1478" s="2">
        <f t="shared" si="870"/>
        <v>0</v>
      </c>
      <c r="BR1478" s="2">
        <f t="shared" si="870"/>
        <v>0</v>
      </c>
      <c r="BS1478" s="2">
        <f t="shared" si="870"/>
        <v>0</v>
      </c>
      <c r="BT1478" s="2">
        <f t="shared" si="870"/>
        <v>0</v>
      </c>
      <c r="BU1478" s="2">
        <f t="shared" si="870"/>
        <v>0</v>
      </c>
      <c r="BV1478" s="2">
        <f t="shared" si="870"/>
        <v>0</v>
      </c>
      <c r="BW1478" s="2">
        <f t="shared" si="870"/>
        <v>0</v>
      </c>
      <c r="BX1478" s="2">
        <f t="shared" si="870"/>
        <v>0</v>
      </c>
      <c r="BY1478" s="2">
        <f t="shared" si="870"/>
        <v>0</v>
      </c>
      <c r="BZ1478" s="2">
        <f t="shared" si="870"/>
        <v>0</v>
      </c>
      <c r="CA1478" s="2">
        <f t="shared" ref="CA1478:DF1478" si="871">CA1486</f>
        <v>5560.72</v>
      </c>
      <c r="CB1478" s="2">
        <f t="shared" si="871"/>
        <v>4335</v>
      </c>
      <c r="CC1478" s="2">
        <f t="shared" si="871"/>
        <v>0</v>
      </c>
      <c r="CD1478" s="2">
        <f t="shared" si="871"/>
        <v>1225.72</v>
      </c>
      <c r="CE1478" s="2">
        <f t="shared" si="871"/>
        <v>4903.92</v>
      </c>
      <c r="CF1478" s="2">
        <f t="shared" si="871"/>
        <v>4903.92</v>
      </c>
      <c r="CG1478" s="2">
        <f t="shared" si="871"/>
        <v>0</v>
      </c>
      <c r="CH1478" s="2">
        <f t="shared" si="871"/>
        <v>4903.92</v>
      </c>
      <c r="CI1478" s="2">
        <f t="shared" si="871"/>
        <v>0</v>
      </c>
      <c r="CJ1478" s="2">
        <f t="shared" si="871"/>
        <v>0</v>
      </c>
      <c r="CK1478" s="2">
        <f t="shared" si="871"/>
        <v>0</v>
      </c>
      <c r="CL1478" s="2">
        <f t="shared" si="871"/>
        <v>0</v>
      </c>
      <c r="CM1478" s="2">
        <f t="shared" si="871"/>
        <v>0</v>
      </c>
      <c r="CN1478" s="2">
        <f t="shared" si="871"/>
        <v>0</v>
      </c>
      <c r="CO1478" s="2">
        <f t="shared" si="871"/>
        <v>0</v>
      </c>
      <c r="CP1478" s="2">
        <f t="shared" si="871"/>
        <v>0</v>
      </c>
      <c r="CQ1478" s="2">
        <f t="shared" si="871"/>
        <v>0</v>
      </c>
      <c r="CR1478" s="2">
        <f t="shared" si="871"/>
        <v>0</v>
      </c>
      <c r="CS1478" s="2">
        <f t="shared" si="871"/>
        <v>0</v>
      </c>
      <c r="CT1478" s="2">
        <f t="shared" si="871"/>
        <v>0</v>
      </c>
      <c r="CU1478" s="2">
        <f t="shared" si="871"/>
        <v>0</v>
      </c>
      <c r="CV1478" s="2">
        <f t="shared" si="871"/>
        <v>0</v>
      </c>
      <c r="CW1478" s="2">
        <f t="shared" si="871"/>
        <v>0</v>
      </c>
      <c r="CX1478" s="2">
        <f t="shared" si="871"/>
        <v>0</v>
      </c>
      <c r="CY1478" s="2">
        <f t="shared" si="871"/>
        <v>0</v>
      </c>
      <c r="CZ1478" s="2">
        <f t="shared" si="871"/>
        <v>0</v>
      </c>
      <c r="DA1478" s="2">
        <f t="shared" si="871"/>
        <v>0</v>
      </c>
      <c r="DB1478" s="2">
        <f t="shared" si="871"/>
        <v>0</v>
      </c>
      <c r="DC1478" s="2">
        <f t="shared" si="871"/>
        <v>0</v>
      </c>
      <c r="DD1478" s="2">
        <f t="shared" si="871"/>
        <v>0</v>
      </c>
      <c r="DE1478" s="2">
        <f t="shared" si="871"/>
        <v>0</v>
      </c>
      <c r="DF1478" s="2">
        <f t="shared" si="871"/>
        <v>0</v>
      </c>
      <c r="DG1478" s="3">
        <f t="shared" ref="DG1478:EL1478" si="872">DG1486</f>
        <v>0</v>
      </c>
      <c r="DH1478" s="3">
        <f t="shared" si="872"/>
        <v>0</v>
      </c>
      <c r="DI1478" s="3">
        <f t="shared" si="872"/>
        <v>0</v>
      </c>
      <c r="DJ1478" s="3">
        <f t="shared" si="872"/>
        <v>0</v>
      </c>
      <c r="DK1478" s="3">
        <f t="shared" si="872"/>
        <v>0</v>
      </c>
      <c r="DL1478" s="3">
        <f t="shared" si="872"/>
        <v>0</v>
      </c>
      <c r="DM1478" s="3">
        <f t="shared" si="872"/>
        <v>0</v>
      </c>
      <c r="DN1478" s="3">
        <f t="shared" si="872"/>
        <v>0</v>
      </c>
      <c r="DO1478" s="3">
        <f t="shared" si="872"/>
        <v>0</v>
      </c>
      <c r="DP1478" s="3">
        <f t="shared" si="872"/>
        <v>0</v>
      </c>
      <c r="DQ1478" s="3">
        <f t="shared" si="872"/>
        <v>0</v>
      </c>
      <c r="DR1478" s="3">
        <f t="shared" si="872"/>
        <v>0</v>
      </c>
      <c r="DS1478" s="3">
        <f t="shared" si="872"/>
        <v>0</v>
      </c>
      <c r="DT1478" s="3">
        <f t="shared" si="872"/>
        <v>0</v>
      </c>
      <c r="DU1478" s="3">
        <f t="shared" si="872"/>
        <v>0</v>
      </c>
      <c r="DV1478" s="3">
        <f t="shared" si="872"/>
        <v>0</v>
      </c>
      <c r="DW1478" s="3">
        <f t="shared" si="872"/>
        <v>0</v>
      </c>
      <c r="DX1478" s="3">
        <f t="shared" si="872"/>
        <v>0</v>
      </c>
      <c r="DY1478" s="3">
        <f t="shared" si="872"/>
        <v>0</v>
      </c>
      <c r="DZ1478" s="3">
        <f t="shared" si="872"/>
        <v>0</v>
      </c>
      <c r="EA1478" s="3">
        <f t="shared" si="872"/>
        <v>0</v>
      </c>
      <c r="EB1478" s="3">
        <f t="shared" si="872"/>
        <v>0</v>
      </c>
      <c r="EC1478" s="3">
        <f t="shared" si="872"/>
        <v>0</v>
      </c>
      <c r="ED1478" s="3">
        <f t="shared" si="872"/>
        <v>0</v>
      </c>
      <c r="EE1478" s="3">
        <f t="shared" si="872"/>
        <v>0</v>
      </c>
      <c r="EF1478" s="3">
        <f t="shared" si="872"/>
        <v>0</v>
      </c>
      <c r="EG1478" s="3">
        <f t="shared" si="872"/>
        <v>0</v>
      </c>
      <c r="EH1478" s="3">
        <f t="shared" si="872"/>
        <v>0</v>
      </c>
      <c r="EI1478" s="3">
        <f t="shared" si="872"/>
        <v>0</v>
      </c>
      <c r="EJ1478" s="3">
        <f t="shared" si="872"/>
        <v>0</v>
      </c>
      <c r="EK1478" s="3">
        <f t="shared" si="872"/>
        <v>0</v>
      </c>
      <c r="EL1478" s="3">
        <f t="shared" si="872"/>
        <v>0</v>
      </c>
      <c r="EM1478" s="3">
        <f t="shared" ref="EM1478:FR1478" si="873">EM1486</f>
        <v>0</v>
      </c>
      <c r="EN1478" s="3">
        <f t="shared" si="873"/>
        <v>0</v>
      </c>
      <c r="EO1478" s="3">
        <f t="shared" si="873"/>
        <v>0</v>
      </c>
      <c r="EP1478" s="3">
        <f t="shared" si="873"/>
        <v>0</v>
      </c>
      <c r="EQ1478" s="3">
        <f t="shared" si="873"/>
        <v>0</v>
      </c>
      <c r="ER1478" s="3">
        <f t="shared" si="873"/>
        <v>0</v>
      </c>
      <c r="ES1478" s="3">
        <f t="shared" si="873"/>
        <v>0</v>
      </c>
      <c r="ET1478" s="3">
        <f t="shared" si="873"/>
        <v>0</v>
      </c>
      <c r="EU1478" s="3">
        <f t="shared" si="873"/>
        <v>0</v>
      </c>
      <c r="EV1478" s="3">
        <f t="shared" si="873"/>
        <v>0</v>
      </c>
      <c r="EW1478" s="3">
        <f t="shared" si="873"/>
        <v>0</v>
      </c>
      <c r="EX1478" s="3">
        <f t="shared" si="873"/>
        <v>0</v>
      </c>
      <c r="EY1478" s="3">
        <f t="shared" si="873"/>
        <v>0</v>
      </c>
      <c r="EZ1478" s="3">
        <f t="shared" si="873"/>
        <v>0</v>
      </c>
      <c r="FA1478" s="3">
        <f t="shared" si="873"/>
        <v>0</v>
      </c>
      <c r="FB1478" s="3">
        <f t="shared" si="873"/>
        <v>0</v>
      </c>
      <c r="FC1478" s="3">
        <f t="shared" si="873"/>
        <v>0</v>
      </c>
      <c r="FD1478" s="3">
        <f t="shared" si="873"/>
        <v>0</v>
      </c>
      <c r="FE1478" s="3">
        <f t="shared" si="873"/>
        <v>0</v>
      </c>
      <c r="FF1478" s="3">
        <f t="shared" si="873"/>
        <v>0</v>
      </c>
      <c r="FG1478" s="3">
        <f t="shared" si="873"/>
        <v>0</v>
      </c>
      <c r="FH1478" s="3">
        <f t="shared" si="873"/>
        <v>0</v>
      </c>
      <c r="FI1478" s="3">
        <f t="shared" si="873"/>
        <v>0</v>
      </c>
      <c r="FJ1478" s="3">
        <f t="shared" si="873"/>
        <v>0</v>
      </c>
      <c r="FK1478" s="3">
        <f t="shared" si="873"/>
        <v>0</v>
      </c>
      <c r="FL1478" s="3">
        <f t="shared" si="873"/>
        <v>0</v>
      </c>
      <c r="FM1478" s="3">
        <f t="shared" si="873"/>
        <v>0</v>
      </c>
      <c r="FN1478" s="3">
        <f t="shared" si="873"/>
        <v>0</v>
      </c>
      <c r="FO1478" s="3">
        <f t="shared" si="873"/>
        <v>0</v>
      </c>
      <c r="FP1478" s="3">
        <f t="shared" si="873"/>
        <v>0</v>
      </c>
      <c r="FQ1478" s="3">
        <f t="shared" si="873"/>
        <v>0</v>
      </c>
      <c r="FR1478" s="3">
        <f t="shared" si="873"/>
        <v>0</v>
      </c>
      <c r="FS1478" s="3">
        <f t="shared" ref="FS1478:GX1478" si="874">FS1486</f>
        <v>0</v>
      </c>
      <c r="FT1478" s="3">
        <f t="shared" si="874"/>
        <v>0</v>
      </c>
      <c r="FU1478" s="3">
        <f t="shared" si="874"/>
        <v>0</v>
      </c>
      <c r="FV1478" s="3">
        <f t="shared" si="874"/>
        <v>0</v>
      </c>
      <c r="FW1478" s="3">
        <f t="shared" si="874"/>
        <v>0</v>
      </c>
      <c r="FX1478" s="3">
        <f t="shared" si="874"/>
        <v>0</v>
      </c>
      <c r="FY1478" s="3">
        <f t="shared" si="874"/>
        <v>0</v>
      </c>
      <c r="FZ1478" s="3">
        <f t="shared" si="874"/>
        <v>0</v>
      </c>
      <c r="GA1478" s="3">
        <f t="shared" si="874"/>
        <v>0</v>
      </c>
      <c r="GB1478" s="3">
        <f t="shared" si="874"/>
        <v>0</v>
      </c>
      <c r="GC1478" s="3">
        <f t="shared" si="874"/>
        <v>0</v>
      </c>
      <c r="GD1478" s="3">
        <f t="shared" si="874"/>
        <v>0</v>
      </c>
      <c r="GE1478" s="3">
        <f t="shared" si="874"/>
        <v>0</v>
      </c>
      <c r="GF1478" s="3">
        <f t="shared" si="874"/>
        <v>0</v>
      </c>
      <c r="GG1478" s="3">
        <f t="shared" si="874"/>
        <v>0</v>
      </c>
      <c r="GH1478" s="3">
        <f t="shared" si="874"/>
        <v>0</v>
      </c>
      <c r="GI1478" s="3">
        <f t="shared" si="874"/>
        <v>0</v>
      </c>
      <c r="GJ1478" s="3">
        <f t="shared" si="874"/>
        <v>0</v>
      </c>
      <c r="GK1478" s="3">
        <f t="shared" si="874"/>
        <v>0</v>
      </c>
      <c r="GL1478" s="3">
        <f t="shared" si="874"/>
        <v>0</v>
      </c>
      <c r="GM1478" s="3">
        <f t="shared" si="874"/>
        <v>0</v>
      </c>
      <c r="GN1478" s="3">
        <f t="shared" si="874"/>
        <v>0</v>
      </c>
      <c r="GO1478" s="3">
        <f t="shared" si="874"/>
        <v>0</v>
      </c>
      <c r="GP1478" s="3">
        <f t="shared" si="874"/>
        <v>0</v>
      </c>
      <c r="GQ1478" s="3">
        <f t="shared" si="874"/>
        <v>0</v>
      </c>
      <c r="GR1478" s="3">
        <f t="shared" si="874"/>
        <v>0</v>
      </c>
      <c r="GS1478" s="3">
        <f t="shared" si="874"/>
        <v>0</v>
      </c>
      <c r="GT1478" s="3">
        <f t="shared" si="874"/>
        <v>0</v>
      </c>
      <c r="GU1478" s="3">
        <f t="shared" si="874"/>
        <v>0</v>
      </c>
      <c r="GV1478" s="3">
        <f t="shared" si="874"/>
        <v>0</v>
      </c>
      <c r="GW1478" s="3">
        <f t="shared" si="874"/>
        <v>0</v>
      </c>
      <c r="GX1478" s="3">
        <f t="shared" si="874"/>
        <v>0</v>
      </c>
    </row>
    <row r="1480" spans="1:245" x14ac:dyDescent="0.2">
      <c r="A1480">
        <v>17</v>
      </c>
      <c r="B1480">
        <v>1</v>
      </c>
      <c r="C1480">
        <f>ROW(SmtRes!A363)</f>
        <v>363</v>
      </c>
      <c r="D1480">
        <f>ROW(EtalonRes!A462)</f>
        <v>462</v>
      </c>
      <c r="E1480" t="s">
        <v>391</v>
      </c>
      <c r="F1480" t="s">
        <v>392</v>
      </c>
      <c r="G1480" t="s">
        <v>393</v>
      </c>
      <c r="H1480" t="s">
        <v>394</v>
      </c>
      <c r="I1480">
        <f>ROUND(F1811/100,9)</f>
        <v>0.06</v>
      </c>
      <c r="J1480">
        <v>0</v>
      </c>
      <c r="O1480">
        <f>ROUND(CP1480,2)</f>
        <v>623.63</v>
      </c>
      <c r="P1480">
        <f>ROUND(CQ1480*I1480,2)</f>
        <v>523.87</v>
      </c>
      <c r="Q1480">
        <f>ROUND(CR1480*I1480,2)</f>
        <v>1.56</v>
      </c>
      <c r="R1480">
        <f>ROUND(CS1480*I1480,2)</f>
        <v>0.01</v>
      </c>
      <c r="S1480">
        <f>ROUND(CT1480*I1480,2)</f>
        <v>98.2</v>
      </c>
      <c r="T1480">
        <f>ROUND(CU1480*I1480,2)</f>
        <v>0</v>
      </c>
      <c r="U1480">
        <f>CV1480*I1480</f>
        <v>0.51</v>
      </c>
      <c r="V1480">
        <f>CW1480*I1480</f>
        <v>0</v>
      </c>
      <c r="W1480">
        <f>ROUND(CX1480*I1480,2)</f>
        <v>0</v>
      </c>
      <c r="X1480">
        <f t="shared" ref="X1480:Y1484" si="875">ROUND(CY1480,2)</f>
        <v>68.739999999999995</v>
      </c>
      <c r="Y1480">
        <f t="shared" si="875"/>
        <v>9.82</v>
      </c>
      <c r="AA1480">
        <v>40597198</v>
      </c>
      <c r="AB1480">
        <f>ROUND((AC1480+AD1480+AF1480),6)</f>
        <v>10393.799999999999</v>
      </c>
      <c r="AC1480">
        <f>ROUND((ES1480),6)</f>
        <v>8731.2000000000007</v>
      </c>
      <c r="AD1480">
        <f>ROUND((((ET1480)-(EU1480))+AE1480),6)</f>
        <v>26.01</v>
      </c>
      <c r="AE1480">
        <f>ROUND((EU1480),6)</f>
        <v>0.09</v>
      </c>
      <c r="AF1480">
        <f>ROUND((EV1480),6)</f>
        <v>1636.59</v>
      </c>
      <c r="AG1480">
        <f>ROUND((AP1480),6)</f>
        <v>0</v>
      </c>
      <c r="AH1480">
        <f>(EW1480)</f>
        <v>8.5</v>
      </c>
      <c r="AI1480">
        <f>(EX1480)</f>
        <v>0</v>
      </c>
      <c r="AJ1480">
        <f>(AS1480)</f>
        <v>0</v>
      </c>
      <c r="AK1480">
        <v>10393.799999999999</v>
      </c>
      <c r="AL1480">
        <v>8731.2000000000007</v>
      </c>
      <c r="AM1480">
        <v>26.01</v>
      </c>
      <c r="AN1480">
        <v>0.09</v>
      </c>
      <c r="AO1480">
        <v>1636.59</v>
      </c>
      <c r="AP1480">
        <v>0</v>
      </c>
      <c r="AQ1480">
        <v>8.5</v>
      </c>
      <c r="AR1480">
        <v>0</v>
      </c>
      <c r="AS1480">
        <v>0</v>
      </c>
      <c r="AT1480">
        <v>70</v>
      </c>
      <c r="AU1480">
        <v>10</v>
      </c>
      <c r="AV1480">
        <v>1</v>
      </c>
      <c r="AW1480">
        <v>1</v>
      </c>
      <c r="AZ1480">
        <v>1</v>
      </c>
      <c r="BA1480">
        <v>1</v>
      </c>
      <c r="BB1480">
        <v>1</v>
      </c>
      <c r="BC1480">
        <v>1</v>
      </c>
      <c r="BD1480" t="s">
        <v>3</v>
      </c>
      <c r="BE1480" t="s">
        <v>3</v>
      </c>
      <c r="BF1480" t="s">
        <v>3</v>
      </c>
      <c r="BG1480" t="s">
        <v>3</v>
      </c>
      <c r="BH1480">
        <v>0</v>
      </c>
      <c r="BI1480">
        <v>4</v>
      </c>
      <c r="BJ1480" t="s">
        <v>395</v>
      </c>
      <c r="BM1480">
        <v>0</v>
      </c>
      <c r="BN1480">
        <v>0</v>
      </c>
      <c r="BO1480" t="s">
        <v>3</v>
      </c>
      <c r="BP1480">
        <v>0</v>
      </c>
      <c r="BQ1480">
        <v>1</v>
      </c>
      <c r="BR1480">
        <v>0</v>
      </c>
      <c r="BS1480">
        <v>1</v>
      </c>
      <c r="BT1480">
        <v>1</v>
      </c>
      <c r="BU1480">
        <v>1</v>
      </c>
      <c r="BV1480">
        <v>1</v>
      </c>
      <c r="BW1480">
        <v>1</v>
      </c>
      <c r="BX1480">
        <v>1</v>
      </c>
      <c r="BY1480" t="s">
        <v>3</v>
      </c>
      <c r="BZ1480">
        <v>70</v>
      </c>
      <c r="CA1480">
        <v>10</v>
      </c>
      <c r="CE1480">
        <v>0</v>
      </c>
      <c r="CF1480">
        <v>0</v>
      </c>
      <c r="CG1480">
        <v>0</v>
      </c>
      <c r="CM1480">
        <v>0</v>
      </c>
      <c r="CN1480" t="s">
        <v>3</v>
      </c>
      <c r="CO1480">
        <v>0</v>
      </c>
      <c r="CP1480">
        <f>(P1480+Q1480+S1480)</f>
        <v>623.63</v>
      </c>
      <c r="CQ1480">
        <f>(AC1480*BC1480*AW1480)</f>
        <v>8731.2000000000007</v>
      </c>
      <c r="CR1480">
        <f>((((ET1480)*BB1480-(EU1480)*BS1480)+AE1480*BS1480)*AV1480)</f>
        <v>26.01</v>
      </c>
      <c r="CS1480">
        <f>(AE1480*BS1480*AV1480)</f>
        <v>0.09</v>
      </c>
      <c r="CT1480">
        <f>(AF1480*BA1480*AV1480)</f>
        <v>1636.59</v>
      </c>
      <c r="CU1480">
        <f>AG1480</f>
        <v>0</v>
      </c>
      <c r="CV1480">
        <f>(AH1480*AV1480)</f>
        <v>8.5</v>
      </c>
      <c r="CW1480">
        <f t="shared" ref="CW1480:CX1484" si="876">AI1480</f>
        <v>0</v>
      </c>
      <c r="CX1480">
        <f t="shared" si="876"/>
        <v>0</v>
      </c>
      <c r="CY1480">
        <f>((S1480*BZ1480)/100)</f>
        <v>68.739999999999995</v>
      </c>
      <c r="CZ1480">
        <f>((S1480*CA1480)/100)</f>
        <v>9.82</v>
      </c>
      <c r="DC1480" t="s">
        <v>3</v>
      </c>
      <c r="DD1480" t="s">
        <v>3</v>
      </c>
      <c r="DE1480" t="s">
        <v>3</v>
      </c>
      <c r="DF1480" t="s">
        <v>3</v>
      </c>
      <c r="DG1480" t="s">
        <v>3</v>
      </c>
      <c r="DH1480" t="s">
        <v>3</v>
      </c>
      <c r="DI1480" t="s">
        <v>3</v>
      </c>
      <c r="DJ1480" t="s">
        <v>3</v>
      </c>
      <c r="DK1480" t="s">
        <v>3</v>
      </c>
      <c r="DL1480" t="s">
        <v>3</v>
      </c>
      <c r="DM1480" t="s">
        <v>3</v>
      </c>
      <c r="DN1480">
        <v>0</v>
      </c>
      <c r="DO1480">
        <v>0</v>
      </c>
      <c r="DP1480">
        <v>1</v>
      </c>
      <c r="DQ1480">
        <v>1</v>
      </c>
      <c r="DU1480">
        <v>1013</v>
      </c>
      <c r="DV1480" t="s">
        <v>394</v>
      </c>
      <c r="DW1480" t="s">
        <v>394</v>
      </c>
      <c r="DX1480">
        <v>1</v>
      </c>
      <c r="EE1480">
        <v>38986828</v>
      </c>
      <c r="EF1480">
        <v>1</v>
      </c>
      <c r="EG1480" t="s">
        <v>23</v>
      </c>
      <c r="EH1480">
        <v>0</v>
      </c>
      <c r="EI1480" t="s">
        <v>3</v>
      </c>
      <c r="EJ1480">
        <v>4</v>
      </c>
      <c r="EK1480">
        <v>0</v>
      </c>
      <c r="EL1480" t="s">
        <v>24</v>
      </c>
      <c r="EM1480" t="s">
        <v>25</v>
      </c>
      <c r="EO1480" t="s">
        <v>3</v>
      </c>
      <c r="EQ1480">
        <v>131072</v>
      </c>
      <c r="ER1480">
        <v>10393.799999999999</v>
      </c>
      <c r="ES1480">
        <v>8731.2000000000007</v>
      </c>
      <c r="ET1480">
        <v>26.01</v>
      </c>
      <c r="EU1480">
        <v>0.09</v>
      </c>
      <c r="EV1480">
        <v>1636.59</v>
      </c>
      <c r="EW1480">
        <v>8.5</v>
      </c>
      <c r="EX1480">
        <v>0</v>
      </c>
      <c r="EY1480">
        <v>0</v>
      </c>
      <c r="FQ1480">
        <v>0</v>
      </c>
      <c r="FR1480">
        <f>ROUND(IF(AND(BH1480=3,BI1480=3),P1480,0),2)</f>
        <v>0</v>
      </c>
      <c r="FS1480">
        <v>0</v>
      </c>
      <c r="FX1480">
        <v>70</v>
      </c>
      <c r="FY1480">
        <v>10</v>
      </c>
      <c r="GA1480" t="s">
        <v>3</v>
      </c>
      <c r="GD1480">
        <v>0</v>
      </c>
      <c r="GF1480">
        <v>1210959658</v>
      </c>
      <c r="GG1480">
        <v>2</v>
      </c>
      <c r="GH1480">
        <v>1</v>
      </c>
      <c r="GI1480">
        <v>-2</v>
      </c>
      <c r="GJ1480">
        <v>0</v>
      </c>
      <c r="GK1480">
        <f>ROUND(R1480*(R12)/100,2)</f>
        <v>0.01</v>
      </c>
      <c r="GL1480">
        <f>ROUND(IF(AND(BH1480=3,BI1480=3,FS1480&lt;&gt;0),P1480,0),2)</f>
        <v>0</v>
      </c>
      <c r="GM1480">
        <f>ROUND(O1480+X1480+Y1480+GK1480,2)+GX1480</f>
        <v>702.2</v>
      </c>
      <c r="GN1480">
        <f>IF(OR(BI1480=0,BI1480=1),ROUND(O1480+X1480+Y1480+GK1480,2),0)</f>
        <v>0</v>
      </c>
      <c r="GO1480">
        <f>IF(BI1480=2,ROUND(O1480+X1480+Y1480+GK1480,2),0)</f>
        <v>0</v>
      </c>
      <c r="GP1480">
        <f>IF(BI1480=4,ROUND(O1480+X1480+Y1480+GK1480,2)+GX1480,0)</f>
        <v>702.2</v>
      </c>
      <c r="GR1480">
        <v>0</v>
      </c>
      <c r="GS1480">
        <v>3</v>
      </c>
      <c r="GT1480">
        <v>0</v>
      </c>
      <c r="GU1480" t="s">
        <v>3</v>
      </c>
      <c r="GV1480">
        <f>ROUND((GT1480),6)</f>
        <v>0</v>
      </c>
      <c r="GW1480">
        <v>1</v>
      </c>
      <c r="GX1480">
        <f>ROUND(HC1480*I1480,2)</f>
        <v>0</v>
      </c>
      <c r="HA1480">
        <v>0</v>
      </c>
      <c r="HB1480">
        <v>0</v>
      </c>
      <c r="HC1480">
        <f>GV1480*GW1480</f>
        <v>0</v>
      </c>
      <c r="IK1480">
        <v>0</v>
      </c>
    </row>
    <row r="1481" spans="1:245" x14ac:dyDescent="0.2">
      <c r="A1481">
        <v>17</v>
      </c>
      <c r="B1481">
        <v>1</v>
      </c>
      <c r="C1481">
        <f>ROW(SmtRes!A365)</f>
        <v>365</v>
      </c>
      <c r="D1481">
        <f>ROW(EtalonRes!A464)</f>
        <v>464</v>
      </c>
      <c r="E1481" t="s">
        <v>396</v>
      </c>
      <c r="F1481" t="s">
        <v>397</v>
      </c>
      <c r="G1481" t="s">
        <v>398</v>
      </c>
      <c r="H1481" t="s">
        <v>394</v>
      </c>
      <c r="I1481">
        <f>ROUND((F1811)/100,9)</f>
        <v>0.06</v>
      </c>
      <c r="J1481">
        <v>0</v>
      </c>
      <c r="O1481">
        <f>ROUND(CP1481,2)</f>
        <v>61.03</v>
      </c>
      <c r="P1481">
        <f>ROUND(CQ1481*I1481,2)</f>
        <v>0</v>
      </c>
      <c r="Q1481">
        <f>ROUND(CR1481*I1481,2)</f>
        <v>0.96</v>
      </c>
      <c r="R1481">
        <f>ROUND(CS1481*I1481,2)</f>
        <v>0</v>
      </c>
      <c r="S1481">
        <f>ROUND(CT1481*I1481,2)</f>
        <v>60.07</v>
      </c>
      <c r="T1481">
        <f>ROUND(CU1481*I1481,2)</f>
        <v>0</v>
      </c>
      <c r="U1481">
        <f>CV1481*I1481</f>
        <v>0.312</v>
      </c>
      <c r="V1481">
        <f>CW1481*I1481</f>
        <v>0</v>
      </c>
      <c r="W1481">
        <f>ROUND(CX1481*I1481,2)</f>
        <v>0</v>
      </c>
      <c r="X1481">
        <f t="shared" si="875"/>
        <v>42.05</v>
      </c>
      <c r="Y1481">
        <f t="shared" si="875"/>
        <v>6.01</v>
      </c>
      <c r="AA1481">
        <v>40597198</v>
      </c>
      <c r="AB1481">
        <f>ROUND((AC1481+AD1481+AF1481),6)</f>
        <v>1017.12</v>
      </c>
      <c r="AC1481">
        <f>ROUND(((ES1481*2)),6)</f>
        <v>0</v>
      </c>
      <c r="AD1481">
        <f>ROUND(((((ET1481*2))-((EU1481*2)))+AE1481),6)</f>
        <v>15.92</v>
      </c>
      <c r="AE1481">
        <f>ROUND(((EU1481*2)),6)</f>
        <v>0.06</v>
      </c>
      <c r="AF1481">
        <f>ROUND(((EV1481*2)),6)</f>
        <v>1001.2</v>
      </c>
      <c r="AG1481">
        <f>ROUND((AP1481),6)</f>
        <v>0</v>
      </c>
      <c r="AH1481">
        <f>((EW1481*2))</f>
        <v>5.2</v>
      </c>
      <c r="AI1481">
        <f>((EX1481*2))</f>
        <v>0</v>
      </c>
      <c r="AJ1481">
        <f>(AS1481)</f>
        <v>0</v>
      </c>
      <c r="AK1481">
        <v>508.56</v>
      </c>
      <c r="AL1481">
        <v>0</v>
      </c>
      <c r="AM1481">
        <v>7.96</v>
      </c>
      <c r="AN1481">
        <v>0.03</v>
      </c>
      <c r="AO1481">
        <v>500.6</v>
      </c>
      <c r="AP1481">
        <v>0</v>
      </c>
      <c r="AQ1481">
        <v>2.6</v>
      </c>
      <c r="AR1481">
        <v>0</v>
      </c>
      <c r="AS1481">
        <v>0</v>
      </c>
      <c r="AT1481">
        <v>70</v>
      </c>
      <c r="AU1481">
        <v>10</v>
      </c>
      <c r="AV1481">
        <v>1</v>
      </c>
      <c r="AW1481">
        <v>1</v>
      </c>
      <c r="AZ1481">
        <v>1</v>
      </c>
      <c r="BA1481">
        <v>1</v>
      </c>
      <c r="BB1481">
        <v>1</v>
      </c>
      <c r="BC1481">
        <v>1</v>
      </c>
      <c r="BD1481" t="s">
        <v>3</v>
      </c>
      <c r="BE1481" t="s">
        <v>3</v>
      </c>
      <c r="BF1481" t="s">
        <v>3</v>
      </c>
      <c r="BG1481" t="s">
        <v>3</v>
      </c>
      <c r="BH1481">
        <v>0</v>
      </c>
      <c r="BI1481">
        <v>4</v>
      </c>
      <c r="BJ1481" t="s">
        <v>399</v>
      </c>
      <c r="BM1481">
        <v>0</v>
      </c>
      <c r="BN1481">
        <v>0</v>
      </c>
      <c r="BO1481" t="s">
        <v>3</v>
      </c>
      <c r="BP1481">
        <v>0</v>
      </c>
      <c r="BQ1481">
        <v>1</v>
      </c>
      <c r="BR1481">
        <v>0</v>
      </c>
      <c r="BS1481">
        <v>1</v>
      </c>
      <c r="BT1481">
        <v>1</v>
      </c>
      <c r="BU1481">
        <v>1</v>
      </c>
      <c r="BV1481">
        <v>1</v>
      </c>
      <c r="BW1481">
        <v>1</v>
      </c>
      <c r="BX1481">
        <v>1</v>
      </c>
      <c r="BY1481" t="s">
        <v>3</v>
      </c>
      <c r="BZ1481">
        <v>70</v>
      </c>
      <c r="CA1481">
        <v>10</v>
      </c>
      <c r="CE1481">
        <v>0</v>
      </c>
      <c r="CF1481">
        <v>0</v>
      </c>
      <c r="CG1481">
        <v>0</v>
      </c>
      <c r="CM1481">
        <v>0</v>
      </c>
      <c r="CN1481" t="s">
        <v>3</v>
      </c>
      <c r="CO1481">
        <v>0</v>
      </c>
      <c r="CP1481">
        <f>(P1481+Q1481+S1481)</f>
        <v>61.03</v>
      </c>
      <c r="CQ1481">
        <f>(AC1481*BC1481*AW1481)</f>
        <v>0</v>
      </c>
      <c r="CR1481">
        <f>(((((ET1481*2))*BB1481-((EU1481*2))*BS1481)+AE1481*BS1481)*AV1481)</f>
        <v>15.92</v>
      </c>
      <c r="CS1481">
        <f>(AE1481*BS1481*AV1481)</f>
        <v>0.06</v>
      </c>
      <c r="CT1481">
        <f>(AF1481*BA1481*AV1481)</f>
        <v>1001.2</v>
      </c>
      <c r="CU1481">
        <f>AG1481</f>
        <v>0</v>
      </c>
      <c r="CV1481">
        <f>(AH1481*AV1481)</f>
        <v>5.2</v>
      </c>
      <c r="CW1481">
        <f t="shared" si="876"/>
        <v>0</v>
      </c>
      <c r="CX1481">
        <f t="shared" si="876"/>
        <v>0</v>
      </c>
      <c r="CY1481">
        <f>((S1481*BZ1481)/100)</f>
        <v>42.048999999999999</v>
      </c>
      <c r="CZ1481">
        <f>((S1481*CA1481)/100)</f>
        <v>6.0070000000000006</v>
      </c>
      <c r="DC1481" t="s">
        <v>3</v>
      </c>
      <c r="DD1481" t="s">
        <v>400</v>
      </c>
      <c r="DE1481" t="s">
        <v>400</v>
      </c>
      <c r="DF1481" t="s">
        <v>400</v>
      </c>
      <c r="DG1481" t="s">
        <v>400</v>
      </c>
      <c r="DH1481" t="s">
        <v>3</v>
      </c>
      <c r="DI1481" t="s">
        <v>400</v>
      </c>
      <c r="DJ1481" t="s">
        <v>400</v>
      </c>
      <c r="DK1481" t="s">
        <v>3</v>
      </c>
      <c r="DL1481" t="s">
        <v>3</v>
      </c>
      <c r="DM1481" t="s">
        <v>3</v>
      </c>
      <c r="DN1481">
        <v>0</v>
      </c>
      <c r="DO1481">
        <v>0</v>
      </c>
      <c r="DP1481">
        <v>1</v>
      </c>
      <c r="DQ1481">
        <v>1</v>
      </c>
      <c r="DU1481">
        <v>1013</v>
      </c>
      <c r="DV1481" t="s">
        <v>394</v>
      </c>
      <c r="DW1481" t="s">
        <v>394</v>
      </c>
      <c r="DX1481">
        <v>1</v>
      </c>
      <c r="EE1481">
        <v>38986828</v>
      </c>
      <c r="EF1481">
        <v>1</v>
      </c>
      <c r="EG1481" t="s">
        <v>23</v>
      </c>
      <c r="EH1481">
        <v>0</v>
      </c>
      <c r="EI1481" t="s">
        <v>3</v>
      </c>
      <c r="EJ1481">
        <v>4</v>
      </c>
      <c r="EK1481">
        <v>0</v>
      </c>
      <c r="EL1481" t="s">
        <v>24</v>
      </c>
      <c r="EM1481" t="s">
        <v>25</v>
      </c>
      <c r="EO1481" t="s">
        <v>3</v>
      </c>
      <c r="EQ1481">
        <v>131072</v>
      </c>
      <c r="ER1481">
        <v>508.56</v>
      </c>
      <c r="ES1481">
        <v>0</v>
      </c>
      <c r="ET1481">
        <v>7.96</v>
      </c>
      <c r="EU1481">
        <v>0.03</v>
      </c>
      <c r="EV1481">
        <v>500.6</v>
      </c>
      <c r="EW1481">
        <v>2.6</v>
      </c>
      <c r="EX1481">
        <v>0</v>
      </c>
      <c r="EY1481">
        <v>0</v>
      </c>
      <c r="FQ1481">
        <v>0</v>
      </c>
      <c r="FR1481">
        <f>ROUND(IF(AND(BH1481=3,BI1481=3),P1481,0),2)</f>
        <v>0</v>
      </c>
      <c r="FS1481">
        <v>0</v>
      </c>
      <c r="FX1481">
        <v>70</v>
      </c>
      <c r="FY1481">
        <v>10</v>
      </c>
      <c r="GA1481" t="s">
        <v>3</v>
      </c>
      <c r="GD1481">
        <v>0</v>
      </c>
      <c r="GF1481">
        <v>-1073901388</v>
      </c>
      <c r="GG1481">
        <v>2</v>
      </c>
      <c r="GH1481">
        <v>1</v>
      </c>
      <c r="GI1481">
        <v>-2</v>
      </c>
      <c r="GJ1481">
        <v>0</v>
      </c>
      <c r="GK1481">
        <f>ROUND(R1481*(R12)/100,2)</f>
        <v>0</v>
      </c>
      <c r="GL1481">
        <f>ROUND(IF(AND(BH1481=3,BI1481=3,FS1481&lt;&gt;0),P1481,0),2)</f>
        <v>0</v>
      </c>
      <c r="GM1481">
        <f>ROUND(O1481+X1481+Y1481+GK1481,2)+GX1481</f>
        <v>109.09</v>
      </c>
      <c r="GN1481">
        <f>IF(OR(BI1481=0,BI1481=1),ROUND(O1481+X1481+Y1481+GK1481,2),0)</f>
        <v>0</v>
      </c>
      <c r="GO1481">
        <f>IF(BI1481=2,ROUND(O1481+X1481+Y1481+GK1481,2),0)</f>
        <v>0</v>
      </c>
      <c r="GP1481">
        <f>IF(BI1481=4,ROUND(O1481+X1481+Y1481+GK1481,2)+GX1481,0)</f>
        <v>109.09</v>
      </c>
      <c r="GR1481">
        <v>0</v>
      </c>
      <c r="GS1481">
        <v>3</v>
      </c>
      <c r="GT1481">
        <v>0</v>
      </c>
      <c r="GU1481" t="s">
        <v>400</v>
      </c>
      <c r="GV1481">
        <f>ROUND(((GT1481*2)),6)</f>
        <v>0</v>
      </c>
      <c r="GW1481">
        <v>1</v>
      </c>
      <c r="GX1481">
        <f>ROUND(HC1481*I1481,2)</f>
        <v>0</v>
      </c>
      <c r="HA1481">
        <v>0</v>
      </c>
      <c r="HB1481">
        <v>0</v>
      </c>
      <c r="HC1481">
        <f>GV1481*GW1481</f>
        <v>0</v>
      </c>
      <c r="IK1481">
        <v>0</v>
      </c>
    </row>
    <row r="1482" spans="1:245" x14ac:dyDescent="0.2">
      <c r="A1482">
        <v>17</v>
      </c>
      <c r="B1482">
        <v>1</v>
      </c>
      <c r="C1482">
        <f>ROW(SmtRes!A368)</f>
        <v>368</v>
      </c>
      <c r="D1482">
        <f>ROW(EtalonRes!A467)</f>
        <v>467</v>
      </c>
      <c r="E1482" t="s">
        <v>401</v>
      </c>
      <c r="F1482" t="s">
        <v>402</v>
      </c>
      <c r="G1482" t="s">
        <v>403</v>
      </c>
      <c r="H1482" t="s">
        <v>162</v>
      </c>
      <c r="I1482">
        <f>ROUND((F1811)/100,9)</f>
        <v>0.06</v>
      </c>
      <c r="J1482">
        <v>0</v>
      </c>
      <c r="O1482">
        <f>ROUND(CP1482,2)</f>
        <v>7545.19</v>
      </c>
      <c r="P1482">
        <f>ROUND(CQ1482*I1482,2)</f>
        <v>7339.98</v>
      </c>
      <c r="Q1482">
        <f>ROUND(CR1482*I1482,2)</f>
        <v>0</v>
      </c>
      <c r="R1482">
        <f>ROUND(CS1482*I1482,2)</f>
        <v>0</v>
      </c>
      <c r="S1482">
        <f>ROUND(CT1482*I1482,2)</f>
        <v>205.21</v>
      </c>
      <c r="T1482">
        <f>ROUND(CU1482*I1482,2)</f>
        <v>0</v>
      </c>
      <c r="U1482">
        <f>CV1482*I1482</f>
        <v>1.0211999999999999</v>
      </c>
      <c r="V1482">
        <f>CW1482*I1482</f>
        <v>0</v>
      </c>
      <c r="W1482">
        <f>ROUND(CX1482*I1482,2)</f>
        <v>0</v>
      </c>
      <c r="X1482">
        <f t="shared" si="875"/>
        <v>143.65</v>
      </c>
      <c r="Y1482">
        <f t="shared" si="875"/>
        <v>20.52</v>
      </c>
      <c r="AA1482">
        <v>40597198</v>
      </c>
      <c r="AB1482">
        <f>ROUND((AC1482+AD1482+AF1482),6)</f>
        <v>125753.22</v>
      </c>
      <c r="AC1482">
        <f>ROUND((ES1482),6)</f>
        <v>122333.05</v>
      </c>
      <c r="AD1482">
        <f>ROUND((((ET1482)-(EU1482))+AE1482),6)</f>
        <v>0</v>
      </c>
      <c r="AE1482">
        <f t="shared" ref="AE1482:AF1484" si="877">ROUND((EU1482),6)</f>
        <v>0</v>
      </c>
      <c r="AF1482">
        <f t="shared" si="877"/>
        <v>3420.17</v>
      </c>
      <c r="AG1482">
        <f>ROUND((AP1482),6)</f>
        <v>0</v>
      </c>
      <c r="AH1482">
        <f t="shared" ref="AH1482:AI1484" si="878">(EW1482)</f>
        <v>17.02</v>
      </c>
      <c r="AI1482">
        <f t="shared" si="878"/>
        <v>0</v>
      </c>
      <c r="AJ1482">
        <f>(AS1482)</f>
        <v>0</v>
      </c>
      <c r="AK1482">
        <v>125753.22</v>
      </c>
      <c r="AL1482">
        <v>122333.05</v>
      </c>
      <c r="AM1482">
        <v>0</v>
      </c>
      <c r="AN1482">
        <v>0</v>
      </c>
      <c r="AO1482">
        <v>3420.17</v>
      </c>
      <c r="AP1482">
        <v>0</v>
      </c>
      <c r="AQ1482">
        <v>17.02</v>
      </c>
      <c r="AR1482">
        <v>0</v>
      </c>
      <c r="AS1482">
        <v>0</v>
      </c>
      <c r="AT1482">
        <v>70</v>
      </c>
      <c r="AU1482">
        <v>10</v>
      </c>
      <c r="AV1482">
        <v>1</v>
      </c>
      <c r="AW1482">
        <v>1</v>
      </c>
      <c r="AZ1482">
        <v>1</v>
      </c>
      <c r="BA1482">
        <v>1</v>
      </c>
      <c r="BB1482">
        <v>1</v>
      </c>
      <c r="BC1482">
        <v>1</v>
      </c>
      <c r="BD1482" t="s">
        <v>3</v>
      </c>
      <c r="BE1482" t="s">
        <v>3</v>
      </c>
      <c r="BF1482" t="s">
        <v>3</v>
      </c>
      <c r="BG1482" t="s">
        <v>3</v>
      </c>
      <c r="BH1482">
        <v>0</v>
      </c>
      <c r="BI1482">
        <v>4</v>
      </c>
      <c r="BJ1482" t="s">
        <v>404</v>
      </c>
      <c r="BM1482">
        <v>0</v>
      </c>
      <c r="BN1482">
        <v>0</v>
      </c>
      <c r="BO1482" t="s">
        <v>3</v>
      </c>
      <c r="BP1482">
        <v>0</v>
      </c>
      <c r="BQ1482">
        <v>1</v>
      </c>
      <c r="BR1482">
        <v>0</v>
      </c>
      <c r="BS1482">
        <v>1</v>
      </c>
      <c r="BT1482">
        <v>1</v>
      </c>
      <c r="BU1482">
        <v>1</v>
      </c>
      <c r="BV1482">
        <v>1</v>
      </c>
      <c r="BW1482">
        <v>1</v>
      </c>
      <c r="BX1482">
        <v>1</v>
      </c>
      <c r="BY1482" t="s">
        <v>3</v>
      </c>
      <c r="BZ1482">
        <v>70</v>
      </c>
      <c r="CA1482">
        <v>10</v>
      </c>
      <c r="CE1482">
        <v>0</v>
      </c>
      <c r="CF1482">
        <v>0</v>
      </c>
      <c r="CG1482">
        <v>0</v>
      </c>
      <c r="CM1482">
        <v>0</v>
      </c>
      <c r="CN1482" t="s">
        <v>3</v>
      </c>
      <c r="CO1482">
        <v>0</v>
      </c>
      <c r="CP1482">
        <f>(P1482+Q1482+S1482)</f>
        <v>7545.19</v>
      </c>
      <c r="CQ1482">
        <f>(AC1482*BC1482*AW1482)</f>
        <v>122333.05</v>
      </c>
      <c r="CR1482">
        <f>((((ET1482)*BB1482-(EU1482)*BS1482)+AE1482*BS1482)*AV1482)</f>
        <v>0</v>
      </c>
      <c r="CS1482">
        <f>(AE1482*BS1482*AV1482)</f>
        <v>0</v>
      </c>
      <c r="CT1482">
        <f>(AF1482*BA1482*AV1482)</f>
        <v>3420.17</v>
      </c>
      <c r="CU1482">
        <f>AG1482</f>
        <v>0</v>
      </c>
      <c r="CV1482">
        <f>(AH1482*AV1482)</f>
        <v>17.02</v>
      </c>
      <c r="CW1482">
        <f t="shared" si="876"/>
        <v>0</v>
      </c>
      <c r="CX1482">
        <f t="shared" si="876"/>
        <v>0</v>
      </c>
      <c r="CY1482">
        <f>((S1482*BZ1482)/100)</f>
        <v>143.64700000000002</v>
      </c>
      <c r="CZ1482">
        <f>((S1482*CA1482)/100)</f>
        <v>20.521000000000001</v>
      </c>
      <c r="DC1482" t="s">
        <v>3</v>
      </c>
      <c r="DD1482" t="s">
        <v>3</v>
      </c>
      <c r="DE1482" t="s">
        <v>3</v>
      </c>
      <c r="DF1482" t="s">
        <v>3</v>
      </c>
      <c r="DG1482" t="s">
        <v>3</v>
      </c>
      <c r="DH1482" t="s">
        <v>3</v>
      </c>
      <c r="DI1482" t="s">
        <v>3</v>
      </c>
      <c r="DJ1482" t="s">
        <v>3</v>
      </c>
      <c r="DK1482" t="s">
        <v>3</v>
      </c>
      <c r="DL1482" t="s">
        <v>3</v>
      </c>
      <c r="DM1482" t="s">
        <v>3</v>
      </c>
      <c r="DN1482">
        <v>0</v>
      </c>
      <c r="DO1482">
        <v>0</v>
      </c>
      <c r="DP1482">
        <v>1</v>
      </c>
      <c r="DQ1482">
        <v>1</v>
      </c>
      <c r="DU1482">
        <v>1010</v>
      </c>
      <c r="DV1482" t="s">
        <v>162</v>
      </c>
      <c r="DW1482" t="s">
        <v>162</v>
      </c>
      <c r="DX1482">
        <v>100</v>
      </c>
      <c r="EE1482">
        <v>38986828</v>
      </c>
      <c r="EF1482">
        <v>1</v>
      </c>
      <c r="EG1482" t="s">
        <v>23</v>
      </c>
      <c r="EH1482">
        <v>0</v>
      </c>
      <c r="EI1482" t="s">
        <v>3</v>
      </c>
      <c r="EJ1482">
        <v>4</v>
      </c>
      <c r="EK1482">
        <v>0</v>
      </c>
      <c r="EL1482" t="s">
        <v>24</v>
      </c>
      <c r="EM1482" t="s">
        <v>25</v>
      </c>
      <c r="EO1482" t="s">
        <v>3</v>
      </c>
      <c r="EQ1482">
        <v>131072</v>
      </c>
      <c r="ER1482">
        <v>125753.22</v>
      </c>
      <c r="ES1482">
        <v>122333.05</v>
      </c>
      <c r="ET1482">
        <v>0</v>
      </c>
      <c r="EU1482">
        <v>0</v>
      </c>
      <c r="EV1482">
        <v>3420.17</v>
      </c>
      <c r="EW1482">
        <v>17.02</v>
      </c>
      <c r="EX1482">
        <v>0</v>
      </c>
      <c r="EY1482">
        <v>0</v>
      </c>
      <c r="FQ1482">
        <v>0</v>
      </c>
      <c r="FR1482">
        <f>ROUND(IF(AND(BH1482=3,BI1482=3),P1482,0),2)</f>
        <v>0</v>
      </c>
      <c r="FS1482">
        <v>0</v>
      </c>
      <c r="FX1482">
        <v>70</v>
      </c>
      <c r="FY1482">
        <v>10</v>
      </c>
      <c r="GA1482" t="s">
        <v>3</v>
      </c>
      <c r="GD1482">
        <v>0</v>
      </c>
      <c r="GF1482">
        <v>620679664</v>
      </c>
      <c r="GG1482">
        <v>2</v>
      </c>
      <c r="GH1482">
        <v>1</v>
      </c>
      <c r="GI1482">
        <v>-2</v>
      </c>
      <c r="GJ1482">
        <v>0</v>
      </c>
      <c r="GK1482">
        <f>ROUND(R1482*(R12)/100,2)</f>
        <v>0</v>
      </c>
      <c r="GL1482">
        <f>ROUND(IF(AND(BH1482=3,BI1482=3,FS1482&lt;&gt;0),P1482,0),2)</f>
        <v>0</v>
      </c>
      <c r="GM1482">
        <f>ROUND(O1482+X1482+Y1482+GK1482,2)+GX1482</f>
        <v>7709.36</v>
      </c>
      <c r="GN1482">
        <f>IF(OR(BI1482=0,BI1482=1),ROUND(O1482+X1482+Y1482+GK1482,2),0)</f>
        <v>0</v>
      </c>
      <c r="GO1482">
        <f>IF(BI1482=2,ROUND(O1482+X1482+Y1482+GK1482,2),0)</f>
        <v>0</v>
      </c>
      <c r="GP1482">
        <f>IF(BI1482=4,ROUND(O1482+X1482+Y1482+GK1482,2)+GX1482,0)</f>
        <v>7709.36</v>
      </c>
      <c r="GR1482">
        <v>0</v>
      </c>
      <c r="GS1482">
        <v>3</v>
      </c>
      <c r="GT1482">
        <v>0</v>
      </c>
      <c r="GU1482" t="s">
        <v>3</v>
      </c>
      <c r="GV1482">
        <f>ROUND((GT1482),6)</f>
        <v>0</v>
      </c>
      <c r="GW1482">
        <v>1</v>
      </c>
      <c r="GX1482">
        <f>ROUND(HC1482*I1482,2)</f>
        <v>0</v>
      </c>
      <c r="HA1482">
        <v>0</v>
      </c>
      <c r="HB1482">
        <v>0</v>
      </c>
      <c r="HC1482">
        <f>GV1482*GW1482</f>
        <v>0</v>
      </c>
      <c r="IK1482">
        <v>0</v>
      </c>
    </row>
    <row r="1483" spans="1:245" x14ac:dyDescent="0.2">
      <c r="A1483">
        <v>18</v>
      </c>
      <c r="B1483">
        <v>1</v>
      </c>
      <c r="C1483">
        <v>368</v>
      </c>
      <c r="E1483" t="s">
        <v>405</v>
      </c>
      <c r="F1483" t="s">
        <v>406</v>
      </c>
      <c r="G1483" t="s">
        <v>407</v>
      </c>
      <c r="H1483" t="s">
        <v>263</v>
      </c>
      <c r="I1483">
        <f>I1482*J1483</f>
        <v>-0.51600000000000001</v>
      </c>
      <c r="J1483">
        <v>-8.6000000000000014</v>
      </c>
      <c r="O1483">
        <f>ROUND(CP1483,2)</f>
        <v>-7294.93</v>
      </c>
      <c r="P1483">
        <f>ROUND(CQ1483*I1483,2)</f>
        <v>-7294.93</v>
      </c>
      <c r="Q1483">
        <f>ROUND(CR1483*I1483,2)</f>
        <v>0</v>
      </c>
      <c r="R1483">
        <f>ROUND(CS1483*I1483,2)</f>
        <v>0</v>
      </c>
      <c r="S1483">
        <f>ROUND(CT1483*I1483,2)</f>
        <v>0</v>
      </c>
      <c r="T1483">
        <f>ROUND(CU1483*I1483,2)</f>
        <v>0</v>
      </c>
      <c r="U1483">
        <f>CV1483*I1483</f>
        <v>0</v>
      </c>
      <c r="V1483">
        <f>CW1483*I1483</f>
        <v>0</v>
      </c>
      <c r="W1483">
        <f>ROUND(CX1483*I1483,2)</f>
        <v>0</v>
      </c>
      <c r="X1483">
        <f t="shared" si="875"/>
        <v>0</v>
      </c>
      <c r="Y1483">
        <f t="shared" si="875"/>
        <v>0</v>
      </c>
      <c r="AA1483">
        <v>40597198</v>
      </c>
      <c r="AB1483">
        <f>ROUND((AC1483+AD1483+AF1483),6)</f>
        <v>14137.46</v>
      </c>
      <c r="AC1483">
        <f>ROUND((ES1483),6)</f>
        <v>14137.46</v>
      </c>
      <c r="AD1483">
        <f>ROUND((((ET1483)-(EU1483))+AE1483),6)</f>
        <v>0</v>
      </c>
      <c r="AE1483">
        <f t="shared" si="877"/>
        <v>0</v>
      </c>
      <c r="AF1483">
        <f t="shared" si="877"/>
        <v>0</v>
      </c>
      <c r="AG1483">
        <f>ROUND((AP1483),6)</f>
        <v>0</v>
      </c>
      <c r="AH1483">
        <f t="shared" si="878"/>
        <v>0</v>
      </c>
      <c r="AI1483">
        <f t="shared" si="878"/>
        <v>0</v>
      </c>
      <c r="AJ1483">
        <f>(AS1483)</f>
        <v>0</v>
      </c>
      <c r="AK1483">
        <v>14137.46</v>
      </c>
      <c r="AL1483">
        <v>14137.46</v>
      </c>
      <c r="AM1483">
        <v>0</v>
      </c>
      <c r="AN1483">
        <v>0</v>
      </c>
      <c r="AO1483">
        <v>0</v>
      </c>
      <c r="AP1483">
        <v>0</v>
      </c>
      <c r="AQ1483">
        <v>0</v>
      </c>
      <c r="AR1483">
        <v>0</v>
      </c>
      <c r="AS1483">
        <v>0</v>
      </c>
      <c r="AT1483">
        <v>70</v>
      </c>
      <c r="AU1483">
        <v>10</v>
      </c>
      <c r="AV1483">
        <v>1</v>
      </c>
      <c r="AW1483">
        <v>1</v>
      </c>
      <c r="AZ1483">
        <v>1</v>
      </c>
      <c r="BA1483">
        <v>1</v>
      </c>
      <c r="BB1483">
        <v>1</v>
      </c>
      <c r="BC1483">
        <v>1</v>
      </c>
      <c r="BD1483" t="s">
        <v>3</v>
      </c>
      <c r="BE1483" t="s">
        <v>3</v>
      </c>
      <c r="BF1483" t="s">
        <v>3</v>
      </c>
      <c r="BG1483" t="s">
        <v>3</v>
      </c>
      <c r="BH1483">
        <v>3</v>
      </c>
      <c r="BI1483">
        <v>4</v>
      </c>
      <c r="BJ1483" t="s">
        <v>408</v>
      </c>
      <c r="BM1483">
        <v>0</v>
      </c>
      <c r="BN1483">
        <v>0</v>
      </c>
      <c r="BO1483" t="s">
        <v>3</v>
      </c>
      <c r="BP1483">
        <v>0</v>
      </c>
      <c r="BQ1483">
        <v>1</v>
      </c>
      <c r="BR1483">
        <v>1</v>
      </c>
      <c r="BS1483">
        <v>1</v>
      </c>
      <c r="BT1483">
        <v>1</v>
      </c>
      <c r="BU1483">
        <v>1</v>
      </c>
      <c r="BV1483">
        <v>1</v>
      </c>
      <c r="BW1483">
        <v>1</v>
      </c>
      <c r="BX1483">
        <v>1</v>
      </c>
      <c r="BY1483" t="s">
        <v>3</v>
      </c>
      <c r="BZ1483">
        <v>70</v>
      </c>
      <c r="CA1483">
        <v>10</v>
      </c>
      <c r="CE1483">
        <v>0</v>
      </c>
      <c r="CF1483">
        <v>0</v>
      </c>
      <c r="CG1483">
        <v>0</v>
      </c>
      <c r="CM1483">
        <v>0</v>
      </c>
      <c r="CN1483" t="s">
        <v>3</v>
      </c>
      <c r="CO1483">
        <v>0</v>
      </c>
      <c r="CP1483">
        <f>(P1483+Q1483+S1483)</f>
        <v>-7294.93</v>
      </c>
      <c r="CQ1483">
        <f>(AC1483*BC1483*AW1483)</f>
        <v>14137.46</v>
      </c>
      <c r="CR1483">
        <f>((((ET1483)*BB1483-(EU1483)*BS1483)+AE1483*BS1483)*AV1483)</f>
        <v>0</v>
      </c>
      <c r="CS1483">
        <f>(AE1483*BS1483*AV1483)</f>
        <v>0</v>
      </c>
      <c r="CT1483">
        <f>(AF1483*BA1483*AV1483)</f>
        <v>0</v>
      </c>
      <c r="CU1483">
        <f>AG1483</f>
        <v>0</v>
      </c>
      <c r="CV1483">
        <f>(AH1483*AV1483)</f>
        <v>0</v>
      </c>
      <c r="CW1483">
        <f t="shared" si="876"/>
        <v>0</v>
      </c>
      <c r="CX1483">
        <f t="shared" si="876"/>
        <v>0</v>
      </c>
      <c r="CY1483">
        <f>((S1483*BZ1483)/100)</f>
        <v>0</v>
      </c>
      <c r="CZ1483">
        <f>((S1483*CA1483)/100)</f>
        <v>0</v>
      </c>
      <c r="DC1483" t="s">
        <v>3</v>
      </c>
      <c r="DD1483" t="s">
        <v>3</v>
      </c>
      <c r="DE1483" t="s">
        <v>3</v>
      </c>
      <c r="DF1483" t="s">
        <v>3</v>
      </c>
      <c r="DG1483" t="s">
        <v>3</v>
      </c>
      <c r="DH1483" t="s">
        <v>3</v>
      </c>
      <c r="DI1483" t="s">
        <v>3</v>
      </c>
      <c r="DJ1483" t="s">
        <v>3</v>
      </c>
      <c r="DK1483" t="s">
        <v>3</v>
      </c>
      <c r="DL1483" t="s">
        <v>3</v>
      </c>
      <c r="DM1483" t="s">
        <v>3</v>
      </c>
      <c r="DN1483">
        <v>0</v>
      </c>
      <c r="DO1483">
        <v>0</v>
      </c>
      <c r="DP1483">
        <v>1</v>
      </c>
      <c r="DQ1483">
        <v>1</v>
      </c>
      <c r="DU1483">
        <v>1007</v>
      </c>
      <c r="DV1483" t="s">
        <v>263</v>
      </c>
      <c r="DW1483" t="s">
        <v>263</v>
      </c>
      <c r="DX1483">
        <v>1</v>
      </c>
      <c r="EE1483">
        <v>38986828</v>
      </c>
      <c r="EF1483">
        <v>1</v>
      </c>
      <c r="EG1483" t="s">
        <v>23</v>
      </c>
      <c r="EH1483">
        <v>0</v>
      </c>
      <c r="EI1483" t="s">
        <v>3</v>
      </c>
      <c r="EJ1483">
        <v>4</v>
      </c>
      <c r="EK1483">
        <v>0</v>
      </c>
      <c r="EL1483" t="s">
        <v>24</v>
      </c>
      <c r="EM1483" t="s">
        <v>25</v>
      </c>
      <c r="EO1483" t="s">
        <v>3</v>
      </c>
      <c r="EQ1483">
        <v>0</v>
      </c>
      <c r="ER1483">
        <v>14137.46</v>
      </c>
      <c r="ES1483">
        <v>14137.46</v>
      </c>
      <c r="ET1483">
        <v>0</v>
      </c>
      <c r="EU1483">
        <v>0</v>
      </c>
      <c r="EV1483">
        <v>0</v>
      </c>
      <c r="EW1483">
        <v>0</v>
      </c>
      <c r="EX1483">
        <v>0</v>
      </c>
      <c r="FQ1483">
        <v>0</v>
      </c>
      <c r="FR1483">
        <f>ROUND(IF(AND(BH1483=3,BI1483=3),P1483,0),2)</f>
        <v>0</v>
      </c>
      <c r="FS1483">
        <v>0</v>
      </c>
      <c r="FX1483">
        <v>70</v>
      </c>
      <c r="FY1483">
        <v>10</v>
      </c>
      <c r="GA1483" t="s">
        <v>3</v>
      </c>
      <c r="GD1483">
        <v>0</v>
      </c>
      <c r="GF1483">
        <v>-1658799665</v>
      </c>
      <c r="GG1483">
        <v>2</v>
      </c>
      <c r="GH1483">
        <v>1</v>
      </c>
      <c r="GI1483">
        <v>-2</v>
      </c>
      <c r="GJ1483">
        <v>0</v>
      </c>
      <c r="GK1483">
        <f>ROUND(R1483*(R12)/100,2)</f>
        <v>0</v>
      </c>
      <c r="GL1483">
        <f>ROUND(IF(AND(BH1483=3,BI1483=3,FS1483&lt;&gt;0),P1483,0),2)</f>
        <v>0</v>
      </c>
      <c r="GM1483">
        <f>ROUND(O1483+X1483+Y1483+GK1483,2)+GX1483</f>
        <v>-7294.93</v>
      </c>
      <c r="GN1483">
        <f>IF(OR(BI1483=0,BI1483=1),ROUND(O1483+X1483+Y1483+GK1483,2),0)</f>
        <v>0</v>
      </c>
      <c r="GO1483">
        <f>IF(BI1483=2,ROUND(O1483+X1483+Y1483+GK1483,2),0)</f>
        <v>0</v>
      </c>
      <c r="GP1483">
        <f>IF(BI1483=4,ROUND(O1483+X1483+Y1483+GK1483,2)+GX1483,0)</f>
        <v>-7294.93</v>
      </c>
      <c r="GR1483">
        <v>0</v>
      </c>
      <c r="GS1483">
        <v>3</v>
      </c>
      <c r="GT1483">
        <v>0</v>
      </c>
      <c r="GU1483" t="s">
        <v>3</v>
      </c>
      <c r="GV1483">
        <f>ROUND((GT1483),6)</f>
        <v>0</v>
      </c>
      <c r="GW1483">
        <v>1</v>
      </c>
      <c r="GX1483">
        <f>ROUND(HC1483*I1483,2)</f>
        <v>0</v>
      </c>
      <c r="HA1483">
        <v>0</v>
      </c>
      <c r="HB1483">
        <v>0</v>
      </c>
      <c r="HC1483">
        <f>GV1483*GW1483</f>
        <v>0</v>
      </c>
      <c r="IK1483">
        <v>0</v>
      </c>
    </row>
    <row r="1484" spans="1:245" x14ac:dyDescent="0.2">
      <c r="A1484">
        <v>17</v>
      </c>
      <c r="B1484">
        <v>1</v>
      </c>
      <c r="E1484" t="s">
        <v>409</v>
      </c>
      <c r="F1484" t="s">
        <v>410</v>
      </c>
      <c r="G1484" t="s">
        <v>411</v>
      </c>
      <c r="H1484" t="s">
        <v>171</v>
      </c>
      <c r="I1484">
        <f>ROUND(F1811,9)</f>
        <v>6</v>
      </c>
      <c r="J1484">
        <v>0</v>
      </c>
      <c r="O1484">
        <f>ROUND(CP1484,2)</f>
        <v>4335</v>
      </c>
      <c r="P1484">
        <f>ROUND(CQ1484*I1484,2)</f>
        <v>4335</v>
      </c>
      <c r="Q1484">
        <f>ROUND(CR1484*I1484,2)</f>
        <v>0</v>
      </c>
      <c r="R1484">
        <f>ROUND(CS1484*I1484,2)</f>
        <v>0</v>
      </c>
      <c r="S1484">
        <f>ROUND(CT1484*I1484,2)</f>
        <v>0</v>
      </c>
      <c r="T1484">
        <f>ROUND(CU1484*I1484,2)</f>
        <v>0</v>
      </c>
      <c r="U1484">
        <f>CV1484*I1484</f>
        <v>0</v>
      </c>
      <c r="V1484">
        <f>CW1484*I1484</f>
        <v>0</v>
      </c>
      <c r="W1484">
        <f>ROUND(CX1484*I1484,2)</f>
        <v>0</v>
      </c>
      <c r="X1484">
        <f t="shared" si="875"/>
        <v>0</v>
      </c>
      <c r="Y1484">
        <f t="shared" si="875"/>
        <v>0</v>
      </c>
      <c r="AA1484">
        <v>40597198</v>
      </c>
      <c r="AB1484">
        <f>ROUND((AC1484+AD1484+AF1484),6)</f>
        <v>722.5</v>
      </c>
      <c r="AC1484">
        <f>ROUND((ES1484),6)</f>
        <v>722.5</v>
      </c>
      <c r="AD1484">
        <f>ROUND((((ET1484)-(EU1484))+AE1484),6)</f>
        <v>0</v>
      </c>
      <c r="AE1484">
        <f t="shared" si="877"/>
        <v>0</v>
      </c>
      <c r="AF1484">
        <f t="shared" si="877"/>
        <v>0</v>
      </c>
      <c r="AG1484">
        <f>ROUND((AP1484),6)</f>
        <v>0</v>
      </c>
      <c r="AH1484">
        <f t="shared" si="878"/>
        <v>0</v>
      </c>
      <c r="AI1484">
        <f t="shared" si="878"/>
        <v>0</v>
      </c>
      <c r="AJ1484">
        <f>(AS1484)</f>
        <v>0</v>
      </c>
      <c r="AK1484">
        <v>722.5</v>
      </c>
      <c r="AL1484">
        <v>722.5</v>
      </c>
      <c r="AM1484">
        <v>0</v>
      </c>
      <c r="AN1484">
        <v>0</v>
      </c>
      <c r="AO1484">
        <v>0</v>
      </c>
      <c r="AP1484">
        <v>0</v>
      </c>
      <c r="AQ1484">
        <v>0</v>
      </c>
      <c r="AR1484">
        <v>0</v>
      </c>
      <c r="AS1484">
        <v>0</v>
      </c>
      <c r="AT1484">
        <v>0</v>
      </c>
      <c r="AU1484">
        <v>0</v>
      </c>
      <c r="AV1484">
        <v>1</v>
      </c>
      <c r="AW1484">
        <v>1</v>
      </c>
      <c r="AZ1484">
        <v>1</v>
      </c>
      <c r="BA1484">
        <v>1</v>
      </c>
      <c r="BB1484">
        <v>1</v>
      </c>
      <c r="BC1484">
        <v>1</v>
      </c>
      <c r="BD1484" t="s">
        <v>3</v>
      </c>
      <c r="BE1484" t="s">
        <v>3</v>
      </c>
      <c r="BF1484" t="s">
        <v>3</v>
      </c>
      <c r="BG1484" t="s">
        <v>3</v>
      </c>
      <c r="BH1484">
        <v>3</v>
      </c>
      <c r="BI1484">
        <v>1</v>
      </c>
      <c r="BJ1484" t="s">
        <v>3</v>
      </c>
      <c r="BM1484">
        <v>6001</v>
      </c>
      <c r="BN1484">
        <v>0</v>
      </c>
      <c r="BO1484" t="s">
        <v>3</v>
      </c>
      <c r="BP1484">
        <v>0</v>
      </c>
      <c r="BQ1484">
        <v>0</v>
      </c>
      <c r="BR1484">
        <v>0</v>
      </c>
      <c r="BS1484">
        <v>1</v>
      </c>
      <c r="BT1484">
        <v>1</v>
      </c>
      <c r="BU1484">
        <v>1</v>
      </c>
      <c r="BV1484">
        <v>1</v>
      </c>
      <c r="BW1484">
        <v>1</v>
      </c>
      <c r="BX1484">
        <v>1</v>
      </c>
      <c r="BY1484" t="s">
        <v>3</v>
      </c>
      <c r="BZ1484">
        <v>0</v>
      </c>
      <c r="CA1484">
        <v>0</v>
      </c>
      <c r="CE1484">
        <v>0</v>
      </c>
      <c r="CF1484">
        <v>0</v>
      </c>
      <c r="CG1484">
        <v>0</v>
      </c>
      <c r="CM1484">
        <v>0</v>
      </c>
      <c r="CN1484" t="s">
        <v>3</v>
      </c>
      <c r="CO1484">
        <v>0</v>
      </c>
      <c r="CP1484">
        <f>(P1484+Q1484+S1484)</f>
        <v>4335</v>
      </c>
      <c r="CQ1484">
        <f>(AC1484*BC1484*AW1484)</f>
        <v>722.5</v>
      </c>
      <c r="CR1484">
        <f>((((ET1484)*BB1484-(EU1484)*BS1484)+AE1484*BS1484)*AV1484)</f>
        <v>0</v>
      </c>
      <c r="CS1484">
        <f>(AE1484*BS1484*AV1484)</f>
        <v>0</v>
      </c>
      <c r="CT1484">
        <f>(AF1484*BA1484*AV1484)</f>
        <v>0</v>
      </c>
      <c r="CU1484">
        <f>AG1484</f>
        <v>0</v>
      </c>
      <c r="CV1484">
        <f>(AH1484*AV1484)</f>
        <v>0</v>
      </c>
      <c r="CW1484">
        <f t="shared" si="876"/>
        <v>0</v>
      </c>
      <c r="CX1484">
        <f t="shared" si="876"/>
        <v>0</v>
      </c>
      <c r="CY1484">
        <f>((S1484*BZ1484)/100)</f>
        <v>0</v>
      </c>
      <c r="CZ1484">
        <f>((S1484*CA1484)/100)</f>
        <v>0</v>
      </c>
      <c r="DC1484" t="s">
        <v>3</v>
      </c>
      <c r="DD1484" t="s">
        <v>3</v>
      </c>
      <c r="DE1484" t="s">
        <v>3</v>
      </c>
      <c r="DF1484" t="s">
        <v>3</v>
      </c>
      <c r="DG1484" t="s">
        <v>3</v>
      </c>
      <c r="DH1484" t="s">
        <v>3</v>
      </c>
      <c r="DI1484" t="s">
        <v>3</v>
      </c>
      <c r="DJ1484" t="s">
        <v>3</v>
      </c>
      <c r="DK1484" t="s">
        <v>3</v>
      </c>
      <c r="DL1484" t="s">
        <v>3</v>
      </c>
      <c r="DM1484" t="s">
        <v>3</v>
      </c>
      <c r="DN1484">
        <v>0</v>
      </c>
      <c r="DO1484">
        <v>0</v>
      </c>
      <c r="DP1484">
        <v>1</v>
      </c>
      <c r="DQ1484">
        <v>1</v>
      </c>
      <c r="DU1484">
        <v>1010</v>
      </c>
      <c r="DV1484" t="s">
        <v>171</v>
      </c>
      <c r="DW1484" t="s">
        <v>171</v>
      </c>
      <c r="DX1484">
        <v>1</v>
      </c>
      <c r="EE1484">
        <v>40571058</v>
      </c>
      <c r="EF1484">
        <v>0</v>
      </c>
      <c r="EG1484" t="s">
        <v>412</v>
      </c>
      <c r="EH1484">
        <v>0</v>
      </c>
      <c r="EI1484" t="s">
        <v>3</v>
      </c>
      <c r="EJ1484">
        <v>1</v>
      </c>
      <c r="EK1484">
        <v>6001</v>
      </c>
      <c r="EL1484" t="s">
        <v>413</v>
      </c>
      <c r="EM1484" t="s">
        <v>412</v>
      </c>
      <c r="EO1484" t="s">
        <v>3</v>
      </c>
      <c r="EQ1484">
        <v>131072</v>
      </c>
      <c r="ER1484">
        <v>722.5</v>
      </c>
      <c r="ES1484">
        <v>722.5</v>
      </c>
      <c r="ET1484">
        <v>0</v>
      </c>
      <c r="EU1484">
        <v>0</v>
      </c>
      <c r="EV1484">
        <v>0</v>
      </c>
      <c r="EW1484">
        <v>0</v>
      </c>
      <c r="EX1484">
        <v>0</v>
      </c>
      <c r="EY1484">
        <v>0</v>
      </c>
      <c r="EZ1484">
        <v>5</v>
      </c>
      <c r="FC1484">
        <v>1</v>
      </c>
      <c r="FD1484">
        <v>18</v>
      </c>
      <c r="FF1484">
        <v>850</v>
      </c>
      <c r="FQ1484">
        <v>0</v>
      </c>
      <c r="FR1484">
        <f>ROUND(IF(AND(BH1484=3,BI1484=3),P1484,0),2)</f>
        <v>0</v>
      </c>
      <c r="FS1484">
        <v>0</v>
      </c>
      <c r="FX1484">
        <v>0</v>
      </c>
      <c r="FY1484">
        <v>0</v>
      </c>
      <c r="GA1484" t="s">
        <v>414</v>
      </c>
      <c r="GD1484">
        <v>0</v>
      </c>
      <c r="GF1484">
        <v>333547560</v>
      </c>
      <c r="GG1484">
        <v>2</v>
      </c>
      <c r="GH1484">
        <v>3</v>
      </c>
      <c r="GI1484">
        <v>-2</v>
      </c>
      <c r="GJ1484">
        <v>0</v>
      </c>
      <c r="GK1484">
        <f>ROUND(R1484*(R12)/100,2)</f>
        <v>0</v>
      </c>
      <c r="GL1484">
        <f>ROUND(IF(AND(BH1484=3,BI1484=3,FS1484&lt;&gt;0),P1484,0),2)</f>
        <v>0</v>
      </c>
      <c r="GM1484">
        <f>ROUND(O1484+X1484+Y1484+GK1484,2)+GX1484</f>
        <v>4335</v>
      </c>
      <c r="GN1484">
        <f>IF(OR(BI1484=0,BI1484=1),ROUND(O1484+X1484+Y1484+GK1484,2),0)</f>
        <v>4335</v>
      </c>
      <c r="GO1484">
        <f>IF(BI1484=2,ROUND(O1484+X1484+Y1484+GK1484,2),0)</f>
        <v>0</v>
      </c>
      <c r="GP1484">
        <f>IF(BI1484=4,ROUND(O1484+X1484+Y1484+GK1484,2)+GX1484,0)</f>
        <v>0</v>
      </c>
      <c r="GR1484">
        <v>1</v>
      </c>
      <c r="GS1484">
        <v>1</v>
      </c>
      <c r="GT1484">
        <v>0</v>
      </c>
      <c r="GU1484" t="s">
        <v>3</v>
      </c>
      <c r="GV1484">
        <f>ROUND((GT1484),6)</f>
        <v>0</v>
      </c>
      <c r="GW1484">
        <v>1</v>
      </c>
      <c r="GX1484">
        <f>ROUND(HC1484*I1484,2)</f>
        <v>0</v>
      </c>
      <c r="HA1484">
        <v>0</v>
      </c>
      <c r="HB1484">
        <v>0</v>
      </c>
      <c r="HC1484">
        <f>GV1484*GW1484</f>
        <v>0</v>
      </c>
      <c r="IK1484">
        <v>0</v>
      </c>
    </row>
    <row r="1486" spans="1:245" x14ac:dyDescent="0.2">
      <c r="A1486" s="2">
        <v>51</v>
      </c>
      <c r="B1486" s="2">
        <f>B1476</f>
        <v>1</v>
      </c>
      <c r="C1486" s="2">
        <f>A1476</f>
        <v>4</v>
      </c>
      <c r="D1486" s="2">
        <f>ROW(A1476)</f>
        <v>1476</v>
      </c>
      <c r="E1486" s="2"/>
      <c r="F1486" s="2" t="str">
        <f>IF(F1476&lt;&gt;"",F1476,"")</f>
        <v>Новый раздел</v>
      </c>
      <c r="G1486" s="2" t="str">
        <f>IF(G1476&lt;&gt;"",G1476,"")</f>
        <v>Таганская площадь, д.88</v>
      </c>
      <c r="H1486" s="2">
        <v>0</v>
      </c>
      <c r="I1486" s="2"/>
      <c r="J1486" s="2"/>
      <c r="K1486" s="2"/>
      <c r="L1486" s="2"/>
      <c r="M1486" s="2"/>
      <c r="N1486" s="2"/>
      <c r="O1486" s="2">
        <f t="shared" ref="O1486:T1486" si="879">ROUND(AB1486,2)</f>
        <v>5269.92</v>
      </c>
      <c r="P1486" s="2">
        <f t="shared" si="879"/>
        <v>4903.92</v>
      </c>
      <c r="Q1486" s="2">
        <f t="shared" si="879"/>
        <v>2.52</v>
      </c>
      <c r="R1486" s="2">
        <f t="shared" si="879"/>
        <v>0.01</v>
      </c>
      <c r="S1486" s="2">
        <f t="shared" si="879"/>
        <v>363.48</v>
      </c>
      <c r="T1486" s="2">
        <f t="shared" si="879"/>
        <v>0</v>
      </c>
      <c r="U1486" s="2">
        <f>AH1486</f>
        <v>1.8431999999999999</v>
      </c>
      <c r="V1486" s="2">
        <f>AI1486</f>
        <v>0</v>
      </c>
      <c r="W1486" s="2">
        <f>ROUND(AJ1486,2)</f>
        <v>0</v>
      </c>
      <c r="X1486" s="2">
        <f>ROUND(AK1486,2)</f>
        <v>254.44</v>
      </c>
      <c r="Y1486" s="2">
        <f>ROUND(AL1486,2)</f>
        <v>36.35</v>
      </c>
      <c r="Z1486" s="2"/>
      <c r="AA1486" s="2"/>
      <c r="AB1486" s="2">
        <f>ROUND(SUMIF(AA1480:AA1484,"=40597198",O1480:O1484),2)</f>
        <v>5269.92</v>
      </c>
      <c r="AC1486" s="2">
        <f>ROUND(SUMIF(AA1480:AA1484,"=40597198",P1480:P1484),2)</f>
        <v>4903.92</v>
      </c>
      <c r="AD1486" s="2">
        <f>ROUND(SUMIF(AA1480:AA1484,"=40597198",Q1480:Q1484),2)</f>
        <v>2.52</v>
      </c>
      <c r="AE1486" s="2">
        <f>ROUND(SUMIF(AA1480:AA1484,"=40597198",R1480:R1484),2)</f>
        <v>0.01</v>
      </c>
      <c r="AF1486" s="2">
        <f>ROUND(SUMIF(AA1480:AA1484,"=40597198",S1480:S1484),2)</f>
        <v>363.48</v>
      </c>
      <c r="AG1486" s="2">
        <f>ROUND(SUMIF(AA1480:AA1484,"=40597198",T1480:T1484),2)</f>
        <v>0</v>
      </c>
      <c r="AH1486" s="2">
        <f>SUMIF(AA1480:AA1484,"=40597198",U1480:U1484)</f>
        <v>1.8431999999999999</v>
      </c>
      <c r="AI1486" s="2">
        <f>SUMIF(AA1480:AA1484,"=40597198",V1480:V1484)</f>
        <v>0</v>
      </c>
      <c r="AJ1486" s="2">
        <f>ROUND(SUMIF(AA1480:AA1484,"=40597198",W1480:W1484),2)</f>
        <v>0</v>
      </c>
      <c r="AK1486" s="2">
        <f>ROUND(SUMIF(AA1480:AA1484,"=40597198",X1480:X1484),2)</f>
        <v>254.44</v>
      </c>
      <c r="AL1486" s="2">
        <f>ROUND(SUMIF(AA1480:AA1484,"=40597198",Y1480:Y1484),2)</f>
        <v>36.35</v>
      </c>
      <c r="AM1486" s="2"/>
      <c r="AN1486" s="2"/>
      <c r="AO1486" s="2">
        <f t="shared" ref="AO1486:BC1486" si="880">ROUND(BX1486,2)</f>
        <v>0</v>
      </c>
      <c r="AP1486" s="2">
        <f t="shared" si="880"/>
        <v>0</v>
      </c>
      <c r="AQ1486" s="2">
        <f t="shared" si="880"/>
        <v>0</v>
      </c>
      <c r="AR1486" s="2">
        <f t="shared" si="880"/>
        <v>5560.72</v>
      </c>
      <c r="AS1486" s="2">
        <f t="shared" si="880"/>
        <v>4335</v>
      </c>
      <c r="AT1486" s="2">
        <f t="shared" si="880"/>
        <v>0</v>
      </c>
      <c r="AU1486" s="2">
        <f t="shared" si="880"/>
        <v>1225.72</v>
      </c>
      <c r="AV1486" s="2">
        <f t="shared" si="880"/>
        <v>4903.92</v>
      </c>
      <c r="AW1486" s="2">
        <f t="shared" si="880"/>
        <v>4903.92</v>
      </c>
      <c r="AX1486" s="2">
        <f t="shared" si="880"/>
        <v>0</v>
      </c>
      <c r="AY1486" s="2">
        <f t="shared" si="880"/>
        <v>4903.92</v>
      </c>
      <c r="AZ1486" s="2">
        <f t="shared" si="880"/>
        <v>0</v>
      </c>
      <c r="BA1486" s="2">
        <f t="shared" si="880"/>
        <v>0</v>
      </c>
      <c r="BB1486" s="2">
        <f t="shared" si="880"/>
        <v>0</v>
      </c>
      <c r="BC1486" s="2">
        <f t="shared" si="880"/>
        <v>0</v>
      </c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>
        <f>ROUND(SUMIF(AA1480:AA1484,"=40597198",FQ1480:FQ1484),2)</f>
        <v>0</v>
      </c>
      <c r="BY1486" s="2">
        <f>ROUND(SUMIF(AA1480:AA1484,"=40597198",FR1480:FR1484),2)</f>
        <v>0</v>
      </c>
      <c r="BZ1486" s="2">
        <f>ROUND(SUMIF(AA1480:AA1484,"=40597198",GL1480:GL1484),2)</f>
        <v>0</v>
      </c>
      <c r="CA1486" s="2">
        <f>ROUND(SUMIF(AA1480:AA1484,"=40597198",GM1480:GM1484),2)</f>
        <v>5560.72</v>
      </c>
      <c r="CB1486" s="2">
        <f>ROUND(SUMIF(AA1480:AA1484,"=40597198",GN1480:GN1484),2)</f>
        <v>4335</v>
      </c>
      <c r="CC1486" s="2">
        <f>ROUND(SUMIF(AA1480:AA1484,"=40597198",GO1480:GO1484),2)</f>
        <v>0</v>
      </c>
      <c r="CD1486" s="2">
        <f>ROUND(SUMIF(AA1480:AA1484,"=40597198",GP1480:GP1484),2)</f>
        <v>1225.72</v>
      </c>
      <c r="CE1486" s="2">
        <f>AC1486-BX1486</f>
        <v>4903.92</v>
      </c>
      <c r="CF1486" s="2">
        <f>AC1486-BY1486</f>
        <v>4903.92</v>
      </c>
      <c r="CG1486" s="2">
        <f>BX1486-BZ1486</f>
        <v>0</v>
      </c>
      <c r="CH1486" s="2">
        <f>AC1486-BX1486-BY1486+BZ1486</f>
        <v>4903.92</v>
      </c>
      <c r="CI1486" s="2">
        <f>BY1486-BZ1486</f>
        <v>0</v>
      </c>
      <c r="CJ1486" s="2">
        <f>ROUND(SUMIF(AA1480:AA1484,"=40597198",GX1480:GX1484),2)</f>
        <v>0</v>
      </c>
      <c r="CK1486" s="2">
        <f>ROUND(SUMIF(AA1480:AA1484,"=40597198",GY1480:GY1484),2)</f>
        <v>0</v>
      </c>
      <c r="CL1486" s="2">
        <f>ROUND(SUMIF(AA1480:AA1484,"=40597198",GZ1480:GZ1484),2)</f>
        <v>0</v>
      </c>
      <c r="CM1486" s="2"/>
      <c r="CN1486" s="2"/>
      <c r="CO1486" s="2"/>
      <c r="CP1486" s="2"/>
      <c r="CQ1486" s="2"/>
      <c r="CR1486" s="2"/>
      <c r="CS1486" s="2"/>
      <c r="CT1486" s="2"/>
      <c r="CU1486" s="2"/>
      <c r="CV1486" s="2"/>
      <c r="CW1486" s="2"/>
      <c r="CX1486" s="2"/>
      <c r="CY1486" s="2"/>
      <c r="CZ1486" s="2"/>
      <c r="DA1486" s="2"/>
      <c r="DB1486" s="2"/>
      <c r="DC1486" s="2"/>
      <c r="DD1486" s="2"/>
      <c r="DE1486" s="2"/>
      <c r="DF1486" s="2"/>
      <c r="DG1486" s="3"/>
      <c r="DH1486" s="3"/>
      <c r="DI1486" s="3"/>
      <c r="DJ1486" s="3"/>
      <c r="DK1486" s="3"/>
      <c r="DL1486" s="3"/>
      <c r="DM1486" s="3"/>
      <c r="DN1486" s="3"/>
      <c r="DO1486" s="3"/>
      <c r="DP1486" s="3"/>
      <c r="DQ1486" s="3"/>
      <c r="DR1486" s="3"/>
      <c r="DS1486" s="3"/>
      <c r="DT1486" s="3"/>
      <c r="DU1486" s="3"/>
      <c r="DV1486" s="3"/>
      <c r="DW1486" s="3"/>
      <c r="DX1486" s="3"/>
      <c r="DY1486" s="3"/>
      <c r="DZ1486" s="3"/>
      <c r="EA1486" s="3"/>
      <c r="EB1486" s="3"/>
      <c r="EC1486" s="3"/>
      <c r="ED1486" s="3"/>
      <c r="EE1486" s="3"/>
      <c r="EF1486" s="3"/>
      <c r="EG1486" s="3"/>
      <c r="EH1486" s="3"/>
      <c r="EI1486" s="3"/>
      <c r="EJ1486" s="3"/>
      <c r="EK1486" s="3"/>
      <c r="EL1486" s="3"/>
      <c r="EM1486" s="3"/>
      <c r="EN1486" s="3"/>
      <c r="EO1486" s="3"/>
      <c r="EP1486" s="3"/>
      <c r="EQ1486" s="3"/>
      <c r="ER1486" s="3"/>
      <c r="ES1486" s="3"/>
      <c r="ET1486" s="3"/>
      <c r="EU1486" s="3"/>
      <c r="EV1486" s="3"/>
      <c r="EW1486" s="3"/>
      <c r="EX1486" s="3"/>
      <c r="EY1486" s="3"/>
      <c r="EZ1486" s="3"/>
      <c r="FA1486" s="3"/>
      <c r="FB1486" s="3"/>
      <c r="FC1486" s="3"/>
      <c r="FD1486" s="3"/>
      <c r="FE1486" s="3"/>
      <c r="FF1486" s="3"/>
      <c r="FG1486" s="3"/>
      <c r="FH1486" s="3"/>
      <c r="FI1486" s="3"/>
      <c r="FJ1486" s="3"/>
      <c r="FK1486" s="3"/>
      <c r="FL1486" s="3"/>
      <c r="FM1486" s="3"/>
      <c r="FN1486" s="3"/>
      <c r="FO1486" s="3"/>
      <c r="FP1486" s="3"/>
      <c r="FQ1486" s="3"/>
      <c r="FR1486" s="3"/>
      <c r="FS1486" s="3"/>
      <c r="FT1486" s="3"/>
      <c r="FU1486" s="3"/>
      <c r="FV1486" s="3"/>
      <c r="FW1486" s="3"/>
      <c r="FX1486" s="3"/>
      <c r="FY1486" s="3"/>
      <c r="FZ1486" s="3"/>
      <c r="GA1486" s="3"/>
      <c r="GB1486" s="3"/>
      <c r="GC1486" s="3"/>
      <c r="GD1486" s="3"/>
      <c r="GE1486" s="3"/>
      <c r="GF1486" s="3"/>
      <c r="GG1486" s="3"/>
      <c r="GH1486" s="3"/>
      <c r="GI1486" s="3"/>
      <c r="GJ1486" s="3"/>
      <c r="GK1486" s="3"/>
      <c r="GL1486" s="3"/>
      <c r="GM1486" s="3"/>
      <c r="GN1486" s="3"/>
      <c r="GO1486" s="3"/>
      <c r="GP1486" s="3"/>
      <c r="GQ1486" s="3"/>
      <c r="GR1486" s="3"/>
      <c r="GS1486" s="3"/>
      <c r="GT1486" s="3"/>
      <c r="GU1486" s="3"/>
      <c r="GV1486" s="3"/>
      <c r="GW1486" s="3"/>
      <c r="GX1486" s="3">
        <v>0</v>
      </c>
    </row>
    <row r="1488" spans="1:245" x14ac:dyDescent="0.2">
      <c r="A1488" s="4">
        <v>50</v>
      </c>
      <c r="B1488" s="4">
        <v>0</v>
      </c>
      <c r="C1488" s="4">
        <v>0</v>
      </c>
      <c r="D1488" s="4">
        <v>1</v>
      </c>
      <c r="E1488" s="4">
        <v>201</v>
      </c>
      <c r="F1488" s="4">
        <f>ROUND(Source!O1486,O1488)</f>
        <v>5269.92</v>
      </c>
      <c r="G1488" s="4" t="s">
        <v>66</v>
      </c>
      <c r="H1488" s="4" t="s">
        <v>67</v>
      </c>
      <c r="I1488" s="4"/>
      <c r="J1488" s="4"/>
      <c r="K1488" s="4">
        <v>201</v>
      </c>
      <c r="L1488" s="4">
        <v>1</v>
      </c>
      <c r="M1488" s="4">
        <v>3</v>
      </c>
      <c r="N1488" s="4" t="s">
        <v>3</v>
      </c>
      <c r="O1488" s="4">
        <v>2</v>
      </c>
      <c r="P1488" s="4"/>
      <c r="Q1488" s="4"/>
      <c r="R1488" s="4"/>
      <c r="S1488" s="4"/>
      <c r="T1488" s="4"/>
      <c r="U1488" s="4"/>
      <c r="V1488" s="4"/>
      <c r="W1488" s="4"/>
    </row>
    <row r="1489" spans="1:23" x14ac:dyDescent="0.2">
      <c r="A1489" s="4">
        <v>50</v>
      </c>
      <c r="B1489" s="4">
        <v>0</v>
      </c>
      <c r="C1489" s="4">
        <v>0</v>
      </c>
      <c r="D1489" s="4">
        <v>1</v>
      </c>
      <c r="E1489" s="4">
        <v>202</v>
      </c>
      <c r="F1489" s="4">
        <f>ROUND(Source!P1486,O1489)</f>
        <v>4903.92</v>
      </c>
      <c r="G1489" s="4" t="s">
        <v>68</v>
      </c>
      <c r="H1489" s="4" t="s">
        <v>69</v>
      </c>
      <c r="I1489" s="4"/>
      <c r="J1489" s="4"/>
      <c r="K1489" s="4">
        <v>202</v>
      </c>
      <c r="L1489" s="4">
        <v>2</v>
      </c>
      <c r="M1489" s="4">
        <v>3</v>
      </c>
      <c r="N1489" s="4" t="s">
        <v>3</v>
      </c>
      <c r="O1489" s="4">
        <v>2</v>
      </c>
      <c r="P1489" s="4"/>
      <c r="Q1489" s="4"/>
      <c r="R1489" s="4"/>
      <c r="S1489" s="4"/>
      <c r="T1489" s="4"/>
      <c r="U1489" s="4"/>
      <c r="V1489" s="4"/>
      <c r="W1489" s="4"/>
    </row>
    <row r="1490" spans="1:23" x14ac:dyDescent="0.2">
      <c r="A1490" s="4">
        <v>50</v>
      </c>
      <c r="B1490" s="4">
        <v>0</v>
      </c>
      <c r="C1490" s="4">
        <v>0</v>
      </c>
      <c r="D1490" s="4">
        <v>1</v>
      </c>
      <c r="E1490" s="4">
        <v>222</v>
      </c>
      <c r="F1490" s="4">
        <f>ROUND(Source!AO1486,O1490)</f>
        <v>0</v>
      </c>
      <c r="G1490" s="4" t="s">
        <v>70</v>
      </c>
      <c r="H1490" s="4" t="s">
        <v>71</v>
      </c>
      <c r="I1490" s="4"/>
      <c r="J1490" s="4"/>
      <c r="K1490" s="4">
        <v>222</v>
      </c>
      <c r="L1490" s="4">
        <v>3</v>
      </c>
      <c r="M1490" s="4">
        <v>3</v>
      </c>
      <c r="N1490" s="4" t="s">
        <v>3</v>
      </c>
      <c r="O1490" s="4">
        <v>2</v>
      </c>
      <c r="P1490" s="4"/>
      <c r="Q1490" s="4"/>
      <c r="R1490" s="4"/>
      <c r="S1490" s="4"/>
      <c r="T1490" s="4"/>
      <c r="U1490" s="4"/>
      <c r="V1490" s="4"/>
      <c r="W1490" s="4"/>
    </row>
    <row r="1491" spans="1:23" x14ac:dyDescent="0.2">
      <c r="A1491" s="4">
        <v>50</v>
      </c>
      <c r="B1491" s="4">
        <v>0</v>
      </c>
      <c r="C1491" s="4">
        <v>0</v>
      </c>
      <c r="D1491" s="4">
        <v>1</v>
      </c>
      <c r="E1491" s="4">
        <v>225</v>
      </c>
      <c r="F1491" s="4">
        <f>ROUND(Source!AV1486,O1491)</f>
        <v>4903.92</v>
      </c>
      <c r="G1491" s="4" t="s">
        <v>72</v>
      </c>
      <c r="H1491" s="4" t="s">
        <v>73</v>
      </c>
      <c r="I1491" s="4"/>
      <c r="J1491" s="4"/>
      <c r="K1491" s="4">
        <v>225</v>
      </c>
      <c r="L1491" s="4">
        <v>4</v>
      </c>
      <c r="M1491" s="4">
        <v>3</v>
      </c>
      <c r="N1491" s="4" t="s">
        <v>3</v>
      </c>
      <c r="O1491" s="4">
        <v>2</v>
      </c>
      <c r="P1491" s="4"/>
      <c r="Q1491" s="4"/>
      <c r="R1491" s="4"/>
      <c r="S1491" s="4"/>
      <c r="T1491" s="4"/>
      <c r="U1491" s="4"/>
      <c r="V1491" s="4"/>
      <c r="W1491" s="4"/>
    </row>
    <row r="1492" spans="1:23" x14ac:dyDescent="0.2">
      <c r="A1492" s="4">
        <v>50</v>
      </c>
      <c r="B1492" s="4">
        <v>0</v>
      </c>
      <c r="C1492" s="4">
        <v>0</v>
      </c>
      <c r="D1492" s="4">
        <v>1</v>
      </c>
      <c r="E1492" s="4">
        <v>226</v>
      </c>
      <c r="F1492" s="4">
        <f>ROUND(Source!AW1486,O1492)</f>
        <v>4903.92</v>
      </c>
      <c r="G1492" s="4" t="s">
        <v>74</v>
      </c>
      <c r="H1492" s="4" t="s">
        <v>75</v>
      </c>
      <c r="I1492" s="4"/>
      <c r="J1492" s="4"/>
      <c r="K1492" s="4">
        <v>226</v>
      </c>
      <c r="L1492" s="4">
        <v>5</v>
      </c>
      <c r="M1492" s="4">
        <v>3</v>
      </c>
      <c r="N1492" s="4" t="s">
        <v>3</v>
      </c>
      <c r="O1492" s="4">
        <v>2</v>
      </c>
      <c r="P1492" s="4"/>
      <c r="Q1492" s="4"/>
      <c r="R1492" s="4"/>
      <c r="S1492" s="4"/>
      <c r="T1492" s="4"/>
      <c r="U1492" s="4"/>
      <c r="V1492" s="4"/>
      <c r="W1492" s="4"/>
    </row>
    <row r="1493" spans="1:23" x14ac:dyDescent="0.2">
      <c r="A1493" s="4">
        <v>50</v>
      </c>
      <c r="B1493" s="4">
        <v>0</v>
      </c>
      <c r="C1493" s="4">
        <v>0</v>
      </c>
      <c r="D1493" s="4">
        <v>1</v>
      </c>
      <c r="E1493" s="4">
        <v>227</v>
      </c>
      <c r="F1493" s="4">
        <f>ROUND(Source!AX1486,O1493)</f>
        <v>0</v>
      </c>
      <c r="G1493" s="4" t="s">
        <v>76</v>
      </c>
      <c r="H1493" s="4" t="s">
        <v>77</v>
      </c>
      <c r="I1493" s="4"/>
      <c r="J1493" s="4"/>
      <c r="K1493" s="4">
        <v>227</v>
      </c>
      <c r="L1493" s="4">
        <v>6</v>
      </c>
      <c r="M1493" s="4">
        <v>3</v>
      </c>
      <c r="N1493" s="4" t="s">
        <v>3</v>
      </c>
      <c r="O1493" s="4">
        <v>2</v>
      </c>
      <c r="P1493" s="4"/>
      <c r="Q1493" s="4"/>
      <c r="R1493" s="4"/>
      <c r="S1493" s="4"/>
      <c r="T1493" s="4"/>
      <c r="U1493" s="4"/>
      <c r="V1493" s="4"/>
      <c r="W1493" s="4"/>
    </row>
    <row r="1494" spans="1:23" x14ac:dyDescent="0.2">
      <c r="A1494" s="4">
        <v>50</v>
      </c>
      <c r="B1494" s="4">
        <v>0</v>
      </c>
      <c r="C1494" s="4">
        <v>0</v>
      </c>
      <c r="D1494" s="4">
        <v>1</v>
      </c>
      <c r="E1494" s="4">
        <v>228</v>
      </c>
      <c r="F1494" s="4">
        <f>ROUND(Source!AY1486,O1494)</f>
        <v>4903.92</v>
      </c>
      <c r="G1494" s="4" t="s">
        <v>78</v>
      </c>
      <c r="H1494" s="4" t="s">
        <v>79</v>
      </c>
      <c r="I1494" s="4"/>
      <c r="J1494" s="4"/>
      <c r="K1494" s="4">
        <v>228</v>
      </c>
      <c r="L1494" s="4">
        <v>7</v>
      </c>
      <c r="M1494" s="4">
        <v>3</v>
      </c>
      <c r="N1494" s="4" t="s">
        <v>3</v>
      </c>
      <c r="O1494" s="4">
        <v>2</v>
      </c>
      <c r="P1494" s="4"/>
      <c r="Q1494" s="4"/>
      <c r="R1494" s="4"/>
      <c r="S1494" s="4"/>
      <c r="T1494" s="4"/>
      <c r="U1494" s="4"/>
      <c r="V1494" s="4"/>
      <c r="W1494" s="4"/>
    </row>
    <row r="1495" spans="1:23" x14ac:dyDescent="0.2">
      <c r="A1495" s="4">
        <v>50</v>
      </c>
      <c r="B1495" s="4">
        <v>0</v>
      </c>
      <c r="C1495" s="4">
        <v>0</v>
      </c>
      <c r="D1495" s="4">
        <v>1</v>
      </c>
      <c r="E1495" s="4">
        <v>216</v>
      </c>
      <c r="F1495" s="4">
        <f>ROUND(Source!AP1486,O1495)</f>
        <v>0</v>
      </c>
      <c r="G1495" s="4" t="s">
        <v>80</v>
      </c>
      <c r="H1495" s="4" t="s">
        <v>81</v>
      </c>
      <c r="I1495" s="4"/>
      <c r="J1495" s="4"/>
      <c r="K1495" s="4">
        <v>216</v>
      </c>
      <c r="L1495" s="4">
        <v>8</v>
      </c>
      <c r="M1495" s="4">
        <v>3</v>
      </c>
      <c r="N1495" s="4" t="s">
        <v>3</v>
      </c>
      <c r="O1495" s="4">
        <v>2</v>
      </c>
      <c r="P1495" s="4"/>
      <c r="Q1495" s="4"/>
      <c r="R1495" s="4"/>
      <c r="S1495" s="4"/>
      <c r="T1495" s="4"/>
      <c r="U1495" s="4"/>
      <c r="V1495" s="4"/>
      <c r="W1495" s="4"/>
    </row>
    <row r="1496" spans="1:23" x14ac:dyDescent="0.2">
      <c r="A1496" s="4">
        <v>50</v>
      </c>
      <c r="B1496" s="4">
        <v>0</v>
      </c>
      <c r="C1496" s="4">
        <v>0</v>
      </c>
      <c r="D1496" s="4">
        <v>1</v>
      </c>
      <c r="E1496" s="4">
        <v>223</v>
      </c>
      <c r="F1496" s="4">
        <f>ROUND(Source!AQ1486,O1496)</f>
        <v>0</v>
      </c>
      <c r="G1496" s="4" t="s">
        <v>82</v>
      </c>
      <c r="H1496" s="4" t="s">
        <v>83</v>
      </c>
      <c r="I1496" s="4"/>
      <c r="J1496" s="4"/>
      <c r="K1496" s="4">
        <v>223</v>
      </c>
      <c r="L1496" s="4">
        <v>9</v>
      </c>
      <c r="M1496" s="4">
        <v>3</v>
      </c>
      <c r="N1496" s="4" t="s">
        <v>3</v>
      </c>
      <c r="O1496" s="4">
        <v>2</v>
      </c>
      <c r="P1496" s="4"/>
      <c r="Q1496" s="4"/>
      <c r="R1496" s="4"/>
      <c r="S1496" s="4"/>
      <c r="T1496" s="4"/>
      <c r="U1496" s="4"/>
      <c r="V1496" s="4"/>
      <c r="W1496" s="4"/>
    </row>
    <row r="1497" spans="1:23" x14ac:dyDescent="0.2">
      <c r="A1497" s="4">
        <v>50</v>
      </c>
      <c r="B1497" s="4">
        <v>0</v>
      </c>
      <c r="C1497" s="4">
        <v>0</v>
      </c>
      <c r="D1497" s="4">
        <v>1</v>
      </c>
      <c r="E1497" s="4">
        <v>229</v>
      </c>
      <c r="F1497" s="4">
        <f>ROUND(Source!AZ1486,O1497)</f>
        <v>0</v>
      </c>
      <c r="G1497" s="4" t="s">
        <v>84</v>
      </c>
      <c r="H1497" s="4" t="s">
        <v>85</v>
      </c>
      <c r="I1497" s="4"/>
      <c r="J1497" s="4"/>
      <c r="K1497" s="4">
        <v>229</v>
      </c>
      <c r="L1497" s="4">
        <v>10</v>
      </c>
      <c r="M1497" s="4">
        <v>3</v>
      </c>
      <c r="N1497" s="4" t="s">
        <v>3</v>
      </c>
      <c r="O1497" s="4">
        <v>2</v>
      </c>
      <c r="P1497" s="4"/>
      <c r="Q1497" s="4"/>
      <c r="R1497" s="4"/>
      <c r="S1497" s="4"/>
      <c r="T1497" s="4"/>
      <c r="U1497" s="4"/>
      <c r="V1497" s="4"/>
      <c r="W1497" s="4"/>
    </row>
    <row r="1498" spans="1:23" x14ac:dyDescent="0.2">
      <c r="A1498" s="4">
        <v>50</v>
      </c>
      <c r="B1498" s="4">
        <v>0</v>
      </c>
      <c r="C1498" s="4">
        <v>0</v>
      </c>
      <c r="D1498" s="4">
        <v>1</v>
      </c>
      <c r="E1498" s="4">
        <v>203</v>
      </c>
      <c r="F1498" s="4">
        <f>ROUND(Source!Q1486,O1498)</f>
        <v>2.52</v>
      </c>
      <c r="G1498" s="4" t="s">
        <v>86</v>
      </c>
      <c r="H1498" s="4" t="s">
        <v>87</v>
      </c>
      <c r="I1498" s="4"/>
      <c r="J1498" s="4"/>
      <c r="K1498" s="4">
        <v>203</v>
      </c>
      <c r="L1498" s="4">
        <v>11</v>
      </c>
      <c r="M1498" s="4">
        <v>3</v>
      </c>
      <c r="N1498" s="4" t="s">
        <v>3</v>
      </c>
      <c r="O1498" s="4">
        <v>2</v>
      </c>
      <c r="P1498" s="4"/>
      <c r="Q1498" s="4"/>
      <c r="R1498" s="4"/>
      <c r="S1498" s="4"/>
      <c r="T1498" s="4"/>
      <c r="U1498" s="4"/>
      <c r="V1498" s="4"/>
      <c r="W1498" s="4"/>
    </row>
    <row r="1499" spans="1:23" x14ac:dyDescent="0.2">
      <c r="A1499" s="4">
        <v>50</v>
      </c>
      <c r="B1499" s="4">
        <v>0</v>
      </c>
      <c r="C1499" s="4">
        <v>0</v>
      </c>
      <c r="D1499" s="4">
        <v>1</v>
      </c>
      <c r="E1499" s="4">
        <v>231</v>
      </c>
      <c r="F1499" s="4">
        <f>ROUND(Source!BB1486,O1499)</f>
        <v>0</v>
      </c>
      <c r="G1499" s="4" t="s">
        <v>88</v>
      </c>
      <c r="H1499" s="4" t="s">
        <v>89</v>
      </c>
      <c r="I1499" s="4"/>
      <c r="J1499" s="4"/>
      <c r="K1499" s="4">
        <v>231</v>
      </c>
      <c r="L1499" s="4">
        <v>12</v>
      </c>
      <c r="M1499" s="4">
        <v>3</v>
      </c>
      <c r="N1499" s="4" t="s">
        <v>3</v>
      </c>
      <c r="O1499" s="4">
        <v>2</v>
      </c>
      <c r="P1499" s="4"/>
      <c r="Q1499" s="4"/>
      <c r="R1499" s="4"/>
      <c r="S1499" s="4"/>
      <c r="T1499" s="4"/>
      <c r="U1499" s="4"/>
      <c r="V1499" s="4"/>
      <c r="W1499" s="4"/>
    </row>
    <row r="1500" spans="1:23" x14ac:dyDescent="0.2">
      <c r="A1500" s="4">
        <v>50</v>
      </c>
      <c r="B1500" s="4">
        <v>0</v>
      </c>
      <c r="C1500" s="4">
        <v>0</v>
      </c>
      <c r="D1500" s="4">
        <v>1</v>
      </c>
      <c r="E1500" s="4">
        <v>204</v>
      </c>
      <c r="F1500" s="4">
        <f>ROUND(Source!R1486,O1500)</f>
        <v>0.01</v>
      </c>
      <c r="G1500" s="4" t="s">
        <v>90</v>
      </c>
      <c r="H1500" s="4" t="s">
        <v>91</v>
      </c>
      <c r="I1500" s="4"/>
      <c r="J1500" s="4"/>
      <c r="K1500" s="4">
        <v>204</v>
      </c>
      <c r="L1500" s="4">
        <v>13</v>
      </c>
      <c r="M1500" s="4">
        <v>3</v>
      </c>
      <c r="N1500" s="4" t="s">
        <v>3</v>
      </c>
      <c r="O1500" s="4">
        <v>2</v>
      </c>
      <c r="P1500" s="4"/>
      <c r="Q1500" s="4"/>
      <c r="R1500" s="4"/>
      <c r="S1500" s="4"/>
      <c r="T1500" s="4"/>
      <c r="U1500" s="4"/>
      <c r="V1500" s="4"/>
      <c r="W1500" s="4"/>
    </row>
    <row r="1501" spans="1:23" x14ac:dyDescent="0.2">
      <c r="A1501" s="4">
        <v>50</v>
      </c>
      <c r="B1501" s="4">
        <v>0</v>
      </c>
      <c r="C1501" s="4">
        <v>0</v>
      </c>
      <c r="D1501" s="4">
        <v>1</v>
      </c>
      <c r="E1501" s="4">
        <v>205</v>
      </c>
      <c r="F1501" s="4">
        <f>ROUND(Source!S1486,O1501)</f>
        <v>363.48</v>
      </c>
      <c r="G1501" s="4" t="s">
        <v>92</v>
      </c>
      <c r="H1501" s="4" t="s">
        <v>93</v>
      </c>
      <c r="I1501" s="4"/>
      <c r="J1501" s="4"/>
      <c r="K1501" s="4">
        <v>205</v>
      </c>
      <c r="L1501" s="4">
        <v>14</v>
      </c>
      <c r="M1501" s="4">
        <v>3</v>
      </c>
      <c r="N1501" s="4" t="s">
        <v>3</v>
      </c>
      <c r="O1501" s="4">
        <v>2</v>
      </c>
      <c r="P1501" s="4"/>
      <c r="Q1501" s="4"/>
      <c r="R1501" s="4"/>
      <c r="S1501" s="4"/>
      <c r="T1501" s="4"/>
      <c r="U1501" s="4"/>
      <c r="V1501" s="4"/>
      <c r="W1501" s="4"/>
    </row>
    <row r="1502" spans="1:23" x14ac:dyDescent="0.2">
      <c r="A1502" s="4">
        <v>50</v>
      </c>
      <c r="B1502" s="4">
        <v>0</v>
      </c>
      <c r="C1502" s="4">
        <v>0</v>
      </c>
      <c r="D1502" s="4">
        <v>1</v>
      </c>
      <c r="E1502" s="4">
        <v>232</v>
      </c>
      <c r="F1502" s="4">
        <f>ROUND(Source!BC1486,O1502)</f>
        <v>0</v>
      </c>
      <c r="G1502" s="4" t="s">
        <v>94</v>
      </c>
      <c r="H1502" s="4" t="s">
        <v>95</v>
      </c>
      <c r="I1502" s="4"/>
      <c r="J1502" s="4"/>
      <c r="K1502" s="4">
        <v>232</v>
      </c>
      <c r="L1502" s="4">
        <v>15</v>
      </c>
      <c r="M1502" s="4">
        <v>3</v>
      </c>
      <c r="N1502" s="4" t="s">
        <v>3</v>
      </c>
      <c r="O1502" s="4">
        <v>2</v>
      </c>
      <c r="P1502" s="4"/>
      <c r="Q1502" s="4"/>
      <c r="R1502" s="4"/>
      <c r="S1502" s="4"/>
      <c r="T1502" s="4"/>
      <c r="U1502" s="4"/>
      <c r="V1502" s="4"/>
      <c r="W1502" s="4"/>
    </row>
    <row r="1503" spans="1:23" x14ac:dyDescent="0.2">
      <c r="A1503" s="4">
        <v>50</v>
      </c>
      <c r="B1503" s="4">
        <v>0</v>
      </c>
      <c r="C1503" s="4">
        <v>0</v>
      </c>
      <c r="D1503" s="4">
        <v>1</v>
      </c>
      <c r="E1503" s="4">
        <v>214</v>
      </c>
      <c r="F1503" s="4">
        <f>ROUND(Source!AS1486,O1503)</f>
        <v>4335</v>
      </c>
      <c r="G1503" s="4" t="s">
        <v>96</v>
      </c>
      <c r="H1503" s="4" t="s">
        <v>97</v>
      </c>
      <c r="I1503" s="4"/>
      <c r="J1503" s="4"/>
      <c r="K1503" s="4">
        <v>214</v>
      </c>
      <c r="L1503" s="4">
        <v>16</v>
      </c>
      <c r="M1503" s="4">
        <v>3</v>
      </c>
      <c r="N1503" s="4" t="s">
        <v>3</v>
      </c>
      <c r="O1503" s="4">
        <v>2</v>
      </c>
      <c r="P1503" s="4"/>
      <c r="Q1503" s="4"/>
      <c r="R1503" s="4"/>
      <c r="S1503" s="4"/>
      <c r="T1503" s="4"/>
      <c r="U1503" s="4"/>
      <c r="V1503" s="4"/>
      <c r="W1503" s="4"/>
    </row>
    <row r="1504" spans="1:23" x14ac:dyDescent="0.2">
      <c r="A1504" s="4">
        <v>50</v>
      </c>
      <c r="B1504" s="4">
        <v>0</v>
      </c>
      <c r="C1504" s="4">
        <v>0</v>
      </c>
      <c r="D1504" s="4">
        <v>1</v>
      </c>
      <c r="E1504" s="4">
        <v>215</v>
      </c>
      <c r="F1504" s="4">
        <f>ROUND(Source!AT1486,O1504)</f>
        <v>0</v>
      </c>
      <c r="G1504" s="4" t="s">
        <v>98</v>
      </c>
      <c r="H1504" s="4" t="s">
        <v>99</v>
      </c>
      <c r="I1504" s="4"/>
      <c r="J1504" s="4"/>
      <c r="K1504" s="4">
        <v>215</v>
      </c>
      <c r="L1504" s="4">
        <v>17</v>
      </c>
      <c r="M1504" s="4">
        <v>3</v>
      </c>
      <c r="N1504" s="4" t="s">
        <v>3</v>
      </c>
      <c r="O1504" s="4">
        <v>2</v>
      </c>
      <c r="P1504" s="4"/>
      <c r="Q1504" s="4"/>
      <c r="R1504" s="4"/>
      <c r="S1504" s="4"/>
      <c r="T1504" s="4"/>
      <c r="U1504" s="4"/>
      <c r="V1504" s="4"/>
      <c r="W1504" s="4"/>
    </row>
    <row r="1505" spans="1:206" x14ac:dyDescent="0.2">
      <c r="A1505" s="4">
        <v>50</v>
      </c>
      <c r="B1505" s="4">
        <v>0</v>
      </c>
      <c r="C1505" s="4">
        <v>0</v>
      </c>
      <c r="D1505" s="4">
        <v>1</v>
      </c>
      <c r="E1505" s="4">
        <v>217</v>
      </c>
      <c r="F1505" s="4">
        <f>ROUND(Source!AU1486,O1505)</f>
        <v>1225.72</v>
      </c>
      <c r="G1505" s="4" t="s">
        <v>100</v>
      </c>
      <c r="H1505" s="4" t="s">
        <v>101</v>
      </c>
      <c r="I1505" s="4"/>
      <c r="J1505" s="4"/>
      <c r="K1505" s="4">
        <v>217</v>
      </c>
      <c r="L1505" s="4">
        <v>18</v>
      </c>
      <c r="M1505" s="4">
        <v>3</v>
      </c>
      <c r="N1505" s="4" t="s">
        <v>3</v>
      </c>
      <c r="O1505" s="4">
        <v>2</v>
      </c>
      <c r="P1505" s="4"/>
      <c r="Q1505" s="4"/>
      <c r="R1505" s="4"/>
      <c r="S1505" s="4"/>
      <c r="T1505" s="4"/>
      <c r="U1505" s="4"/>
      <c r="V1505" s="4"/>
      <c r="W1505" s="4"/>
    </row>
    <row r="1506" spans="1:206" x14ac:dyDescent="0.2">
      <c r="A1506" s="4">
        <v>50</v>
      </c>
      <c r="B1506" s="4">
        <v>0</v>
      </c>
      <c r="C1506" s="4">
        <v>0</v>
      </c>
      <c r="D1506" s="4">
        <v>1</v>
      </c>
      <c r="E1506" s="4">
        <v>230</v>
      </c>
      <c r="F1506" s="4">
        <f>ROUND(Source!BA1486,O1506)</f>
        <v>0</v>
      </c>
      <c r="G1506" s="4" t="s">
        <v>102</v>
      </c>
      <c r="H1506" s="4" t="s">
        <v>103</v>
      </c>
      <c r="I1506" s="4"/>
      <c r="J1506" s="4"/>
      <c r="K1506" s="4">
        <v>230</v>
      </c>
      <c r="L1506" s="4">
        <v>19</v>
      </c>
      <c r="M1506" s="4">
        <v>3</v>
      </c>
      <c r="N1506" s="4" t="s">
        <v>3</v>
      </c>
      <c r="O1506" s="4">
        <v>2</v>
      </c>
      <c r="P1506" s="4"/>
      <c r="Q1506" s="4"/>
      <c r="R1506" s="4"/>
      <c r="S1506" s="4"/>
      <c r="T1506" s="4"/>
      <c r="U1506" s="4"/>
      <c r="V1506" s="4"/>
      <c r="W1506" s="4"/>
    </row>
    <row r="1507" spans="1:206" x14ac:dyDescent="0.2">
      <c r="A1507" s="4">
        <v>50</v>
      </c>
      <c r="B1507" s="4">
        <v>0</v>
      </c>
      <c r="C1507" s="4">
        <v>0</v>
      </c>
      <c r="D1507" s="4">
        <v>1</v>
      </c>
      <c r="E1507" s="4">
        <v>206</v>
      </c>
      <c r="F1507" s="4">
        <f>ROUND(Source!T1486,O1507)</f>
        <v>0</v>
      </c>
      <c r="G1507" s="4" t="s">
        <v>104</v>
      </c>
      <c r="H1507" s="4" t="s">
        <v>105</v>
      </c>
      <c r="I1507" s="4"/>
      <c r="J1507" s="4"/>
      <c r="K1507" s="4">
        <v>206</v>
      </c>
      <c r="L1507" s="4">
        <v>20</v>
      </c>
      <c r="M1507" s="4">
        <v>3</v>
      </c>
      <c r="N1507" s="4" t="s">
        <v>3</v>
      </c>
      <c r="O1507" s="4">
        <v>2</v>
      </c>
      <c r="P1507" s="4"/>
      <c r="Q1507" s="4"/>
      <c r="R1507" s="4"/>
      <c r="S1507" s="4"/>
      <c r="T1507" s="4"/>
      <c r="U1507" s="4"/>
      <c r="V1507" s="4"/>
      <c r="W1507" s="4"/>
    </row>
    <row r="1508" spans="1:206" x14ac:dyDescent="0.2">
      <c r="A1508" s="4">
        <v>50</v>
      </c>
      <c r="B1508" s="4">
        <v>0</v>
      </c>
      <c r="C1508" s="4">
        <v>0</v>
      </c>
      <c r="D1508" s="4">
        <v>1</v>
      </c>
      <c r="E1508" s="4">
        <v>207</v>
      </c>
      <c r="F1508" s="4">
        <f>Source!U1486</f>
        <v>1.8431999999999999</v>
      </c>
      <c r="G1508" s="4" t="s">
        <v>106</v>
      </c>
      <c r="H1508" s="4" t="s">
        <v>107</v>
      </c>
      <c r="I1508" s="4"/>
      <c r="J1508" s="4"/>
      <c r="K1508" s="4">
        <v>207</v>
      </c>
      <c r="L1508" s="4">
        <v>21</v>
      </c>
      <c r="M1508" s="4">
        <v>3</v>
      </c>
      <c r="N1508" s="4" t="s">
        <v>3</v>
      </c>
      <c r="O1508" s="4">
        <v>-1</v>
      </c>
      <c r="P1508" s="4"/>
      <c r="Q1508" s="4"/>
      <c r="R1508" s="4"/>
      <c r="S1508" s="4"/>
      <c r="T1508" s="4"/>
      <c r="U1508" s="4"/>
      <c r="V1508" s="4"/>
      <c r="W1508" s="4"/>
    </row>
    <row r="1509" spans="1:206" x14ac:dyDescent="0.2">
      <c r="A1509" s="4">
        <v>50</v>
      </c>
      <c r="B1509" s="4">
        <v>0</v>
      </c>
      <c r="C1509" s="4">
        <v>0</v>
      </c>
      <c r="D1509" s="4">
        <v>1</v>
      </c>
      <c r="E1509" s="4">
        <v>208</v>
      </c>
      <c r="F1509" s="4">
        <f>Source!V1486</f>
        <v>0</v>
      </c>
      <c r="G1509" s="4" t="s">
        <v>108</v>
      </c>
      <c r="H1509" s="4" t="s">
        <v>109</v>
      </c>
      <c r="I1509" s="4"/>
      <c r="J1509" s="4"/>
      <c r="K1509" s="4">
        <v>208</v>
      </c>
      <c r="L1509" s="4">
        <v>22</v>
      </c>
      <c r="M1509" s="4">
        <v>3</v>
      </c>
      <c r="N1509" s="4" t="s">
        <v>3</v>
      </c>
      <c r="O1509" s="4">
        <v>-1</v>
      </c>
      <c r="P1509" s="4"/>
      <c r="Q1509" s="4"/>
      <c r="R1509" s="4"/>
      <c r="S1509" s="4"/>
      <c r="T1509" s="4"/>
      <c r="U1509" s="4"/>
      <c r="V1509" s="4"/>
      <c r="W1509" s="4"/>
    </row>
    <row r="1510" spans="1:206" x14ac:dyDescent="0.2">
      <c r="A1510" s="4">
        <v>50</v>
      </c>
      <c r="B1510" s="4">
        <v>0</v>
      </c>
      <c r="C1510" s="4">
        <v>0</v>
      </c>
      <c r="D1510" s="4">
        <v>1</v>
      </c>
      <c r="E1510" s="4">
        <v>209</v>
      </c>
      <c r="F1510" s="4">
        <f>ROUND(Source!W1486,O1510)</f>
        <v>0</v>
      </c>
      <c r="G1510" s="4" t="s">
        <v>110</v>
      </c>
      <c r="H1510" s="4" t="s">
        <v>111</v>
      </c>
      <c r="I1510" s="4"/>
      <c r="J1510" s="4"/>
      <c r="K1510" s="4">
        <v>209</v>
      </c>
      <c r="L1510" s="4">
        <v>23</v>
      </c>
      <c r="M1510" s="4">
        <v>3</v>
      </c>
      <c r="N1510" s="4" t="s">
        <v>3</v>
      </c>
      <c r="O1510" s="4">
        <v>2</v>
      </c>
      <c r="P1510" s="4"/>
      <c r="Q1510" s="4"/>
      <c r="R1510" s="4"/>
      <c r="S1510" s="4"/>
      <c r="T1510" s="4"/>
      <c r="U1510" s="4"/>
      <c r="V1510" s="4"/>
      <c r="W1510" s="4"/>
    </row>
    <row r="1511" spans="1:206" x14ac:dyDescent="0.2">
      <c r="A1511" s="4">
        <v>50</v>
      </c>
      <c r="B1511" s="4">
        <v>0</v>
      </c>
      <c r="C1511" s="4">
        <v>0</v>
      </c>
      <c r="D1511" s="4">
        <v>1</v>
      </c>
      <c r="E1511" s="4">
        <v>210</v>
      </c>
      <c r="F1511" s="4">
        <f>ROUND(Source!X1486,O1511)</f>
        <v>254.44</v>
      </c>
      <c r="G1511" s="4" t="s">
        <v>112</v>
      </c>
      <c r="H1511" s="4" t="s">
        <v>113</v>
      </c>
      <c r="I1511" s="4"/>
      <c r="J1511" s="4"/>
      <c r="K1511" s="4">
        <v>210</v>
      </c>
      <c r="L1511" s="4">
        <v>24</v>
      </c>
      <c r="M1511" s="4">
        <v>3</v>
      </c>
      <c r="N1511" s="4" t="s">
        <v>3</v>
      </c>
      <c r="O1511" s="4">
        <v>2</v>
      </c>
      <c r="P1511" s="4"/>
      <c r="Q1511" s="4"/>
      <c r="R1511" s="4"/>
      <c r="S1511" s="4"/>
      <c r="T1511" s="4"/>
      <c r="U1511" s="4"/>
      <c r="V1511" s="4"/>
      <c r="W1511" s="4"/>
    </row>
    <row r="1512" spans="1:206" x14ac:dyDescent="0.2">
      <c r="A1512" s="4">
        <v>50</v>
      </c>
      <c r="B1512" s="4">
        <v>0</v>
      </c>
      <c r="C1512" s="4">
        <v>0</v>
      </c>
      <c r="D1512" s="4">
        <v>1</v>
      </c>
      <c r="E1512" s="4">
        <v>211</v>
      </c>
      <c r="F1512" s="4">
        <f>ROUND(Source!Y1486,O1512)</f>
        <v>36.35</v>
      </c>
      <c r="G1512" s="4" t="s">
        <v>114</v>
      </c>
      <c r="H1512" s="4" t="s">
        <v>115</v>
      </c>
      <c r="I1512" s="4"/>
      <c r="J1512" s="4"/>
      <c r="K1512" s="4">
        <v>211</v>
      </c>
      <c r="L1512" s="4">
        <v>25</v>
      </c>
      <c r="M1512" s="4">
        <v>3</v>
      </c>
      <c r="N1512" s="4" t="s">
        <v>3</v>
      </c>
      <c r="O1512" s="4">
        <v>2</v>
      </c>
      <c r="P1512" s="4"/>
      <c r="Q1512" s="4"/>
      <c r="R1512" s="4"/>
      <c r="S1512" s="4"/>
      <c r="T1512" s="4"/>
      <c r="U1512" s="4"/>
      <c r="V1512" s="4"/>
      <c r="W1512" s="4"/>
    </row>
    <row r="1513" spans="1:206" x14ac:dyDescent="0.2">
      <c r="A1513" s="4">
        <v>50</v>
      </c>
      <c r="B1513" s="4">
        <v>0</v>
      </c>
      <c r="C1513" s="4">
        <v>0</v>
      </c>
      <c r="D1513" s="4">
        <v>1</v>
      </c>
      <c r="E1513" s="4">
        <v>224</v>
      </c>
      <c r="F1513" s="4">
        <f>ROUND(Source!AR1486,O1513)</f>
        <v>5560.72</v>
      </c>
      <c r="G1513" s="4" t="s">
        <v>116</v>
      </c>
      <c r="H1513" s="4" t="s">
        <v>117</v>
      </c>
      <c r="I1513" s="4"/>
      <c r="J1513" s="4"/>
      <c r="K1513" s="4">
        <v>224</v>
      </c>
      <c r="L1513" s="4">
        <v>26</v>
      </c>
      <c r="M1513" s="4">
        <v>3</v>
      </c>
      <c r="N1513" s="4" t="s">
        <v>3</v>
      </c>
      <c r="O1513" s="4">
        <v>2</v>
      </c>
      <c r="P1513" s="4"/>
      <c r="Q1513" s="4"/>
      <c r="R1513" s="4"/>
      <c r="S1513" s="4"/>
      <c r="T1513" s="4"/>
      <c r="U1513" s="4"/>
      <c r="V1513" s="4"/>
      <c r="W1513" s="4"/>
    </row>
    <row r="1515" spans="1:206" x14ac:dyDescent="0.2">
      <c r="A1515" s="1">
        <v>4</v>
      </c>
      <c r="B1515" s="1">
        <v>1</v>
      </c>
      <c r="C1515" s="1"/>
      <c r="D1515" s="1">
        <f>ROW(A1727)</f>
        <v>1727</v>
      </c>
      <c r="E1515" s="1"/>
      <c r="F1515" s="1" t="s">
        <v>14</v>
      </c>
      <c r="G1515" s="1" t="s">
        <v>415</v>
      </c>
      <c r="H1515" s="1" t="s">
        <v>3</v>
      </c>
      <c r="I1515" s="1">
        <v>0</v>
      </c>
      <c r="J1515" s="1"/>
      <c r="K1515" s="1">
        <v>0</v>
      </c>
      <c r="L1515" s="1"/>
      <c r="M1515" s="1"/>
      <c r="N1515" s="1"/>
      <c r="O1515" s="1"/>
      <c r="P1515" s="1"/>
      <c r="Q1515" s="1"/>
      <c r="R1515" s="1"/>
      <c r="S1515" s="1"/>
      <c r="T1515" s="1"/>
      <c r="U1515" s="1" t="s">
        <v>3</v>
      </c>
      <c r="V1515" s="1">
        <v>0</v>
      </c>
      <c r="W1515" s="1"/>
      <c r="X1515" s="1"/>
      <c r="Y1515" s="1"/>
      <c r="Z1515" s="1"/>
      <c r="AA1515" s="1"/>
      <c r="AB1515" s="1" t="s">
        <v>3</v>
      </c>
      <c r="AC1515" s="1" t="s">
        <v>3</v>
      </c>
      <c r="AD1515" s="1" t="s">
        <v>3</v>
      </c>
      <c r="AE1515" s="1" t="s">
        <v>3</v>
      </c>
      <c r="AF1515" s="1" t="s">
        <v>3</v>
      </c>
      <c r="AG1515" s="1" t="s">
        <v>3</v>
      </c>
      <c r="AH1515" s="1"/>
      <c r="AI1515" s="1"/>
      <c r="AJ1515" s="1"/>
      <c r="AK1515" s="1"/>
      <c r="AL1515" s="1"/>
      <c r="AM1515" s="1"/>
      <c r="AN1515" s="1"/>
      <c r="AO1515" s="1"/>
      <c r="AP1515" s="1" t="s">
        <v>3</v>
      </c>
      <c r="AQ1515" s="1" t="s">
        <v>3</v>
      </c>
      <c r="AR1515" s="1" t="s">
        <v>3</v>
      </c>
      <c r="AS1515" s="1"/>
      <c r="AT1515" s="1"/>
      <c r="AU1515" s="1"/>
      <c r="AV1515" s="1"/>
      <c r="AW1515" s="1"/>
      <c r="AX1515" s="1"/>
      <c r="AY1515" s="1"/>
      <c r="AZ1515" s="1" t="s">
        <v>3</v>
      </c>
      <c r="BA1515" s="1"/>
      <c r="BB1515" s="1" t="s">
        <v>3</v>
      </c>
      <c r="BC1515" s="1" t="s">
        <v>3</v>
      </c>
      <c r="BD1515" s="1" t="s">
        <v>3</v>
      </c>
      <c r="BE1515" s="1" t="s">
        <v>3</v>
      </c>
      <c r="BF1515" s="1" t="s">
        <v>3</v>
      </c>
      <c r="BG1515" s="1" t="s">
        <v>3</v>
      </c>
      <c r="BH1515" s="1" t="s">
        <v>3</v>
      </c>
      <c r="BI1515" s="1" t="s">
        <v>3</v>
      </c>
      <c r="BJ1515" s="1" t="s">
        <v>3</v>
      </c>
      <c r="BK1515" s="1" t="s">
        <v>3</v>
      </c>
      <c r="BL1515" s="1" t="s">
        <v>3</v>
      </c>
      <c r="BM1515" s="1" t="s">
        <v>3</v>
      </c>
      <c r="BN1515" s="1" t="s">
        <v>3</v>
      </c>
      <c r="BO1515" s="1" t="s">
        <v>3</v>
      </c>
      <c r="BP1515" s="1" t="s">
        <v>3</v>
      </c>
      <c r="BQ1515" s="1"/>
      <c r="BR1515" s="1"/>
      <c r="BS1515" s="1"/>
      <c r="BT1515" s="1"/>
      <c r="BU1515" s="1"/>
      <c r="BV1515" s="1"/>
      <c r="BW1515" s="1"/>
      <c r="BX1515" s="1">
        <v>0</v>
      </c>
      <c r="BY1515" s="1"/>
      <c r="BZ1515" s="1"/>
      <c r="CA1515" s="1"/>
      <c r="CB1515" s="1"/>
      <c r="CC1515" s="1"/>
      <c r="CD1515" s="1"/>
      <c r="CE1515" s="1"/>
      <c r="CF1515" s="1"/>
      <c r="CG1515" s="1"/>
      <c r="CH1515" s="1"/>
      <c r="CI1515" s="1"/>
      <c r="CJ1515" s="1">
        <v>0</v>
      </c>
    </row>
    <row r="1517" spans="1:206" x14ac:dyDescent="0.2">
      <c r="A1517" s="2">
        <v>52</v>
      </c>
      <c r="B1517" s="2">
        <f t="shared" ref="B1517:G1517" si="881">B1727</f>
        <v>1</v>
      </c>
      <c r="C1517" s="2">
        <f t="shared" si="881"/>
        <v>4</v>
      </c>
      <c r="D1517" s="2">
        <f t="shared" si="881"/>
        <v>1515</v>
      </c>
      <c r="E1517" s="2">
        <f t="shared" si="881"/>
        <v>0</v>
      </c>
      <c r="F1517" s="2" t="str">
        <f t="shared" si="881"/>
        <v>Новый раздел</v>
      </c>
      <c r="G1517" s="2" t="str">
        <f t="shared" si="881"/>
        <v>Рубцовская набережная</v>
      </c>
      <c r="H1517" s="2"/>
      <c r="I1517" s="2"/>
      <c r="J1517" s="2"/>
      <c r="K1517" s="2"/>
      <c r="L1517" s="2"/>
      <c r="M1517" s="2"/>
      <c r="N1517" s="2"/>
      <c r="O1517" s="2">
        <f t="shared" ref="O1517:AT1517" si="882">O1727</f>
        <v>0</v>
      </c>
      <c r="P1517" s="2">
        <f t="shared" si="882"/>
        <v>0</v>
      </c>
      <c r="Q1517" s="2">
        <f t="shared" si="882"/>
        <v>0</v>
      </c>
      <c r="R1517" s="2">
        <f t="shared" si="882"/>
        <v>0</v>
      </c>
      <c r="S1517" s="2">
        <f t="shared" si="882"/>
        <v>0</v>
      </c>
      <c r="T1517" s="2">
        <f t="shared" si="882"/>
        <v>0</v>
      </c>
      <c r="U1517" s="2">
        <f t="shared" si="882"/>
        <v>0</v>
      </c>
      <c r="V1517" s="2">
        <f t="shared" si="882"/>
        <v>0</v>
      </c>
      <c r="W1517" s="2">
        <f t="shared" si="882"/>
        <v>0</v>
      </c>
      <c r="X1517" s="2">
        <f t="shared" si="882"/>
        <v>0</v>
      </c>
      <c r="Y1517" s="2">
        <f t="shared" si="882"/>
        <v>0</v>
      </c>
      <c r="Z1517" s="2">
        <f t="shared" si="882"/>
        <v>0</v>
      </c>
      <c r="AA1517" s="2">
        <f t="shared" si="882"/>
        <v>0</v>
      </c>
      <c r="AB1517" s="2">
        <f t="shared" si="882"/>
        <v>0</v>
      </c>
      <c r="AC1517" s="2">
        <f t="shared" si="882"/>
        <v>0</v>
      </c>
      <c r="AD1517" s="2">
        <f t="shared" si="882"/>
        <v>0</v>
      </c>
      <c r="AE1517" s="2">
        <f t="shared" si="882"/>
        <v>0</v>
      </c>
      <c r="AF1517" s="2">
        <f t="shared" si="882"/>
        <v>0</v>
      </c>
      <c r="AG1517" s="2">
        <f t="shared" si="882"/>
        <v>0</v>
      </c>
      <c r="AH1517" s="2">
        <f t="shared" si="882"/>
        <v>0</v>
      </c>
      <c r="AI1517" s="2">
        <f t="shared" si="882"/>
        <v>0</v>
      </c>
      <c r="AJ1517" s="2">
        <f t="shared" si="882"/>
        <v>0</v>
      </c>
      <c r="AK1517" s="2">
        <f t="shared" si="882"/>
        <v>0</v>
      </c>
      <c r="AL1517" s="2">
        <f t="shared" si="882"/>
        <v>0</v>
      </c>
      <c r="AM1517" s="2">
        <f t="shared" si="882"/>
        <v>0</v>
      </c>
      <c r="AN1517" s="2">
        <f t="shared" si="882"/>
        <v>0</v>
      </c>
      <c r="AO1517" s="2">
        <f t="shared" si="882"/>
        <v>0</v>
      </c>
      <c r="AP1517" s="2">
        <f t="shared" si="882"/>
        <v>0</v>
      </c>
      <c r="AQ1517" s="2">
        <f t="shared" si="882"/>
        <v>0</v>
      </c>
      <c r="AR1517" s="2">
        <f t="shared" si="882"/>
        <v>0</v>
      </c>
      <c r="AS1517" s="2">
        <f t="shared" si="882"/>
        <v>0</v>
      </c>
      <c r="AT1517" s="2">
        <f t="shared" si="882"/>
        <v>0</v>
      </c>
      <c r="AU1517" s="2">
        <f t="shared" ref="AU1517:BZ1517" si="883">AU1727</f>
        <v>0</v>
      </c>
      <c r="AV1517" s="2">
        <f t="shared" si="883"/>
        <v>0</v>
      </c>
      <c r="AW1517" s="2">
        <f t="shared" si="883"/>
        <v>0</v>
      </c>
      <c r="AX1517" s="2">
        <f t="shared" si="883"/>
        <v>0</v>
      </c>
      <c r="AY1517" s="2">
        <f t="shared" si="883"/>
        <v>0</v>
      </c>
      <c r="AZ1517" s="2">
        <f t="shared" si="883"/>
        <v>0</v>
      </c>
      <c r="BA1517" s="2">
        <f t="shared" si="883"/>
        <v>0</v>
      </c>
      <c r="BB1517" s="2">
        <f t="shared" si="883"/>
        <v>0</v>
      </c>
      <c r="BC1517" s="2">
        <f t="shared" si="883"/>
        <v>0</v>
      </c>
      <c r="BD1517" s="2">
        <f t="shared" si="883"/>
        <v>0</v>
      </c>
      <c r="BE1517" s="2">
        <f t="shared" si="883"/>
        <v>0</v>
      </c>
      <c r="BF1517" s="2">
        <f t="shared" si="883"/>
        <v>0</v>
      </c>
      <c r="BG1517" s="2">
        <f t="shared" si="883"/>
        <v>0</v>
      </c>
      <c r="BH1517" s="2">
        <f t="shared" si="883"/>
        <v>0</v>
      </c>
      <c r="BI1517" s="2">
        <f t="shared" si="883"/>
        <v>0</v>
      </c>
      <c r="BJ1517" s="2">
        <f t="shared" si="883"/>
        <v>0</v>
      </c>
      <c r="BK1517" s="2">
        <f t="shared" si="883"/>
        <v>0</v>
      </c>
      <c r="BL1517" s="2">
        <f t="shared" si="883"/>
        <v>0</v>
      </c>
      <c r="BM1517" s="2">
        <f t="shared" si="883"/>
        <v>0</v>
      </c>
      <c r="BN1517" s="2">
        <f t="shared" si="883"/>
        <v>0</v>
      </c>
      <c r="BO1517" s="2">
        <f t="shared" si="883"/>
        <v>0</v>
      </c>
      <c r="BP1517" s="2">
        <f t="shared" si="883"/>
        <v>0</v>
      </c>
      <c r="BQ1517" s="2">
        <f t="shared" si="883"/>
        <v>0</v>
      </c>
      <c r="BR1517" s="2">
        <f t="shared" si="883"/>
        <v>0</v>
      </c>
      <c r="BS1517" s="2">
        <f t="shared" si="883"/>
        <v>0</v>
      </c>
      <c r="BT1517" s="2">
        <f t="shared" si="883"/>
        <v>0</v>
      </c>
      <c r="BU1517" s="2">
        <f t="shared" si="883"/>
        <v>0</v>
      </c>
      <c r="BV1517" s="2">
        <f t="shared" si="883"/>
        <v>0</v>
      </c>
      <c r="BW1517" s="2">
        <f t="shared" si="883"/>
        <v>0</v>
      </c>
      <c r="BX1517" s="2">
        <f t="shared" si="883"/>
        <v>0</v>
      </c>
      <c r="BY1517" s="2">
        <f t="shared" si="883"/>
        <v>0</v>
      </c>
      <c r="BZ1517" s="2">
        <f t="shared" si="883"/>
        <v>0</v>
      </c>
      <c r="CA1517" s="2">
        <f t="shared" ref="CA1517:DF1517" si="884">CA1727</f>
        <v>0</v>
      </c>
      <c r="CB1517" s="2">
        <f t="shared" si="884"/>
        <v>0</v>
      </c>
      <c r="CC1517" s="2">
        <f t="shared" si="884"/>
        <v>0</v>
      </c>
      <c r="CD1517" s="2">
        <f t="shared" si="884"/>
        <v>0</v>
      </c>
      <c r="CE1517" s="2">
        <f t="shared" si="884"/>
        <v>0</v>
      </c>
      <c r="CF1517" s="2">
        <f t="shared" si="884"/>
        <v>0</v>
      </c>
      <c r="CG1517" s="2">
        <f t="shared" si="884"/>
        <v>0</v>
      </c>
      <c r="CH1517" s="2">
        <f t="shared" si="884"/>
        <v>0</v>
      </c>
      <c r="CI1517" s="2">
        <f t="shared" si="884"/>
        <v>0</v>
      </c>
      <c r="CJ1517" s="2">
        <f t="shared" si="884"/>
        <v>0</v>
      </c>
      <c r="CK1517" s="2">
        <f t="shared" si="884"/>
        <v>0</v>
      </c>
      <c r="CL1517" s="2">
        <f t="shared" si="884"/>
        <v>0</v>
      </c>
      <c r="CM1517" s="2">
        <f t="shared" si="884"/>
        <v>0</v>
      </c>
      <c r="CN1517" s="2">
        <f t="shared" si="884"/>
        <v>0</v>
      </c>
      <c r="CO1517" s="2">
        <f t="shared" si="884"/>
        <v>0</v>
      </c>
      <c r="CP1517" s="2">
        <f t="shared" si="884"/>
        <v>0</v>
      </c>
      <c r="CQ1517" s="2">
        <f t="shared" si="884"/>
        <v>0</v>
      </c>
      <c r="CR1517" s="2">
        <f t="shared" si="884"/>
        <v>0</v>
      </c>
      <c r="CS1517" s="2">
        <f t="shared" si="884"/>
        <v>0</v>
      </c>
      <c r="CT1517" s="2">
        <f t="shared" si="884"/>
        <v>0</v>
      </c>
      <c r="CU1517" s="2">
        <f t="shared" si="884"/>
        <v>0</v>
      </c>
      <c r="CV1517" s="2">
        <f t="shared" si="884"/>
        <v>0</v>
      </c>
      <c r="CW1517" s="2">
        <f t="shared" si="884"/>
        <v>0</v>
      </c>
      <c r="CX1517" s="2">
        <f t="shared" si="884"/>
        <v>0</v>
      </c>
      <c r="CY1517" s="2">
        <f t="shared" si="884"/>
        <v>0</v>
      </c>
      <c r="CZ1517" s="2">
        <f t="shared" si="884"/>
        <v>0</v>
      </c>
      <c r="DA1517" s="2">
        <f t="shared" si="884"/>
        <v>0</v>
      </c>
      <c r="DB1517" s="2">
        <f t="shared" si="884"/>
        <v>0</v>
      </c>
      <c r="DC1517" s="2">
        <f t="shared" si="884"/>
        <v>0</v>
      </c>
      <c r="DD1517" s="2">
        <f t="shared" si="884"/>
        <v>0</v>
      </c>
      <c r="DE1517" s="2">
        <f t="shared" si="884"/>
        <v>0</v>
      </c>
      <c r="DF1517" s="2">
        <f t="shared" si="884"/>
        <v>0</v>
      </c>
      <c r="DG1517" s="3">
        <f t="shared" ref="DG1517:EL1517" si="885">DG1727</f>
        <v>0</v>
      </c>
      <c r="DH1517" s="3">
        <f t="shared" si="885"/>
        <v>0</v>
      </c>
      <c r="DI1517" s="3">
        <f t="shared" si="885"/>
        <v>0</v>
      </c>
      <c r="DJ1517" s="3">
        <f t="shared" si="885"/>
        <v>0</v>
      </c>
      <c r="DK1517" s="3">
        <f t="shared" si="885"/>
        <v>0</v>
      </c>
      <c r="DL1517" s="3">
        <f t="shared" si="885"/>
        <v>0</v>
      </c>
      <c r="DM1517" s="3">
        <f t="shared" si="885"/>
        <v>0</v>
      </c>
      <c r="DN1517" s="3">
        <f t="shared" si="885"/>
        <v>0</v>
      </c>
      <c r="DO1517" s="3">
        <f t="shared" si="885"/>
        <v>0</v>
      </c>
      <c r="DP1517" s="3">
        <f t="shared" si="885"/>
        <v>0</v>
      </c>
      <c r="DQ1517" s="3">
        <f t="shared" si="885"/>
        <v>0</v>
      </c>
      <c r="DR1517" s="3">
        <f t="shared" si="885"/>
        <v>0</v>
      </c>
      <c r="DS1517" s="3">
        <f t="shared" si="885"/>
        <v>0</v>
      </c>
      <c r="DT1517" s="3">
        <f t="shared" si="885"/>
        <v>0</v>
      </c>
      <c r="DU1517" s="3">
        <f t="shared" si="885"/>
        <v>0</v>
      </c>
      <c r="DV1517" s="3">
        <f t="shared" si="885"/>
        <v>0</v>
      </c>
      <c r="DW1517" s="3">
        <f t="shared" si="885"/>
        <v>0</v>
      </c>
      <c r="DX1517" s="3">
        <f t="shared" si="885"/>
        <v>0</v>
      </c>
      <c r="DY1517" s="3">
        <f t="shared" si="885"/>
        <v>0</v>
      </c>
      <c r="DZ1517" s="3">
        <f t="shared" si="885"/>
        <v>0</v>
      </c>
      <c r="EA1517" s="3">
        <f t="shared" si="885"/>
        <v>0</v>
      </c>
      <c r="EB1517" s="3">
        <f t="shared" si="885"/>
        <v>0</v>
      </c>
      <c r="EC1517" s="3">
        <f t="shared" si="885"/>
        <v>0</v>
      </c>
      <c r="ED1517" s="3">
        <f t="shared" si="885"/>
        <v>0</v>
      </c>
      <c r="EE1517" s="3">
        <f t="shared" si="885"/>
        <v>0</v>
      </c>
      <c r="EF1517" s="3">
        <f t="shared" si="885"/>
        <v>0</v>
      </c>
      <c r="EG1517" s="3">
        <f t="shared" si="885"/>
        <v>0</v>
      </c>
      <c r="EH1517" s="3">
        <f t="shared" si="885"/>
        <v>0</v>
      </c>
      <c r="EI1517" s="3">
        <f t="shared" si="885"/>
        <v>0</v>
      </c>
      <c r="EJ1517" s="3">
        <f t="shared" si="885"/>
        <v>0</v>
      </c>
      <c r="EK1517" s="3">
        <f t="shared" si="885"/>
        <v>0</v>
      </c>
      <c r="EL1517" s="3">
        <f t="shared" si="885"/>
        <v>0</v>
      </c>
      <c r="EM1517" s="3">
        <f t="shared" ref="EM1517:FR1517" si="886">EM1727</f>
        <v>0</v>
      </c>
      <c r="EN1517" s="3">
        <f t="shared" si="886"/>
        <v>0</v>
      </c>
      <c r="EO1517" s="3">
        <f t="shared" si="886"/>
        <v>0</v>
      </c>
      <c r="EP1517" s="3">
        <f t="shared" si="886"/>
        <v>0</v>
      </c>
      <c r="EQ1517" s="3">
        <f t="shared" si="886"/>
        <v>0</v>
      </c>
      <c r="ER1517" s="3">
        <f t="shared" si="886"/>
        <v>0</v>
      </c>
      <c r="ES1517" s="3">
        <f t="shared" si="886"/>
        <v>0</v>
      </c>
      <c r="ET1517" s="3">
        <f t="shared" si="886"/>
        <v>0</v>
      </c>
      <c r="EU1517" s="3">
        <f t="shared" si="886"/>
        <v>0</v>
      </c>
      <c r="EV1517" s="3">
        <f t="shared" si="886"/>
        <v>0</v>
      </c>
      <c r="EW1517" s="3">
        <f t="shared" si="886"/>
        <v>0</v>
      </c>
      <c r="EX1517" s="3">
        <f t="shared" si="886"/>
        <v>0</v>
      </c>
      <c r="EY1517" s="3">
        <f t="shared" si="886"/>
        <v>0</v>
      </c>
      <c r="EZ1517" s="3">
        <f t="shared" si="886"/>
        <v>0</v>
      </c>
      <c r="FA1517" s="3">
        <f t="shared" si="886"/>
        <v>0</v>
      </c>
      <c r="FB1517" s="3">
        <f t="shared" si="886"/>
        <v>0</v>
      </c>
      <c r="FC1517" s="3">
        <f t="shared" si="886"/>
        <v>0</v>
      </c>
      <c r="FD1517" s="3">
        <f t="shared" si="886"/>
        <v>0</v>
      </c>
      <c r="FE1517" s="3">
        <f t="shared" si="886"/>
        <v>0</v>
      </c>
      <c r="FF1517" s="3">
        <f t="shared" si="886"/>
        <v>0</v>
      </c>
      <c r="FG1517" s="3">
        <f t="shared" si="886"/>
        <v>0</v>
      </c>
      <c r="FH1517" s="3">
        <f t="shared" si="886"/>
        <v>0</v>
      </c>
      <c r="FI1517" s="3">
        <f t="shared" si="886"/>
        <v>0</v>
      </c>
      <c r="FJ1517" s="3">
        <f t="shared" si="886"/>
        <v>0</v>
      </c>
      <c r="FK1517" s="3">
        <f t="shared" si="886"/>
        <v>0</v>
      </c>
      <c r="FL1517" s="3">
        <f t="shared" si="886"/>
        <v>0</v>
      </c>
      <c r="FM1517" s="3">
        <f t="shared" si="886"/>
        <v>0</v>
      </c>
      <c r="FN1517" s="3">
        <f t="shared" si="886"/>
        <v>0</v>
      </c>
      <c r="FO1517" s="3">
        <f t="shared" si="886"/>
        <v>0</v>
      </c>
      <c r="FP1517" s="3">
        <f t="shared" si="886"/>
        <v>0</v>
      </c>
      <c r="FQ1517" s="3">
        <f t="shared" si="886"/>
        <v>0</v>
      </c>
      <c r="FR1517" s="3">
        <f t="shared" si="886"/>
        <v>0</v>
      </c>
      <c r="FS1517" s="3">
        <f t="shared" ref="FS1517:GX1517" si="887">FS1727</f>
        <v>0</v>
      </c>
      <c r="FT1517" s="3">
        <f t="shared" si="887"/>
        <v>0</v>
      </c>
      <c r="FU1517" s="3">
        <f t="shared" si="887"/>
        <v>0</v>
      </c>
      <c r="FV1517" s="3">
        <f t="shared" si="887"/>
        <v>0</v>
      </c>
      <c r="FW1517" s="3">
        <f t="shared" si="887"/>
        <v>0</v>
      </c>
      <c r="FX1517" s="3">
        <f t="shared" si="887"/>
        <v>0</v>
      </c>
      <c r="FY1517" s="3">
        <f t="shared" si="887"/>
        <v>0</v>
      </c>
      <c r="FZ1517" s="3">
        <f t="shared" si="887"/>
        <v>0</v>
      </c>
      <c r="GA1517" s="3">
        <f t="shared" si="887"/>
        <v>0</v>
      </c>
      <c r="GB1517" s="3">
        <f t="shared" si="887"/>
        <v>0</v>
      </c>
      <c r="GC1517" s="3">
        <f t="shared" si="887"/>
        <v>0</v>
      </c>
      <c r="GD1517" s="3">
        <f t="shared" si="887"/>
        <v>0</v>
      </c>
      <c r="GE1517" s="3">
        <f t="shared" si="887"/>
        <v>0</v>
      </c>
      <c r="GF1517" s="3">
        <f t="shared" si="887"/>
        <v>0</v>
      </c>
      <c r="GG1517" s="3">
        <f t="shared" si="887"/>
        <v>0</v>
      </c>
      <c r="GH1517" s="3">
        <f t="shared" si="887"/>
        <v>0</v>
      </c>
      <c r="GI1517" s="3">
        <f t="shared" si="887"/>
        <v>0</v>
      </c>
      <c r="GJ1517" s="3">
        <f t="shared" si="887"/>
        <v>0</v>
      </c>
      <c r="GK1517" s="3">
        <f t="shared" si="887"/>
        <v>0</v>
      </c>
      <c r="GL1517" s="3">
        <f t="shared" si="887"/>
        <v>0</v>
      </c>
      <c r="GM1517" s="3">
        <f t="shared" si="887"/>
        <v>0</v>
      </c>
      <c r="GN1517" s="3">
        <f t="shared" si="887"/>
        <v>0</v>
      </c>
      <c r="GO1517" s="3">
        <f t="shared" si="887"/>
        <v>0</v>
      </c>
      <c r="GP1517" s="3">
        <f t="shared" si="887"/>
        <v>0</v>
      </c>
      <c r="GQ1517" s="3">
        <f t="shared" si="887"/>
        <v>0</v>
      </c>
      <c r="GR1517" s="3">
        <f t="shared" si="887"/>
        <v>0</v>
      </c>
      <c r="GS1517" s="3">
        <f t="shared" si="887"/>
        <v>0</v>
      </c>
      <c r="GT1517" s="3">
        <f t="shared" si="887"/>
        <v>0</v>
      </c>
      <c r="GU1517" s="3">
        <f t="shared" si="887"/>
        <v>0</v>
      </c>
      <c r="GV1517" s="3">
        <f t="shared" si="887"/>
        <v>0</v>
      </c>
      <c r="GW1517" s="3">
        <f t="shared" si="887"/>
        <v>0</v>
      </c>
      <c r="GX1517" s="3">
        <f t="shared" si="887"/>
        <v>0</v>
      </c>
    </row>
    <row r="1519" spans="1:206" x14ac:dyDescent="0.2">
      <c r="A1519" s="1">
        <v>5</v>
      </c>
      <c r="B1519" s="1">
        <v>1</v>
      </c>
      <c r="C1519" s="1"/>
      <c r="D1519" s="1">
        <f>ROW(A1541)</f>
        <v>1541</v>
      </c>
      <c r="E1519" s="1"/>
      <c r="F1519" s="1" t="s">
        <v>118</v>
      </c>
      <c r="G1519" s="1" t="s">
        <v>17</v>
      </c>
      <c r="H1519" s="1" t="s">
        <v>3</v>
      </c>
      <c r="I1519" s="1">
        <v>0</v>
      </c>
      <c r="J1519" s="1"/>
      <c r="K1519" s="1">
        <v>0</v>
      </c>
      <c r="L1519" s="1"/>
      <c r="M1519" s="1"/>
      <c r="N1519" s="1"/>
      <c r="O1519" s="1"/>
      <c r="P1519" s="1"/>
      <c r="Q1519" s="1"/>
      <c r="R1519" s="1"/>
      <c r="S1519" s="1"/>
      <c r="T1519" s="1"/>
      <c r="U1519" s="1" t="s">
        <v>3</v>
      </c>
      <c r="V1519" s="1">
        <v>0</v>
      </c>
      <c r="W1519" s="1"/>
      <c r="X1519" s="1"/>
      <c r="Y1519" s="1"/>
      <c r="Z1519" s="1"/>
      <c r="AA1519" s="1"/>
      <c r="AB1519" s="1" t="s">
        <v>3</v>
      </c>
      <c r="AC1519" s="1" t="s">
        <v>3</v>
      </c>
      <c r="AD1519" s="1" t="s">
        <v>3</v>
      </c>
      <c r="AE1519" s="1" t="s">
        <v>3</v>
      </c>
      <c r="AF1519" s="1" t="s">
        <v>3</v>
      </c>
      <c r="AG1519" s="1" t="s">
        <v>3</v>
      </c>
      <c r="AH1519" s="1"/>
      <c r="AI1519" s="1"/>
      <c r="AJ1519" s="1"/>
      <c r="AK1519" s="1"/>
      <c r="AL1519" s="1"/>
      <c r="AM1519" s="1"/>
      <c r="AN1519" s="1"/>
      <c r="AO1519" s="1"/>
      <c r="AP1519" s="1" t="s">
        <v>3</v>
      </c>
      <c r="AQ1519" s="1" t="s">
        <v>3</v>
      </c>
      <c r="AR1519" s="1" t="s">
        <v>3</v>
      </c>
      <c r="AS1519" s="1"/>
      <c r="AT1519" s="1"/>
      <c r="AU1519" s="1"/>
      <c r="AV1519" s="1"/>
      <c r="AW1519" s="1"/>
      <c r="AX1519" s="1"/>
      <c r="AY1519" s="1"/>
      <c r="AZ1519" s="1" t="s">
        <v>3</v>
      </c>
      <c r="BA1519" s="1"/>
      <c r="BB1519" s="1" t="s">
        <v>3</v>
      </c>
      <c r="BC1519" s="1" t="s">
        <v>3</v>
      </c>
      <c r="BD1519" s="1" t="s">
        <v>3</v>
      </c>
      <c r="BE1519" s="1" t="s">
        <v>3</v>
      </c>
      <c r="BF1519" s="1" t="s">
        <v>3</v>
      </c>
      <c r="BG1519" s="1" t="s">
        <v>3</v>
      </c>
      <c r="BH1519" s="1" t="s">
        <v>3</v>
      </c>
      <c r="BI1519" s="1" t="s">
        <v>3</v>
      </c>
      <c r="BJ1519" s="1" t="s">
        <v>3</v>
      </c>
      <c r="BK1519" s="1" t="s">
        <v>3</v>
      </c>
      <c r="BL1519" s="1" t="s">
        <v>3</v>
      </c>
      <c r="BM1519" s="1" t="s">
        <v>3</v>
      </c>
      <c r="BN1519" s="1" t="s">
        <v>3</v>
      </c>
      <c r="BO1519" s="1" t="s">
        <v>3</v>
      </c>
      <c r="BP1519" s="1" t="s">
        <v>3</v>
      </c>
      <c r="BQ1519" s="1"/>
      <c r="BR1519" s="1"/>
      <c r="BS1519" s="1"/>
      <c r="BT1519" s="1"/>
      <c r="BU1519" s="1"/>
      <c r="BV1519" s="1"/>
      <c r="BW1519" s="1"/>
      <c r="BX1519" s="1">
        <v>0</v>
      </c>
      <c r="BY1519" s="1"/>
      <c r="BZ1519" s="1"/>
      <c r="CA1519" s="1"/>
      <c r="CB1519" s="1"/>
      <c r="CC1519" s="1"/>
      <c r="CD1519" s="1"/>
      <c r="CE1519" s="1"/>
      <c r="CF1519" s="1"/>
      <c r="CG1519" s="1"/>
      <c r="CH1519" s="1"/>
      <c r="CI1519" s="1"/>
      <c r="CJ1519" s="1">
        <v>0</v>
      </c>
    </row>
    <row r="1521" spans="1:245" x14ac:dyDescent="0.2">
      <c r="A1521" s="2">
        <v>52</v>
      </c>
      <c r="B1521" s="2">
        <f t="shared" ref="B1521:G1521" si="888">B1541</f>
        <v>1</v>
      </c>
      <c r="C1521" s="2">
        <f t="shared" si="888"/>
        <v>5</v>
      </c>
      <c r="D1521" s="2">
        <f t="shared" si="888"/>
        <v>1519</v>
      </c>
      <c r="E1521" s="2">
        <f t="shared" si="888"/>
        <v>0</v>
      </c>
      <c r="F1521" s="2" t="str">
        <f t="shared" si="888"/>
        <v>Новый подраздел</v>
      </c>
      <c r="G1521" s="2" t="str">
        <f t="shared" si="888"/>
        <v>Подготовительные работы</v>
      </c>
      <c r="H1521" s="2"/>
      <c r="I1521" s="2"/>
      <c r="J1521" s="2"/>
      <c r="K1521" s="2"/>
      <c r="L1521" s="2"/>
      <c r="M1521" s="2"/>
      <c r="N1521" s="2"/>
      <c r="O1521" s="2">
        <f t="shared" ref="O1521:AT1521" si="889">O1541</f>
        <v>0</v>
      </c>
      <c r="P1521" s="2">
        <f t="shared" si="889"/>
        <v>0</v>
      </c>
      <c r="Q1521" s="2">
        <f t="shared" si="889"/>
        <v>0</v>
      </c>
      <c r="R1521" s="2">
        <f t="shared" si="889"/>
        <v>0</v>
      </c>
      <c r="S1521" s="2">
        <f t="shared" si="889"/>
        <v>0</v>
      </c>
      <c r="T1521" s="2">
        <f t="shared" si="889"/>
        <v>0</v>
      </c>
      <c r="U1521" s="2">
        <f t="shared" si="889"/>
        <v>0</v>
      </c>
      <c r="V1521" s="2">
        <f t="shared" si="889"/>
        <v>0</v>
      </c>
      <c r="W1521" s="2">
        <f t="shared" si="889"/>
        <v>0</v>
      </c>
      <c r="X1521" s="2">
        <f t="shared" si="889"/>
        <v>0</v>
      </c>
      <c r="Y1521" s="2">
        <f t="shared" si="889"/>
        <v>0</v>
      </c>
      <c r="Z1521" s="2">
        <f t="shared" si="889"/>
        <v>0</v>
      </c>
      <c r="AA1521" s="2">
        <f t="shared" si="889"/>
        <v>0</v>
      </c>
      <c r="AB1521" s="2">
        <f t="shared" si="889"/>
        <v>0</v>
      </c>
      <c r="AC1521" s="2">
        <f t="shared" si="889"/>
        <v>0</v>
      </c>
      <c r="AD1521" s="2">
        <f t="shared" si="889"/>
        <v>0</v>
      </c>
      <c r="AE1521" s="2">
        <f t="shared" si="889"/>
        <v>0</v>
      </c>
      <c r="AF1521" s="2">
        <f t="shared" si="889"/>
        <v>0</v>
      </c>
      <c r="AG1521" s="2">
        <f t="shared" si="889"/>
        <v>0</v>
      </c>
      <c r="AH1521" s="2">
        <f t="shared" si="889"/>
        <v>0</v>
      </c>
      <c r="AI1521" s="2">
        <f t="shared" si="889"/>
        <v>0</v>
      </c>
      <c r="AJ1521" s="2">
        <f t="shared" si="889"/>
        <v>0</v>
      </c>
      <c r="AK1521" s="2">
        <f t="shared" si="889"/>
        <v>0</v>
      </c>
      <c r="AL1521" s="2">
        <f t="shared" si="889"/>
        <v>0</v>
      </c>
      <c r="AM1521" s="2">
        <f t="shared" si="889"/>
        <v>0</v>
      </c>
      <c r="AN1521" s="2">
        <f t="shared" si="889"/>
        <v>0</v>
      </c>
      <c r="AO1521" s="2">
        <f t="shared" si="889"/>
        <v>0</v>
      </c>
      <c r="AP1521" s="2">
        <f t="shared" si="889"/>
        <v>0</v>
      </c>
      <c r="AQ1521" s="2">
        <f t="shared" si="889"/>
        <v>0</v>
      </c>
      <c r="AR1521" s="2">
        <f t="shared" si="889"/>
        <v>0</v>
      </c>
      <c r="AS1521" s="2">
        <f t="shared" si="889"/>
        <v>0</v>
      </c>
      <c r="AT1521" s="2">
        <f t="shared" si="889"/>
        <v>0</v>
      </c>
      <c r="AU1521" s="2">
        <f t="shared" ref="AU1521:BZ1521" si="890">AU1541</f>
        <v>0</v>
      </c>
      <c r="AV1521" s="2">
        <f t="shared" si="890"/>
        <v>0</v>
      </c>
      <c r="AW1521" s="2">
        <f t="shared" si="890"/>
        <v>0</v>
      </c>
      <c r="AX1521" s="2">
        <f t="shared" si="890"/>
        <v>0</v>
      </c>
      <c r="AY1521" s="2">
        <f t="shared" si="890"/>
        <v>0</v>
      </c>
      <c r="AZ1521" s="2">
        <f t="shared" si="890"/>
        <v>0</v>
      </c>
      <c r="BA1521" s="2">
        <f t="shared" si="890"/>
        <v>0</v>
      </c>
      <c r="BB1521" s="2">
        <f t="shared" si="890"/>
        <v>0</v>
      </c>
      <c r="BC1521" s="2">
        <f t="shared" si="890"/>
        <v>0</v>
      </c>
      <c r="BD1521" s="2">
        <f t="shared" si="890"/>
        <v>0</v>
      </c>
      <c r="BE1521" s="2">
        <f t="shared" si="890"/>
        <v>0</v>
      </c>
      <c r="BF1521" s="2">
        <f t="shared" si="890"/>
        <v>0</v>
      </c>
      <c r="BG1521" s="2">
        <f t="shared" si="890"/>
        <v>0</v>
      </c>
      <c r="BH1521" s="2">
        <f t="shared" si="890"/>
        <v>0</v>
      </c>
      <c r="BI1521" s="2">
        <f t="shared" si="890"/>
        <v>0</v>
      </c>
      <c r="BJ1521" s="2">
        <f t="shared" si="890"/>
        <v>0</v>
      </c>
      <c r="BK1521" s="2">
        <f t="shared" si="890"/>
        <v>0</v>
      </c>
      <c r="BL1521" s="2">
        <f t="shared" si="890"/>
        <v>0</v>
      </c>
      <c r="BM1521" s="2">
        <f t="shared" si="890"/>
        <v>0</v>
      </c>
      <c r="BN1521" s="2">
        <f t="shared" si="890"/>
        <v>0</v>
      </c>
      <c r="BO1521" s="2">
        <f t="shared" si="890"/>
        <v>0</v>
      </c>
      <c r="BP1521" s="2">
        <f t="shared" si="890"/>
        <v>0</v>
      </c>
      <c r="BQ1521" s="2">
        <f t="shared" si="890"/>
        <v>0</v>
      </c>
      <c r="BR1521" s="2">
        <f t="shared" si="890"/>
        <v>0</v>
      </c>
      <c r="BS1521" s="2">
        <f t="shared" si="890"/>
        <v>0</v>
      </c>
      <c r="BT1521" s="2">
        <f t="shared" si="890"/>
        <v>0</v>
      </c>
      <c r="BU1521" s="2">
        <f t="shared" si="890"/>
        <v>0</v>
      </c>
      <c r="BV1521" s="2">
        <f t="shared" si="890"/>
        <v>0</v>
      </c>
      <c r="BW1521" s="2">
        <f t="shared" si="890"/>
        <v>0</v>
      </c>
      <c r="BX1521" s="2">
        <f t="shared" si="890"/>
        <v>0</v>
      </c>
      <c r="BY1521" s="2">
        <f t="shared" si="890"/>
        <v>0</v>
      </c>
      <c r="BZ1521" s="2">
        <f t="shared" si="890"/>
        <v>0</v>
      </c>
      <c r="CA1521" s="2">
        <f t="shared" ref="CA1521:DF1521" si="891">CA1541</f>
        <v>0</v>
      </c>
      <c r="CB1521" s="2">
        <f t="shared" si="891"/>
        <v>0</v>
      </c>
      <c r="CC1521" s="2">
        <f t="shared" si="891"/>
        <v>0</v>
      </c>
      <c r="CD1521" s="2">
        <f t="shared" si="891"/>
        <v>0</v>
      </c>
      <c r="CE1521" s="2">
        <f t="shared" si="891"/>
        <v>0</v>
      </c>
      <c r="CF1521" s="2">
        <f t="shared" si="891"/>
        <v>0</v>
      </c>
      <c r="CG1521" s="2">
        <f t="shared" si="891"/>
        <v>0</v>
      </c>
      <c r="CH1521" s="2">
        <f t="shared" si="891"/>
        <v>0</v>
      </c>
      <c r="CI1521" s="2">
        <f t="shared" si="891"/>
        <v>0</v>
      </c>
      <c r="CJ1521" s="2">
        <f t="shared" si="891"/>
        <v>0</v>
      </c>
      <c r="CK1521" s="2">
        <f t="shared" si="891"/>
        <v>0</v>
      </c>
      <c r="CL1521" s="2">
        <f t="shared" si="891"/>
        <v>0</v>
      </c>
      <c r="CM1521" s="2">
        <f t="shared" si="891"/>
        <v>0</v>
      </c>
      <c r="CN1521" s="2">
        <f t="shared" si="891"/>
        <v>0</v>
      </c>
      <c r="CO1521" s="2">
        <f t="shared" si="891"/>
        <v>0</v>
      </c>
      <c r="CP1521" s="2">
        <f t="shared" si="891"/>
        <v>0</v>
      </c>
      <c r="CQ1521" s="2">
        <f t="shared" si="891"/>
        <v>0</v>
      </c>
      <c r="CR1521" s="2">
        <f t="shared" si="891"/>
        <v>0</v>
      </c>
      <c r="CS1521" s="2">
        <f t="shared" si="891"/>
        <v>0</v>
      </c>
      <c r="CT1521" s="2">
        <f t="shared" si="891"/>
        <v>0</v>
      </c>
      <c r="CU1521" s="2">
        <f t="shared" si="891"/>
        <v>0</v>
      </c>
      <c r="CV1521" s="2">
        <f t="shared" si="891"/>
        <v>0</v>
      </c>
      <c r="CW1521" s="2">
        <f t="shared" si="891"/>
        <v>0</v>
      </c>
      <c r="CX1521" s="2">
        <f t="shared" si="891"/>
        <v>0</v>
      </c>
      <c r="CY1521" s="2">
        <f t="shared" si="891"/>
        <v>0</v>
      </c>
      <c r="CZ1521" s="2">
        <f t="shared" si="891"/>
        <v>0</v>
      </c>
      <c r="DA1521" s="2">
        <f t="shared" si="891"/>
        <v>0</v>
      </c>
      <c r="DB1521" s="2">
        <f t="shared" si="891"/>
        <v>0</v>
      </c>
      <c r="DC1521" s="2">
        <f t="shared" si="891"/>
        <v>0</v>
      </c>
      <c r="DD1521" s="2">
        <f t="shared" si="891"/>
        <v>0</v>
      </c>
      <c r="DE1521" s="2">
        <f t="shared" si="891"/>
        <v>0</v>
      </c>
      <c r="DF1521" s="2">
        <f t="shared" si="891"/>
        <v>0</v>
      </c>
      <c r="DG1521" s="3">
        <f t="shared" ref="DG1521:EL1521" si="892">DG1541</f>
        <v>0</v>
      </c>
      <c r="DH1521" s="3">
        <f t="shared" si="892"/>
        <v>0</v>
      </c>
      <c r="DI1521" s="3">
        <f t="shared" si="892"/>
        <v>0</v>
      </c>
      <c r="DJ1521" s="3">
        <f t="shared" si="892"/>
        <v>0</v>
      </c>
      <c r="DK1521" s="3">
        <f t="shared" si="892"/>
        <v>0</v>
      </c>
      <c r="DL1521" s="3">
        <f t="shared" si="892"/>
        <v>0</v>
      </c>
      <c r="DM1521" s="3">
        <f t="shared" si="892"/>
        <v>0</v>
      </c>
      <c r="DN1521" s="3">
        <f t="shared" si="892"/>
        <v>0</v>
      </c>
      <c r="DO1521" s="3">
        <f t="shared" si="892"/>
        <v>0</v>
      </c>
      <c r="DP1521" s="3">
        <f t="shared" si="892"/>
        <v>0</v>
      </c>
      <c r="DQ1521" s="3">
        <f t="shared" si="892"/>
        <v>0</v>
      </c>
      <c r="DR1521" s="3">
        <f t="shared" si="892"/>
        <v>0</v>
      </c>
      <c r="DS1521" s="3">
        <f t="shared" si="892"/>
        <v>0</v>
      </c>
      <c r="DT1521" s="3">
        <f t="shared" si="892"/>
        <v>0</v>
      </c>
      <c r="DU1521" s="3">
        <f t="shared" si="892"/>
        <v>0</v>
      </c>
      <c r="DV1521" s="3">
        <f t="shared" si="892"/>
        <v>0</v>
      </c>
      <c r="DW1521" s="3">
        <f t="shared" si="892"/>
        <v>0</v>
      </c>
      <c r="DX1521" s="3">
        <f t="shared" si="892"/>
        <v>0</v>
      </c>
      <c r="DY1521" s="3">
        <f t="shared" si="892"/>
        <v>0</v>
      </c>
      <c r="DZ1521" s="3">
        <f t="shared" si="892"/>
        <v>0</v>
      </c>
      <c r="EA1521" s="3">
        <f t="shared" si="892"/>
        <v>0</v>
      </c>
      <c r="EB1521" s="3">
        <f t="shared" si="892"/>
        <v>0</v>
      </c>
      <c r="EC1521" s="3">
        <f t="shared" si="892"/>
        <v>0</v>
      </c>
      <c r="ED1521" s="3">
        <f t="shared" si="892"/>
        <v>0</v>
      </c>
      <c r="EE1521" s="3">
        <f t="shared" si="892"/>
        <v>0</v>
      </c>
      <c r="EF1521" s="3">
        <f t="shared" si="892"/>
        <v>0</v>
      </c>
      <c r="EG1521" s="3">
        <f t="shared" si="892"/>
        <v>0</v>
      </c>
      <c r="EH1521" s="3">
        <f t="shared" si="892"/>
        <v>0</v>
      </c>
      <c r="EI1521" s="3">
        <f t="shared" si="892"/>
        <v>0</v>
      </c>
      <c r="EJ1521" s="3">
        <f t="shared" si="892"/>
        <v>0</v>
      </c>
      <c r="EK1521" s="3">
        <f t="shared" si="892"/>
        <v>0</v>
      </c>
      <c r="EL1521" s="3">
        <f t="shared" si="892"/>
        <v>0</v>
      </c>
      <c r="EM1521" s="3">
        <f t="shared" ref="EM1521:FR1521" si="893">EM1541</f>
        <v>0</v>
      </c>
      <c r="EN1521" s="3">
        <f t="shared" si="893"/>
        <v>0</v>
      </c>
      <c r="EO1521" s="3">
        <f t="shared" si="893"/>
        <v>0</v>
      </c>
      <c r="EP1521" s="3">
        <f t="shared" si="893"/>
        <v>0</v>
      </c>
      <c r="EQ1521" s="3">
        <f t="shared" si="893"/>
        <v>0</v>
      </c>
      <c r="ER1521" s="3">
        <f t="shared" si="893"/>
        <v>0</v>
      </c>
      <c r="ES1521" s="3">
        <f t="shared" si="893"/>
        <v>0</v>
      </c>
      <c r="ET1521" s="3">
        <f t="shared" si="893"/>
        <v>0</v>
      </c>
      <c r="EU1521" s="3">
        <f t="shared" si="893"/>
        <v>0</v>
      </c>
      <c r="EV1521" s="3">
        <f t="shared" si="893"/>
        <v>0</v>
      </c>
      <c r="EW1521" s="3">
        <f t="shared" si="893"/>
        <v>0</v>
      </c>
      <c r="EX1521" s="3">
        <f t="shared" si="893"/>
        <v>0</v>
      </c>
      <c r="EY1521" s="3">
        <f t="shared" si="893"/>
        <v>0</v>
      </c>
      <c r="EZ1521" s="3">
        <f t="shared" si="893"/>
        <v>0</v>
      </c>
      <c r="FA1521" s="3">
        <f t="shared" si="893"/>
        <v>0</v>
      </c>
      <c r="FB1521" s="3">
        <f t="shared" si="893"/>
        <v>0</v>
      </c>
      <c r="FC1521" s="3">
        <f t="shared" si="893"/>
        <v>0</v>
      </c>
      <c r="FD1521" s="3">
        <f t="shared" si="893"/>
        <v>0</v>
      </c>
      <c r="FE1521" s="3">
        <f t="shared" si="893"/>
        <v>0</v>
      </c>
      <c r="FF1521" s="3">
        <f t="shared" si="893"/>
        <v>0</v>
      </c>
      <c r="FG1521" s="3">
        <f t="shared" si="893"/>
        <v>0</v>
      </c>
      <c r="FH1521" s="3">
        <f t="shared" si="893"/>
        <v>0</v>
      </c>
      <c r="FI1521" s="3">
        <f t="shared" si="893"/>
        <v>0</v>
      </c>
      <c r="FJ1521" s="3">
        <f t="shared" si="893"/>
        <v>0</v>
      </c>
      <c r="FK1521" s="3">
        <f t="shared" si="893"/>
        <v>0</v>
      </c>
      <c r="FL1521" s="3">
        <f t="shared" si="893"/>
        <v>0</v>
      </c>
      <c r="FM1521" s="3">
        <f t="shared" si="893"/>
        <v>0</v>
      </c>
      <c r="FN1521" s="3">
        <f t="shared" si="893"/>
        <v>0</v>
      </c>
      <c r="FO1521" s="3">
        <f t="shared" si="893"/>
        <v>0</v>
      </c>
      <c r="FP1521" s="3">
        <f t="shared" si="893"/>
        <v>0</v>
      </c>
      <c r="FQ1521" s="3">
        <f t="shared" si="893"/>
        <v>0</v>
      </c>
      <c r="FR1521" s="3">
        <f t="shared" si="893"/>
        <v>0</v>
      </c>
      <c r="FS1521" s="3">
        <f t="shared" ref="FS1521:GX1521" si="894">FS1541</f>
        <v>0</v>
      </c>
      <c r="FT1521" s="3">
        <f t="shared" si="894"/>
        <v>0</v>
      </c>
      <c r="FU1521" s="3">
        <f t="shared" si="894"/>
        <v>0</v>
      </c>
      <c r="FV1521" s="3">
        <f t="shared" si="894"/>
        <v>0</v>
      </c>
      <c r="FW1521" s="3">
        <f t="shared" si="894"/>
        <v>0</v>
      </c>
      <c r="FX1521" s="3">
        <f t="shared" si="894"/>
        <v>0</v>
      </c>
      <c r="FY1521" s="3">
        <f t="shared" si="894"/>
        <v>0</v>
      </c>
      <c r="FZ1521" s="3">
        <f t="shared" si="894"/>
        <v>0</v>
      </c>
      <c r="GA1521" s="3">
        <f t="shared" si="894"/>
        <v>0</v>
      </c>
      <c r="GB1521" s="3">
        <f t="shared" si="894"/>
        <v>0</v>
      </c>
      <c r="GC1521" s="3">
        <f t="shared" si="894"/>
        <v>0</v>
      </c>
      <c r="GD1521" s="3">
        <f t="shared" si="894"/>
        <v>0</v>
      </c>
      <c r="GE1521" s="3">
        <f t="shared" si="894"/>
        <v>0</v>
      </c>
      <c r="GF1521" s="3">
        <f t="shared" si="894"/>
        <v>0</v>
      </c>
      <c r="GG1521" s="3">
        <f t="shared" si="894"/>
        <v>0</v>
      </c>
      <c r="GH1521" s="3">
        <f t="shared" si="894"/>
        <v>0</v>
      </c>
      <c r="GI1521" s="3">
        <f t="shared" si="894"/>
        <v>0</v>
      </c>
      <c r="GJ1521" s="3">
        <f t="shared" si="894"/>
        <v>0</v>
      </c>
      <c r="GK1521" s="3">
        <f t="shared" si="894"/>
        <v>0</v>
      </c>
      <c r="GL1521" s="3">
        <f t="shared" si="894"/>
        <v>0</v>
      </c>
      <c r="GM1521" s="3">
        <f t="shared" si="894"/>
        <v>0</v>
      </c>
      <c r="GN1521" s="3">
        <f t="shared" si="894"/>
        <v>0</v>
      </c>
      <c r="GO1521" s="3">
        <f t="shared" si="894"/>
        <v>0</v>
      </c>
      <c r="GP1521" s="3">
        <f t="shared" si="894"/>
        <v>0</v>
      </c>
      <c r="GQ1521" s="3">
        <f t="shared" si="894"/>
        <v>0</v>
      </c>
      <c r="GR1521" s="3">
        <f t="shared" si="894"/>
        <v>0</v>
      </c>
      <c r="GS1521" s="3">
        <f t="shared" si="894"/>
        <v>0</v>
      </c>
      <c r="GT1521" s="3">
        <f t="shared" si="894"/>
        <v>0</v>
      </c>
      <c r="GU1521" s="3">
        <f t="shared" si="894"/>
        <v>0</v>
      </c>
      <c r="GV1521" s="3">
        <f t="shared" si="894"/>
        <v>0</v>
      </c>
      <c r="GW1521" s="3">
        <f t="shared" si="894"/>
        <v>0</v>
      </c>
      <c r="GX1521" s="3">
        <f t="shared" si="894"/>
        <v>0</v>
      </c>
    </row>
    <row r="1523" spans="1:245" x14ac:dyDescent="0.2">
      <c r="A1523">
        <v>17</v>
      </c>
      <c r="B1523">
        <v>1</v>
      </c>
      <c r="D1523">
        <f>ROW(EtalonRes!A471)</f>
        <v>471</v>
      </c>
      <c r="E1523" t="s">
        <v>416</v>
      </c>
      <c r="F1523" t="s">
        <v>27</v>
      </c>
      <c r="G1523" t="s">
        <v>28</v>
      </c>
      <c r="H1523" t="s">
        <v>29</v>
      </c>
      <c r="I1523">
        <v>0</v>
      </c>
      <c r="J1523">
        <v>0</v>
      </c>
      <c r="O1523">
        <f t="shared" ref="O1523:O1539" si="895">ROUND(CP1523,2)</f>
        <v>0</v>
      </c>
      <c r="P1523">
        <f t="shared" ref="P1523:P1539" si="896">ROUND(CQ1523*I1523,2)</f>
        <v>0</v>
      </c>
      <c r="Q1523">
        <f t="shared" ref="Q1523:Q1539" si="897">ROUND(CR1523*I1523,2)</f>
        <v>0</v>
      </c>
      <c r="R1523">
        <f t="shared" ref="R1523:R1539" si="898">ROUND(CS1523*I1523,2)</f>
        <v>0</v>
      </c>
      <c r="S1523">
        <f t="shared" ref="S1523:S1539" si="899">ROUND(CT1523*I1523,2)</f>
        <v>0</v>
      </c>
      <c r="T1523">
        <f t="shared" ref="T1523:T1539" si="900">ROUND(CU1523*I1523,2)</f>
        <v>0</v>
      </c>
      <c r="U1523">
        <f t="shared" ref="U1523:U1539" si="901">CV1523*I1523</f>
        <v>0</v>
      </c>
      <c r="V1523">
        <f t="shared" ref="V1523:V1539" si="902">CW1523*I1523</f>
        <v>0</v>
      </c>
      <c r="W1523">
        <f t="shared" ref="W1523:W1539" si="903">ROUND(CX1523*I1523,2)</f>
        <v>0</v>
      </c>
      <c r="X1523">
        <f t="shared" ref="X1523:X1539" si="904">ROUND(CY1523,2)</f>
        <v>0</v>
      </c>
      <c r="Y1523">
        <f t="shared" ref="Y1523:Y1539" si="905">ROUND(CZ1523,2)</f>
        <v>0</v>
      </c>
      <c r="AA1523">
        <v>40597198</v>
      </c>
      <c r="AB1523">
        <f t="shared" ref="AB1523:AB1539" si="906">ROUND((AC1523+AD1523+AF1523),6)</f>
        <v>58171.74</v>
      </c>
      <c r="AC1523">
        <f t="shared" ref="AC1523:AC1529" si="907">ROUND((ES1523),6)</f>
        <v>0</v>
      </c>
      <c r="AD1523">
        <f t="shared" ref="AD1523:AD1529" si="908">ROUND((((ET1523)-(EU1523))+AE1523),6)</f>
        <v>29276.639999999999</v>
      </c>
      <c r="AE1523">
        <f t="shared" ref="AE1523:AF1529" si="909">ROUND((EU1523),6)</f>
        <v>16049.11</v>
      </c>
      <c r="AF1523">
        <f t="shared" si="909"/>
        <v>28895.1</v>
      </c>
      <c r="AG1523">
        <f t="shared" ref="AG1523:AG1539" si="910">ROUND((AP1523),6)</f>
        <v>0</v>
      </c>
      <c r="AH1523">
        <f t="shared" ref="AH1523:AI1529" si="911">(EW1523)</f>
        <v>155</v>
      </c>
      <c r="AI1523">
        <f t="shared" si="911"/>
        <v>0</v>
      </c>
      <c r="AJ1523">
        <f t="shared" ref="AJ1523:AJ1539" si="912">(AS1523)</f>
        <v>0</v>
      </c>
      <c r="AK1523">
        <v>58171.74</v>
      </c>
      <c r="AL1523">
        <v>0</v>
      </c>
      <c r="AM1523">
        <v>29276.639999999999</v>
      </c>
      <c r="AN1523">
        <v>16049.11</v>
      </c>
      <c r="AO1523">
        <v>28895.1</v>
      </c>
      <c r="AP1523">
        <v>0</v>
      </c>
      <c r="AQ1523">
        <v>155</v>
      </c>
      <c r="AR1523">
        <v>0</v>
      </c>
      <c r="AS1523">
        <v>0</v>
      </c>
      <c r="AT1523">
        <v>70</v>
      </c>
      <c r="AU1523">
        <v>10</v>
      </c>
      <c r="AV1523">
        <v>1</v>
      </c>
      <c r="AW1523">
        <v>1</v>
      </c>
      <c r="AZ1523">
        <v>1</v>
      </c>
      <c r="BA1523">
        <v>1</v>
      </c>
      <c r="BB1523">
        <v>1</v>
      </c>
      <c r="BC1523">
        <v>1</v>
      </c>
      <c r="BD1523" t="s">
        <v>3</v>
      </c>
      <c r="BE1523" t="s">
        <v>3</v>
      </c>
      <c r="BF1523" t="s">
        <v>3</v>
      </c>
      <c r="BG1523" t="s">
        <v>3</v>
      </c>
      <c r="BH1523">
        <v>0</v>
      </c>
      <c r="BI1523">
        <v>4</v>
      </c>
      <c r="BJ1523" t="s">
        <v>30</v>
      </c>
      <c r="BM1523">
        <v>0</v>
      </c>
      <c r="BN1523">
        <v>0</v>
      </c>
      <c r="BO1523" t="s">
        <v>3</v>
      </c>
      <c r="BP1523">
        <v>0</v>
      </c>
      <c r="BQ1523">
        <v>1</v>
      </c>
      <c r="BR1523">
        <v>0</v>
      </c>
      <c r="BS1523">
        <v>1</v>
      </c>
      <c r="BT1523">
        <v>1</v>
      </c>
      <c r="BU1523">
        <v>1</v>
      </c>
      <c r="BV1523">
        <v>1</v>
      </c>
      <c r="BW1523">
        <v>1</v>
      </c>
      <c r="BX1523">
        <v>1</v>
      </c>
      <c r="BY1523" t="s">
        <v>3</v>
      </c>
      <c r="BZ1523">
        <v>70</v>
      </c>
      <c r="CA1523">
        <v>10</v>
      </c>
      <c r="CE1523">
        <v>0</v>
      </c>
      <c r="CF1523">
        <v>0</v>
      </c>
      <c r="CG1523">
        <v>0</v>
      </c>
      <c r="CM1523">
        <v>0</v>
      </c>
      <c r="CN1523" t="s">
        <v>3</v>
      </c>
      <c r="CO1523">
        <v>0</v>
      </c>
      <c r="CP1523">
        <f t="shared" ref="CP1523:CP1539" si="913">(P1523+Q1523+S1523)</f>
        <v>0</v>
      </c>
      <c r="CQ1523">
        <f t="shared" ref="CQ1523:CQ1539" si="914">(AC1523*BC1523*AW1523)</f>
        <v>0</v>
      </c>
      <c r="CR1523">
        <f t="shared" ref="CR1523:CR1529" si="915">((((ET1523)*BB1523-(EU1523)*BS1523)+AE1523*BS1523)*AV1523)</f>
        <v>29276.639999999999</v>
      </c>
      <c r="CS1523">
        <f t="shared" ref="CS1523:CS1539" si="916">(AE1523*BS1523*AV1523)</f>
        <v>16049.11</v>
      </c>
      <c r="CT1523">
        <f t="shared" ref="CT1523:CT1539" si="917">(AF1523*BA1523*AV1523)</f>
        <v>28895.1</v>
      </c>
      <c r="CU1523">
        <f t="shared" ref="CU1523:CU1539" si="918">AG1523</f>
        <v>0</v>
      </c>
      <c r="CV1523">
        <f t="shared" ref="CV1523:CV1539" si="919">(AH1523*AV1523)</f>
        <v>155</v>
      </c>
      <c r="CW1523">
        <f t="shared" ref="CW1523:CW1539" si="920">AI1523</f>
        <v>0</v>
      </c>
      <c r="CX1523">
        <f t="shared" ref="CX1523:CX1539" si="921">AJ1523</f>
        <v>0</v>
      </c>
      <c r="CY1523">
        <f t="shared" ref="CY1523:CY1539" si="922">((S1523*BZ1523)/100)</f>
        <v>0</v>
      </c>
      <c r="CZ1523">
        <f t="shared" ref="CZ1523:CZ1539" si="923">((S1523*CA1523)/100)</f>
        <v>0</v>
      </c>
      <c r="DC1523" t="s">
        <v>3</v>
      </c>
      <c r="DD1523" t="s">
        <v>3</v>
      </c>
      <c r="DE1523" t="s">
        <v>3</v>
      </c>
      <c r="DF1523" t="s">
        <v>3</v>
      </c>
      <c r="DG1523" t="s">
        <v>3</v>
      </c>
      <c r="DH1523" t="s">
        <v>3</v>
      </c>
      <c r="DI1523" t="s">
        <v>3</v>
      </c>
      <c r="DJ1523" t="s">
        <v>3</v>
      </c>
      <c r="DK1523" t="s">
        <v>3</v>
      </c>
      <c r="DL1523" t="s">
        <v>3</v>
      </c>
      <c r="DM1523" t="s">
        <v>3</v>
      </c>
      <c r="DN1523">
        <v>0</v>
      </c>
      <c r="DO1523">
        <v>0</v>
      </c>
      <c r="DP1523">
        <v>1</v>
      </c>
      <c r="DQ1523">
        <v>1</v>
      </c>
      <c r="DU1523">
        <v>1007</v>
      </c>
      <c r="DV1523" t="s">
        <v>29</v>
      </c>
      <c r="DW1523" t="s">
        <v>29</v>
      </c>
      <c r="DX1523">
        <v>100</v>
      </c>
      <c r="EE1523">
        <v>38986828</v>
      </c>
      <c r="EF1523">
        <v>1</v>
      </c>
      <c r="EG1523" t="s">
        <v>23</v>
      </c>
      <c r="EH1523">
        <v>0</v>
      </c>
      <c r="EI1523" t="s">
        <v>3</v>
      </c>
      <c r="EJ1523">
        <v>4</v>
      </c>
      <c r="EK1523">
        <v>0</v>
      </c>
      <c r="EL1523" t="s">
        <v>24</v>
      </c>
      <c r="EM1523" t="s">
        <v>25</v>
      </c>
      <c r="EO1523" t="s">
        <v>3</v>
      </c>
      <c r="EQ1523">
        <v>131072</v>
      </c>
      <c r="ER1523">
        <v>58171.74</v>
      </c>
      <c r="ES1523">
        <v>0</v>
      </c>
      <c r="ET1523">
        <v>29276.639999999999</v>
      </c>
      <c r="EU1523">
        <v>16049.11</v>
      </c>
      <c r="EV1523">
        <v>28895.1</v>
      </c>
      <c r="EW1523">
        <v>155</v>
      </c>
      <c r="EX1523">
        <v>0</v>
      </c>
      <c r="EY1523">
        <v>0</v>
      </c>
      <c r="FQ1523">
        <v>0</v>
      </c>
      <c r="FR1523">
        <f t="shared" ref="FR1523:FR1539" si="924">ROUND(IF(AND(BH1523=3,BI1523=3),P1523,0),2)</f>
        <v>0</v>
      </c>
      <c r="FS1523">
        <v>0</v>
      </c>
      <c r="FX1523">
        <v>70</v>
      </c>
      <c r="FY1523">
        <v>10</v>
      </c>
      <c r="GA1523" t="s">
        <v>3</v>
      </c>
      <c r="GD1523">
        <v>0</v>
      </c>
      <c r="GF1523">
        <v>957583223</v>
      </c>
      <c r="GG1523">
        <v>2</v>
      </c>
      <c r="GH1523">
        <v>1</v>
      </c>
      <c r="GI1523">
        <v>-2</v>
      </c>
      <c r="GJ1523">
        <v>0</v>
      </c>
      <c r="GK1523">
        <f>ROUND(R1523*(R12)/100,2)</f>
        <v>0</v>
      </c>
      <c r="GL1523">
        <f t="shared" ref="GL1523:GL1539" si="925">ROUND(IF(AND(BH1523=3,BI1523=3,FS1523&lt;&gt;0),P1523,0),2)</f>
        <v>0</v>
      </c>
      <c r="GM1523">
        <f>ROUND(O1523+X1523+Y1523+GK1523,2)+GX1523</f>
        <v>0</v>
      </c>
      <c r="GN1523">
        <f>IF(OR(BI1523=0,BI1523=1),ROUND(O1523+X1523+Y1523+GK1523,2),0)</f>
        <v>0</v>
      </c>
      <c r="GO1523">
        <f>IF(BI1523=2,ROUND(O1523+X1523+Y1523+GK1523,2),0)</f>
        <v>0</v>
      </c>
      <c r="GP1523">
        <f>IF(BI1523=4,ROUND(O1523+X1523+Y1523+GK1523,2)+GX1523,0)</f>
        <v>0</v>
      </c>
      <c r="GR1523">
        <v>0</v>
      </c>
      <c r="GS1523">
        <v>3</v>
      </c>
      <c r="GT1523">
        <v>0</v>
      </c>
      <c r="GU1523" t="s">
        <v>3</v>
      </c>
      <c r="GV1523">
        <f t="shared" ref="GV1523:GV1529" si="926">ROUND((GT1523),6)</f>
        <v>0</v>
      </c>
      <c r="GW1523">
        <v>1</v>
      </c>
      <c r="GX1523">
        <f t="shared" ref="GX1523:GX1539" si="927">ROUND(HC1523*I1523,2)</f>
        <v>0</v>
      </c>
      <c r="HA1523">
        <v>0</v>
      </c>
      <c r="HB1523">
        <v>0</v>
      </c>
      <c r="HC1523">
        <f t="shared" ref="HC1523:HC1539" si="928">GV1523*GW1523</f>
        <v>0</v>
      </c>
      <c r="IK1523">
        <v>0</v>
      </c>
    </row>
    <row r="1524" spans="1:245" x14ac:dyDescent="0.2">
      <c r="A1524">
        <v>17</v>
      </c>
      <c r="B1524">
        <v>1</v>
      </c>
      <c r="C1524">
        <f>ROW(SmtRes!A371)</f>
        <v>371</v>
      </c>
      <c r="D1524">
        <f>ROW(EtalonRes!A474)</f>
        <v>474</v>
      </c>
      <c r="E1524" t="s">
        <v>417</v>
      </c>
      <c r="F1524" t="s">
        <v>418</v>
      </c>
      <c r="G1524" t="s">
        <v>419</v>
      </c>
      <c r="H1524" t="s">
        <v>29</v>
      </c>
      <c r="I1524">
        <v>0</v>
      </c>
      <c r="J1524">
        <v>0</v>
      </c>
      <c r="O1524">
        <f t="shared" si="895"/>
        <v>0</v>
      </c>
      <c r="P1524">
        <f t="shared" si="896"/>
        <v>0</v>
      </c>
      <c r="Q1524">
        <f t="shared" si="897"/>
        <v>0</v>
      </c>
      <c r="R1524">
        <f t="shared" si="898"/>
        <v>0</v>
      </c>
      <c r="S1524">
        <f t="shared" si="899"/>
        <v>0</v>
      </c>
      <c r="T1524">
        <f t="shared" si="900"/>
        <v>0</v>
      </c>
      <c r="U1524">
        <f t="shared" si="901"/>
        <v>0</v>
      </c>
      <c r="V1524">
        <f t="shared" si="902"/>
        <v>0</v>
      </c>
      <c r="W1524">
        <f t="shared" si="903"/>
        <v>0</v>
      </c>
      <c r="X1524">
        <f t="shared" si="904"/>
        <v>0</v>
      </c>
      <c r="Y1524">
        <f t="shared" si="905"/>
        <v>0</v>
      </c>
      <c r="AA1524">
        <v>40597198</v>
      </c>
      <c r="AB1524">
        <f t="shared" si="906"/>
        <v>5153.91</v>
      </c>
      <c r="AC1524">
        <f t="shared" si="907"/>
        <v>0</v>
      </c>
      <c r="AD1524">
        <f t="shared" si="908"/>
        <v>3781.03</v>
      </c>
      <c r="AE1524">
        <f t="shared" si="909"/>
        <v>1699.96</v>
      </c>
      <c r="AF1524">
        <f t="shared" si="909"/>
        <v>1372.88</v>
      </c>
      <c r="AG1524">
        <f t="shared" si="910"/>
        <v>0</v>
      </c>
      <c r="AH1524">
        <f t="shared" si="911"/>
        <v>11.7</v>
      </c>
      <c r="AI1524">
        <f t="shared" si="911"/>
        <v>0</v>
      </c>
      <c r="AJ1524">
        <f t="shared" si="912"/>
        <v>0</v>
      </c>
      <c r="AK1524">
        <v>5153.91</v>
      </c>
      <c r="AL1524">
        <v>0</v>
      </c>
      <c r="AM1524">
        <v>3781.03</v>
      </c>
      <c r="AN1524">
        <v>1699.96</v>
      </c>
      <c r="AO1524">
        <v>1372.88</v>
      </c>
      <c r="AP1524">
        <v>0</v>
      </c>
      <c r="AQ1524">
        <v>11.7</v>
      </c>
      <c r="AR1524">
        <v>0</v>
      </c>
      <c r="AS1524">
        <v>0</v>
      </c>
      <c r="AT1524">
        <v>70</v>
      </c>
      <c r="AU1524">
        <v>10</v>
      </c>
      <c r="AV1524">
        <v>1</v>
      </c>
      <c r="AW1524">
        <v>1</v>
      </c>
      <c r="AZ1524">
        <v>1</v>
      </c>
      <c r="BA1524">
        <v>1</v>
      </c>
      <c r="BB1524">
        <v>1</v>
      </c>
      <c r="BC1524">
        <v>1</v>
      </c>
      <c r="BD1524" t="s">
        <v>3</v>
      </c>
      <c r="BE1524" t="s">
        <v>3</v>
      </c>
      <c r="BF1524" t="s">
        <v>3</v>
      </c>
      <c r="BG1524" t="s">
        <v>3</v>
      </c>
      <c r="BH1524">
        <v>0</v>
      </c>
      <c r="BI1524">
        <v>4</v>
      </c>
      <c r="BJ1524" t="s">
        <v>420</v>
      </c>
      <c r="BM1524">
        <v>0</v>
      </c>
      <c r="BN1524">
        <v>0</v>
      </c>
      <c r="BO1524" t="s">
        <v>3</v>
      </c>
      <c r="BP1524">
        <v>0</v>
      </c>
      <c r="BQ1524">
        <v>1</v>
      </c>
      <c r="BR1524">
        <v>0</v>
      </c>
      <c r="BS1524">
        <v>1</v>
      </c>
      <c r="BT1524">
        <v>1</v>
      </c>
      <c r="BU1524">
        <v>1</v>
      </c>
      <c r="BV1524">
        <v>1</v>
      </c>
      <c r="BW1524">
        <v>1</v>
      </c>
      <c r="BX1524">
        <v>1</v>
      </c>
      <c r="BY1524" t="s">
        <v>3</v>
      </c>
      <c r="BZ1524">
        <v>70</v>
      </c>
      <c r="CA1524">
        <v>10</v>
      </c>
      <c r="CE1524">
        <v>0</v>
      </c>
      <c r="CF1524">
        <v>0</v>
      </c>
      <c r="CG1524">
        <v>0</v>
      </c>
      <c r="CM1524">
        <v>0</v>
      </c>
      <c r="CN1524" t="s">
        <v>3</v>
      </c>
      <c r="CO1524">
        <v>0</v>
      </c>
      <c r="CP1524">
        <f t="shared" si="913"/>
        <v>0</v>
      </c>
      <c r="CQ1524">
        <f t="shared" si="914"/>
        <v>0</v>
      </c>
      <c r="CR1524">
        <f t="shared" si="915"/>
        <v>3781.03</v>
      </c>
      <c r="CS1524">
        <f t="shared" si="916"/>
        <v>1699.96</v>
      </c>
      <c r="CT1524">
        <f t="shared" si="917"/>
        <v>1372.88</v>
      </c>
      <c r="CU1524">
        <f t="shared" si="918"/>
        <v>0</v>
      </c>
      <c r="CV1524">
        <f t="shared" si="919"/>
        <v>11.7</v>
      </c>
      <c r="CW1524">
        <f t="shared" si="920"/>
        <v>0</v>
      </c>
      <c r="CX1524">
        <f t="shared" si="921"/>
        <v>0</v>
      </c>
      <c r="CY1524">
        <f t="shared" si="922"/>
        <v>0</v>
      </c>
      <c r="CZ1524">
        <f t="shared" si="923"/>
        <v>0</v>
      </c>
      <c r="DC1524" t="s">
        <v>3</v>
      </c>
      <c r="DD1524" t="s">
        <v>3</v>
      </c>
      <c r="DE1524" t="s">
        <v>3</v>
      </c>
      <c r="DF1524" t="s">
        <v>3</v>
      </c>
      <c r="DG1524" t="s">
        <v>3</v>
      </c>
      <c r="DH1524" t="s">
        <v>3</v>
      </c>
      <c r="DI1524" t="s">
        <v>3</v>
      </c>
      <c r="DJ1524" t="s">
        <v>3</v>
      </c>
      <c r="DK1524" t="s">
        <v>3</v>
      </c>
      <c r="DL1524" t="s">
        <v>3</v>
      </c>
      <c r="DM1524" t="s">
        <v>3</v>
      </c>
      <c r="DN1524">
        <v>0</v>
      </c>
      <c r="DO1524">
        <v>0</v>
      </c>
      <c r="DP1524">
        <v>1</v>
      </c>
      <c r="DQ1524">
        <v>1</v>
      </c>
      <c r="DU1524">
        <v>1007</v>
      </c>
      <c r="DV1524" t="s">
        <v>29</v>
      </c>
      <c r="DW1524" t="s">
        <v>29</v>
      </c>
      <c r="DX1524">
        <v>100</v>
      </c>
      <c r="EE1524">
        <v>38986828</v>
      </c>
      <c r="EF1524">
        <v>1</v>
      </c>
      <c r="EG1524" t="s">
        <v>23</v>
      </c>
      <c r="EH1524">
        <v>0</v>
      </c>
      <c r="EI1524" t="s">
        <v>3</v>
      </c>
      <c r="EJ1524">
        <v>4</v>
      </c>
      <c r="EK1524">
        <v>0</v>
      </c>
      <c r="EL1524" t="s">
        <v>24</v>
      </c>
      <c r="EM1524" t="s">
        <v>25</v>
      </c>
      <c r="EO1524" t="s">
        <v>3</v>
      </c>
      <c r="EQ1524">
        <v>131072</v>
      </c>
      <c r="ER1524">
        <v>5153.91</v>
      </c>
      <c r="ES1524">
        <v>0</v>
      </c>
      <c r="ET1524">
        <v>3781.03</v>
      </c>
      <c r="EU1524">
        <v>1699.96</v>
      </c>
      <c r="EV1524">
        <v>1372.88</v>
      </c>
      <c r="EW1524">
        <v>11.7</v>
      </c>
      <c r="EX1524">
        <v>0</v>
      </c>
      <c r="EY1524">
        <v>0</v>
      </c>
      <c r="FQ1524">
        <v>0</v>
      </c>
      <c r="FR1524">
        <f t="shared" si="924"/>
        <v>0</v>
      </c>
      <c r="FS1524">
        <v>0</v>
      </c>
      <c r="FX1524">
        <v>70</v>
      </c>
      <c r="FY1524">
        <v>10</v>
      </c>
      <c r="GA1524" t="s">
        <v>3</v>
      </c>
      <c r="GD1524">
        <v>0</v>
      </c>
      <c r="GF1524">
        <v>-1793809893</v>
      </c>
      <c r="GG1524">
        <v>2</v>
      </c>
      <c r="GH1524">
        <v>1</v>
      </c>
      <c r="GI1524">
        <v>-2</v>
      </c>
      <c r="GJ1524">
        <v>0</v>
      </c>
      <c r="GK1524">
        <f>ROUND(R1524*(R12)/100,2)</f>
        <v>0</v>
      </c>
      <c r="GL1524">
        <f t="shared" si="925"/>
        <v>0</v>
      </c>
      <c r="GM1524">
        <f>ROUND(O1524+X1524+Y1524+GK1524,2)+GX1524</f>
        <v>0</v>
      </c>
      <c r="GN1524">
        <f>IF(OR(BI1524=0,BI1524=1),ROUND(O1524+X1524+Y1524+GK1524,2),0)</f>
        <v>0</v>
      </c>
      <c r="GO1524">
        <f>IF(BI1524=2,ROUND(O1524+X1524+Y1524+GK1524,2),0)</f>
        <v>0</v>
      </c>
      <c r="GP1524">
        <f>IF(BI1524=4,ROUND(O1524+X1524+Y1524+GK1524,2)+GX1524,0)</f>
        <v>0</v>
      </c>
      <c r="GR1524">
        <v>0</v>
      </c>
      <c r="GS1524">
        <v>3</v>
      </c>
      <c r="GT1524">
        <v>0</v>
      </c>
      <c r="GU1524" t="s">
        <v>3</v>
      </c>
      <c r="GV1524">
        <f t="shared" si="926"/>
        <v>0</v>
      </c>
      <c r="GW1524">
        <v>1</v>
      </c>
      <c r="GX1524">
        <f t="shared" si="927"/>
        <v>0</v>
      </c>
      <c r="HA1524">
        <v>0</v>
      </c>
      <c r="HB1524">
        <v>0</v>
      </c>
      <c r="HC1524">
        <f t="shared" si="928"/>
        <v>0</v>
      </c>
      <c r="IK1524">
        <v>0</v>
      </c>
    </row>
    <row r="1525" spans="1:245" x14ac:dyDescent="0.2">
      <c r="A1525">
        <v>17</v>
      </c>
      <c r="B1525">
        <v>1</v>
      </c>
      <c r="C1525">
        <f>ROW(SmtRes!A372)</f>
        <v>372</v>
      </c>
      <c r="D1525">
        <f>ROW(EtalonRes!A475)</f>
        <v>475</v>
      </c>
      <c r="E1525" t="s">
        <v>421</v>
      </c>
      <c r="F1525" t="s">
        <v>35</v>
      </c>
      <c r="G1525" t="s">
        <v>36</v>
      </c>
      <c r="H1525" t="s">
        <v>37</v>
      </c>
      <c r="I1525">
        <v>0</v>
      </c>
      <c r="J1525">
        <v>0</v>
      </c>
      <c r="O1525">
        <f t="shared" si="895"/>
        <v>0</v>
      </c>
      <c r="P1525">
        <f t="shared" si="896"/>
        <v>0</v>
      </c>
      <c r="Q1525">
        <f t="shared" si="897"/>
        <v>0</v>
      </c>
      <c r="R1525">
        <f t="shared" si="898"/>
        <v>0</v>
      </c>
      <c r="S1525">
        <f t="shared" si="899"/>
        <v>0</v>
      </c>
      <c r="T1525">
        <f t="shared" si="900"/>
        <v>0</v>
      </c>
      <c r="U1525">
        <f t="shared" si="901"/>
        <v>0</v>
      </c>
      <c r="V1525">
        <f t="shared" si="902"/>
        <v>0</v>
      </c>
      <c r="W1525">
        <f t="shared" si="903"/>
        <v>0</v>
      </c>
      <c r="X1525">
        <f t="shared" si="904"/>
        <v>0</v>
      </c>
      <c r="Y1525">
        <f t="shared" si="905"/>
        <v>0</v>
      </c>
      <c r="AA1525">
        <v>40597198</v>
      </c>
      <c r="AB1525">
        <f t="shared" si="906"/>
        <v>14767.82</v>
      </c>
      <c r="AC1525">
        <f t="shared" si="907"/>
        <v>0</v>
      </c>
      <c r="AD1525">
        <f t="shared" si="908"/>
        <v>0</v>
      </c>
      <c r="AE1525">
        <f t="shared" si="909"/>
        <v>0</v>
      </c>
      <c r="AF1525">
        <f t="shared" si="909"/>
        <v>14767.82</v>
      </c>
      <c r="AG1525">
        <f t="shared" si="910"/>
        <v>0</v>
      </c>
      <c r="AH1525">
        <f t="shared" si="911"/>
        <v>76.7</v>
      </c>
      <c r="AI1525">
        <f t="shared" si="911"/>
        <v>0</v>
      </c>
      <c r="AJ1525">
        <f t="shared" si="912"/>
        <v>0</v>
      </c>
      <c r="AK1525">
        <v>14767.82</v>
      </c>
      <c r="AL1525">
        <v>0</v>
      </c>
      <c r="AM1525">
        <v>0</v>
      </c>
      <c r="AN1525">
        <v>0</v>
      </c>
      <c r="AO1525">
        <v>14767.82</v>
      </c>
      <c r="AP1525">
        <v>0</v>
      </c>
      <c r="AQ1525">
        <v>76.7</v>
      </c>
      <c r="AR1525">
        <v>0</v>
      </c>
      <c r="AS1525">
        <v>0</v>
      </c>
      <c r="AT1525">
        <v>70</v>
      </c>
      <c r="AU1525">
        <v>10</v>
      </c>
      <c r="AV1525">
        <v>1</v>
      </c>
      <c r="AW1525">
        <v>1</v>
      </c>
      <c r="AZ1525">
        <v>1</v>
      </c>
      <c r="BA1525">
        <v>1</v>
      </c>
      <c r="BB1525">
        <v>1</v>
      </c>
      <c r="BC1525">
        <v>1</v>
      </c>
      <c r="BD1525" t="s">
        <v>3</v>
      </c>
      <c r="BE1525" t="s">
        <v>3</v>
      </c>
      <c r="BF1525" t="s">
        <v>3</v>
      </c>
      <c r="BG1525" t="s">
        <v>3</v>
      </c>
      <c r="BH1525">
        <v>0</v>
      </c>
      <c r="BI1525">
        <v>4</v>
      </c>
      <c r="BJ1525" t="s">
        <v>38</v>
      </c>
      <c r="BM1525">
        <v>0</v>
      </c>
      <c r="BN1525">
        <v>0</v>
      </c>
      <c r="BO1525" t="s">
        <v>3</v>
      </c>
      <c r="BP1525">
        <v>0</v>
      </c>
      <c r="BQ1525">
        <v>1</v>
      </c>
      <c r="BR1525">
        <v>0</v>
      </c>
      <c r="BS1525">
        <v>1</v>
      </c>
      <c r="BT1525">
        <v>1</v>
      </c>
      <c r="BU1525">
        <v>1</v>
      </c>
      <c r="BV1525">
        <v>1</v>
      </c>
      <c r="BW1525">
        <v>1</v>
      </c>
      <c r="BX1525">
        <v>1</v>
      </c>
      <c r="BY1525" t="s">
        <v>3</v>
      </c>
      <c r="BZ1525">
        <v>70</v>
      </c>
      <c r="CA1525">
        <v>10</v>
      </c>
      <c r="CE1525">
        <v>0</v>
      </c>
      <c r="CF1525">
        <v>0</v>
      </c>
      <c r="CG1525">
        <v>0</v>
      </c>
      <c r="CM1525">
        <v>0</v>
      </c>
      <c r="CN1525" t="s">
        <v>3</v>
      </c>
      <c r="CO1525">
        <v>0</v>
      </c>
      <c r="CP1525">
        <f t="shared" si="913"/>
        <v>0</v>
      </c>
      <c r="CQ1525">
        <f t="shared" si="914"/>
        <v>0</v>
      </c>
      <c r="CR1525">
        <f t="shared" si="915"/>
        <v>0</v>
      </c>
      <c r="CS1525">
        <f t="shared" si="916"/>
        <v>0</v>
      </c>
      <c r="CT1525">
        <f t="shared" si="917"/>
        <v>14767.82</v>
      </c>
      <c r="CU1525">
        <f t="shared" si="918"/>
        <v>0</v>
      </c>
      <c r="CV1525">
        <f t="shared" si="919"/>
        <v>76.7</v>
      </c>
      <c r="CW1525">
        <f t="shared" si="920"/>
        <v>0</v>
      </c>
      <c r="CX1525">
        <f t="shared" si="921"/>
        <v>0</v>
      </c>
      <c r="CY1525">
        <f t="shared" si="922"/>
        <v>0</v>
      </c>
      <c r="CZ1525">
        <f t="shared" si="923"/>
        <v>0</v>
      </c>
      <c r="DC1525" t="s">
        <v>3</v>
      </c>
      <c r="DD1525" t="s">
        <v>3</v>
      </c>
      <c r="DE1525" t="s">
        <v>3</v>
      </c>
      <c r="DF1525" t="s">
        <v>3</v>
      </c>
      <c r="DG1525" t="s">
        <v>3</v>
      </c>
      <c r="DH1525" t="s">
        <v>3</v>
      </c>
      <c r="DI1525" t="s">
        <v>3</v>
      </c>
      <c r="DJ1525" t="s">
        <v>3</v>
      </c>
      <c r="DK1525" t="s">
        <v>3</v>
      </c>
      <c r="DL1525" t="s">
        <v>3</v>
      </c>
      <c r="DM1525" t="s">
        <v>3</v>
      </c>
      <c r="DN1525">
        <v>0</v>
      </c>
      <c r="DO1525">
        <v>0</v>
      </c>
      <c r="DP1525">
        <v>1</v>
      </c>
      <c r="DQ1525">
        <v>1</v>
      </c>
      <c r="DU1525">
        <v>1003</v>
      </c>
      <c r="DV1525" t="s">
        <v>37</v>
      </c>
      <c r="DW1525" t="s">
        <v>37</v>
      </c>
      <c r="DX1525">
        <v>100</v>
      </c>
      <c r="EE1525">
        <v>38986828</v>
      </c>
      <c r="EF1525">
        <v>1</v>
      </c>
      <c r="EG1525" t="s">
        <v>23</v>
      </c>
      <c r="EH1525">
        <v>0</v>
      </c>
      <c r="EI1525" t="s">
        <v>3</v>
      </c>
      <c r="EJ1525">
        <v>4</v>
      </c>
      <c r="EK1525">
        <v>0</v>
      </c>
      <c r="EL1525" t="s">
        <v>24</v>
      </c>
      <c r="EM1525" t="s">
        <v>25</v>
      </c>
      <c r="EO1525" t="s">
        <v>3</v>
      </c>
      <c r="EQ1525">
        <v>131072</v>
      </c>
      <c r="ER1525">
        <v>14767.82</v>
      </c>
      <c r="ES1525">
        <v>0</v>
      </c>
      <c r="ET1525">
        <v>0</v>
      </c>
      <c r="EU1525">
        <v>0</v>
      </c>
      <c r="EV1525">
        <v>14767.82</v>
      </c>
      <c r="EW1525">
        <v>76.7</v>
      </c>
      <c r="EX1525">
        <v>0</v>
      </c>
      <c r="EY1525">
        <v>0</v>
      </c>
      <c r="FQ1525">
        <v>0</v>
      </c>
      <c r="FR1525">
        <f t="shared" si="924"/>
        <v>0</v>
      </c>
      <c r="FS1525">
        <v>0</v>
      </c>
      <c r="FX1525">
        <v>70</v>
      </c>
      <c r="FY1525">
        <v>10</v>
      </c>
      <c r="GA1525" t="s">
        <v>3</v>
      </c>
      <c r="GD1525">
        <v>0</v>
      </c>
      <c r="GF1525">
        <v>-1374617303</v>
      </c>
      <c r="GG1525">
        <v>2</v>
      </c>
      <c r="GH1525">
        <v>1</v>
      </c>
      <c r="GI1525">
        <v>-2</v>
      </c>
      <c r="GJ1525">
        <v>0</v>
      </c>
      <c r="GK1525">
        <f>ROUND(R1525*(R12)/100,2)</f>
        <v>0</v>
      </c>
      <c r="GL1525">
        <f t="shared" si="925"/>
        <v>0</v>
      </c>
      <c r="GM1525">
        <f>ROUND(O1525+X1525+Y1525+GK1525,2)+GX1525</f>
        <v>0</v>
      </c>
      <c r="GN1525">
        <f>IF(OR(BI1525=0,BI1525=1),ROUND(O1525+X1525+Y1525+GK1525,2),0)</f>
        <v>0</v>
      </c>
      <c r="GO1525">
        <f>IF(BI1525=2,ROUND(O1525+X1525+Y1525+GK1525,2),0)</f>
        <v>0</v>
      </c>
      <c r="GP1525">
        <f>IF(BI1525=4,ROUND(O1525+X1525+Y1525+GK1525,2)+GX1525,0)</f>
        <v>0</v>
      </c>
      <c r="GR1525">
        <v>0</v>
      </c>
      <c r="GS1525">
        <v>3</v>
      </c>
      <c r="GT1525">
        <v>0</v>
      </c>
      <c r="GU1525" t="s">
        <v>3</v>
      </c>
      <c r="GV1525">
        <f t="shared" si="926"/>
        <v>0</v>
      </c>
      <c r="GW1525">
        <v>1</v>
      </c>
      <c r="GX1525">
        <f t="shared" si="927"/>
        <v>0</v>
      </c>
      <c r="HA1525">
        <v>0</v>
      </c>
      <c r="HB1525">
        <v>0</v>
      </c>
      <c r="HC1525">
        <f t="shared" si="928"/>
        <v>0</v>
      </c>
      <c r="IK1525">
        <v>0</v>
      </c>
    </row>
    <row r="1526" spans="1:245" x14ac:dyDescent="0.2">
      <c r="A1526">
        <v>17</v>
      </c>
      <c r="B1526">
        <v>1</v>
      </c>
      <c r="C1526">
        <f>ROW(SmtRes!A373)</f>
        <v>373</v>
      </c>
      <c r="D1526">
        <f>ROW(EtalonRes!A476)</f>
        <v>476</v>
      </c>
      <c r="E1526" t="s">
        <v>422</v>
      </c>
      <c r="F1526" t="s">
        <v>40</v>
      </c>
      <c r="G1526" t="s">
        <v>41</v>
      </c>
      <c r="H1526" t="s">
        <v>42</v>
      </c>
      <c r="I1526">
        <f>ROUND((I1523*2.4+I1524*1.6+I1525*(0.043+0.059)*2.4)*100*0.95,9)</f>
        <v>0</v>
      </c>
      <c r="J1526">
        <v>0</v>
      </c>
      <c r="O1526">
        <f t="shared" si="895"/>
        <v>0</v>
      </c>
      <c r="P1526">
        <f t="shared" si="896"/>
        <v>0</v>
      </c>
      <c r="Q1526">
        <f t="shared" si="897"/>
        <v>0</v>
      </c>
      <c r="R1526">
        <f t="shared" si="898"/>
        <v>0</v>
      </c>
      <c r="S1526">
        <f t="shared" si="899"/>
        <v>0</v>
      </c>
      <c r="T1526">
        <f t="shared" si="900"/>
        <v>0</v>
      </c>
      <c r="U1526">
        <f t="shared" si="901"/>
        <v>0</v>
      </c>
      <c r="V1526">
        <f t="shared" si="902"/>
        <v>0</v>
      </c>
      <c r="W1526">
        <f t="shared" si="903"/>
        <v>0</v>
      </c>
      <c r="X1526">
        <f t="shared" si="904"/>
        <v>0</v>
      </c>
      <c r="Y1526">
        <f t="shared" si="905"/>
        <v>0</v>
      </c>
      <c r="AA1526">
        <v>40597198</v>
      </c>
      <c r="AB1526">
        <f t="shared" si="906"/>
        <v>77.959999999999994</v>
      </c>
      <c r="AC1526">
        <f t="shared" si="907"/>
        <v>0</v>
      </c>
      <c r="AD1526">
        <f t="shared" si="908"/>
        <v>77.959999999999994</v>
      </c>
      <c r="AE1526">
        <f t="shared" si="909"/>
        <v>24.59</v>
      </c>
      <c r="AF1526">
        <f t="shared" si="909"/>
        <v>0</v>
      </c>
      <c r="AG1526">
        <f t="shared" si="910"/>
        <v>0</v>
      </c>
      <c r="AH1526">
        <f t="shared" si="911"/>
        <v>0</v>
      </c>
      <c r="AI1526">
        <f t="shared" si="911"/>
        <v>0</v>
      </c>
      <c r="AJ1526">
        <f t="shared" si="912"/>
        <v>0</v>
      </c>
      <c r="AK1526">
        <v>77.959999999999994</v>
      </c>
      <c r="AL1526">
        <v>0</v>
      </c>
      <c r="AM1526">
        <v>77.959999999999994</v>
      </c>
      <c r="AN1526">
        <v>24.59</v>
      </c>
      <c r="AO1526">
        <v>0</v>
      </c>
      <c r="AP1526">
        <v>0</v>
      </c>
      <c r="AQ1526">
        <v>0</v>
      </c>
      <c r="AR1526">
        <v>0</v>
      </c>
      <c r="AS1526">
        <v>0</v>
      </c>
      <c r="AT1526">
        <v>70</v>
      </c>
      <c r="AU1526">
        <v>10</v>
      </c>
      <c r="AV1526">
        <v>1</v>
      </c>
      <c r="AW1526">
        <v>1</v>
      </c>
      <c r="AZ1526">
        <v>1</v>
      </c>
      <c r="BA1526">
        <v>1</v>
      </c>
      <c r="BB1526">
        <v>1</v>
      </c>
      <c r="BC1526">
        <v>1</v>
      </c>
      <c r="BD1526" t="s">
        <v>3</v>
      </c>
      <c r="BE1526" t="s">
        <v>3</v>
      </c>
      <c r="BF1526" t="s">
        <v>3</v>
      </c>
      <c r="BG1526" t="s">
        <v>3</v>
      </c>
      <c r="BH1526">
        <v>0</v>
      </c>
      <c r="BI1526">
        <v>4</v>
      </c>
      <c r="BJ1526" t="s">
        <v>43</v>
      </c>
      <c r="BM1526">
        <v>0</v>
      </c>
      <c r="BN1526">
        <v>0</v>
      </c>
      <c r="BO1526" t="s">
        <v>3</v>
      </c>
      <c r="BP1526">
        <v>0</v>
      </c>
      <c r="BQ1526">
        <v>1</v>
      </c>
      <c r="BR1526">
        <v>0</v>
      </c>
      <c r="BS1526">
        <v>1</v>
      </c>
      <c r="BT1526">
        <v>1</v>
      </c>
      <c r="BU1526">
        <v>1</v>
      </c>
      <c r="BV1526">
        <v>1</v>
      </c>
      <c r="BW1526">
        <v>1</v>
      </c>
      <c r="BX1526">
        <v>1</v>
      </c>
      <c r="BY1526" t="s">
        <v>3</v>
      </c>
      <c r="BZ1526">
        <v>70</v>
      </c>
      <c r="CA1526">
        <v>10</v>
      </c>
      <c r="CE1526">
        <v>0</v>
      </c>
      <c r="CF1526">
        <v>0</v>
      </c>
      <c r="CG1526">
        <v>0</v>
      </c>
      <c r="CM1526">
        <v>0</v>
      </c>
      <c r="CN1526" t="s">
        <v>3</v>
      </c>
      <c r="CO1526">
        <v>0</v>
      </c>
      <c r="CP1526">
        <f t="shared" si="913"/>
        <v>0</v>
      </c>
      <c r="CQ1526">
        <f t="shared" si="914"/>
        <v>0</v>
      </c>
      <c r="CR1526">
        <f t="shared" si="915"/>
        <v>77.959999999999994</v>
      </c>
      <c r="CS1526">
        <f t="shared" si="916"/>
        <v>24.59</v>
      </c>
      <c r="CT1526">
        <f t="shared" si="917"/>
        <v>0</v>
      </c>
      <c r="CU1526">
        <f t="shared" si="918"/>
        <v>0</v>
      </c>
      <c r="CV1526">
        <f t="shared" si="919"/>
        <v>0</v>
      </c>
      <c r="CW1526">
        <f t="shared" si="920"/>
        <v>0</v>
      </c>
      <c r="CX1526">
        <f t="shared" si="921"/>
        <v>0</v>
      </c>
      <c r="CY1526">
        <f t="shared" si="922"/>
        <v>0</v>
      </c>
      <c r="CZ1526">
        <f t="shared" si="923"/>
        <v>0</v>
      </c>
      <c r="DC1526" t="s">
        <v>3</v>
      </c>
      <c r="DD1526" t="s">
        <v>3</v>
      </c>
      <c r="DE1526" t="s">
        <v>3</v>
      </c>
      <c r="DF1526" t="s">
        <v>3</v>
      </c>
      <c r="DG1526" t="s">
        <v>3</v>
      </c>
      <c r="DH1526" t="s">
        <v>3</v>
      </c>
      <c r="DI1526" t="s">
        <v>3</v>
      </c>
      <c r="DJ1526" t="s">
        <v>3</v>
      </c>
      <c r="DK1526" t="s">
        <v>3</v>
      </c>
      <c r="DL1526" t="s">
        <v>3</v>
      </c>
      <c r="DM1526" t="s">
        <v>3</v>
      </c>
      <c r="DN1526">
        <v>0</v>
      </c>
      <c r="DO1526">
        <v>0</v>
      </c>
      <c r="DP1526">
        <v>1</v>
      </c>
      <c r="DQ1526">
        <v>1</v>
      </c>
      <c r="DU1526">
        <v>1009</v>
      </c>
      <c r="DV1526" t="s">
        <v>42</v>
      </c>
      <c r="DW1526" t="s">
        <v>42</v>
      </c>
      <c r="DX1526">
        <v>1000</v>
      </c>
      <c r="EE1526">
        <v>38986828</v>
      </c>
      <c r="EF1526">
        <v>1</v>
      </c>
      <c r="EG1526" t="s">
        <v>23</v>
      </c>
      <c r="EH1526">
        <v>0</v>
      </c>
      <c r="EI1526" t="s">
        <v>3</v>
      </c>
      <c r="EJ1526">
        <v>4</v>
      </c>
      <c r="EK1526">
        <v>0</v>
      </c>
      <c r="EL1526" t="s">
        <v>24</v>
      </c>
      <c r="EM1526" t="s">
        <v>25</v>
      </c>
      <c r="EO1526" t="s">
        <v>3</v>
      </c>
      <c r="EQ1526">
        <v>131072</v>
      </c>
      <c r="ER1526">
        <v>77.959999999999994</v>
      </c>
      <c r="ES1526">
        <v>0</v>
      </c>
      <c r="ET1526">
        <v>77.959999999999994</v>
      </c>
      <c r="EU1526">
        <v>24.59</v>
      </c>
      <c r="EV1526">
        <v>0</v>
      </c>
      <c r="EW1526">
        <v>0</v>
      </c>
      <c r="EX1526">
        <v>0</v>
      </c>
      <c r="EY1526">
        <v>0</v>
      </c>
      <c r="FQ1526">
        <v>0</v>
      </c>
      <c r="FR1526">
        <f t="shared" si="924"/>
        <v>0</v>
      </c>
      <c r="FS1526">
        <v>0</v>
      </c>
      <c r="FX1526">
        <v>70</v>
      </c>
      <c r="FY1526">
        <v>10</v>
      </c>
      <c r="GA1526" t="s">
        <v>3</v>
      </c>
      <c r="GD1526">
        <v>0</v>
      </c>
      <c r="GF1526">
        <v>-518171745</v>
      </c>
      <c r="GG1526">
        <v>2</v>
      </c>
      <c r="GH1526">
        <v>1</v>
      </c>
      <c r="GI1526">
        <v>-2</v>
      </c>
      <c r="GJ1526">
        <v>0</v>
      </c>
      <c r="GK1526">
        <f>ROUND(R1526*(R12)/100,2)</f>
        <v>0</v>
      </c>
      <c r="GL1526">
        <f t="shared" si="925"/>
        <v>0</v>
      </c>
      <c r="GM1526">
        <f>ROUND(O1526+X1526+Y1526+GK1526,2)+GX1526</f>
        <v>0</v>
      </c>
      <c r="GN1526">
        <f>IF(OR(BI1526=0,BI1526=1),ROUND(O1526+X1526+Y1526+GK1526,2),0)</f>
        <v>0</v>
      </c>
      <c r="GO1526">
        <f>IF(BI1526=2,ROUND(O1526+X1526+Y1526+GK1526,2),0)</f>
        <v>0</v>
      </c>
      <c r="GP1526">
        <f>IF(BI1526=4,ROUND(O1526+X1526+Y1526+GK1526,2)+GX1526,0)</f>
        <v>0</v>
      </c>
      <c r="GR1526">
        <v>0</v>
      </c>
      <c r="GS1526">
        <v>3</v>
      </c>
      <c r="GT1526">
        <v>0</v>
      </c>
      <c r="GU1526" t="s">
        <v>3</v>
      </c>
      <c r="GV1526">
        <f t="shared" si="926"/>
        <v>0</v>
      </c>
      <c r="GW1526">
        <v>1</v>
      </c>
      <c r="GX1526">
        <f t="shared" si="927"/>
        <v>0</v>
      </c>
      <c r="HA1526">
        <v>0</v>
      </c>
      <c r="HB1526">
        <v>0</v>
      </c>
      <c r="HC1526">
        <f t="shared" si="928"/>
        <v>0</v>
      </c>
      <c r="IK1526">
        <v>0</v>
      </c>
    </row>
    <row r="1527" spans="1:245" x14ac:dyDescent="0.2">
      <c r="A1527">
        <v>17</v>
      </c>
      <c r="B1527">
        <v>1</v>
      </c>
      <c r="C1527">
        <f>ROW(SmtRes!A375)</f>
        <v>375</v>
      </c>
      <c r="D1527">
        <f>ROW(EtalonRes!A478)</f>
        <v>478</v>
      </c>
      <c r="E1527" t="s">
        <v>423</v>
      </c>
      <c r="F1527" t="s">
        <v>45</v>
      </c>
      <c r="G1527" t="s">
        <v>46</v>
      </c>
      <c r="H1527" t="s">
        <v>42</v>
      </c>
      <c r="I1527">
        <f>ROUND(I1526,9)</f>
        <v>0</v>
      </c>
      <c r="J1527">
        <v>0</v>
      </c>
      <c r="O1527">
        <f t="shared" si="895"/>
        <v>0</v>
      </c>
      <c r="P1527">
        <f t="shared" si="896"/>
        <v>0</v>
      </c>
      <c r="Q1527">
        <f t="shared" si="897"/>
        <v>0</v>
      </c>
      <c r="R1527">
        <f t="shared" si="898"/>
        <v>0</v>
      </c>
      <c r="S1527">
        <f t="shared" si="899"/>
        <v>0</v>
      </c>
      <c r="T1527">
        <f t="shared" si="900"/>
        <v>0</v>
      </c>
      <c r="U1527">
        <f t="shared" si="901"/>
        <v>0</v>
      </c>
      <c r="V1527">
        <f t="shared" si="902"/>
        <v>0</v>
      </c>
      <c r="W1527">
        <f t="shared" si="903"/>
        <v>0</v>
      </c>
      <c r="X1527">
        <f t="shared" si="904"/>
        <v>0</v>
      </c>
      <c r="Y1527">
        <f t="shared" si="905"/>
        <v>0</v>
      </c>
      <c r="AA1527">
        <v>40597198</v>
      </c>
      <c r="AB1527">
        <f t="shared" si="906"/>
        <v>62.5</v>
      </c>
      <c r="AC1527">
        <f t="shared" si="907"/>
        <v>0</v>
      </c>
      <c r="AD1527">
        <f t="shared" si="908"/>
        <v>62.5</v>
      </c>
      <c r="AE1527">
        <f t="shared" si="909"/>
        <v>37.020000000000003</v>
      </c>
      <c r="AF1527">
        <f t="shared" si="909"/>
        <v>0</v>
      </c>
      <c r="AG1527">
        <f t="shared" si="910"/>
        <v>0</v>
      </c>
      <c r="AH1527">
        <f t="shared" si="911"/>
        <v>0</v>
      </c>
      <c r="AI1527">
        <f t="shared" si="911"/>
        <v>0</v>
      </c>
      <c r="AJ1527">
        <f t="shared" si="912"/>
        <v>0</v>
      </c>
      <c r="AK1527">
        <v>62.5</v>
      </c>
      <c r="AL1527">
        <v>0</v>
      </c>
      <c r="AM1527">
        <v>62.5</v>
      </c>
      <c r="AN1527">
        <v>37.020000000000003</v>
      </c>
      <c r="AO1527">
        <v>0</v>
      </c>
      <c r="AP1527">
        <v>0</v>
      </c>
      <c r="AQ1527">
        <v>0</v>
      </c>
      <c r="AR1527">
        <v>0</v>
      </c>
      <c r="AS1527">
        <v>0</v>
      </c>
      <c r="AT1527">
        <v>0</v>
      </c>
      <c r="AU1527">
        <v>0</v>
      </c>
      <c r="AV1527">
        <v>1</v>
      </c>
      <c r="AW1527">
        <v>1</v>
      </c>
      <c r="AZ1527">
        <v>1</v>
      </c>
      <c r="BA1527">
        <v>1</v>
      </c>
      <c r="BB1527">
        <v>1</v>
      </c>
      <c r="BC1527">
        <v>1</v>
      </c>
      <c r="BD1527" t="s">
        <v>3</v>
      </c>
      <c r="BE1527" t="s">
        <v>3</v>
      </c>
      <c r="BF1527" t="s">
        <v>3</v>
      </c>
      <c r="BG1527" t="s">
        <v>3</v>
      </c>
      <c r="BH1527">
        <v>0</v>
      </c>
      <c r="BI1527">
        <v>4</v>
      </c>
      <c r="BJ1527" t="s">
        <v>47</v>
      </c>
      <c r="BM1527">
        <v>1</v>
      </c>
      <c r="BN1527">
        <v>0</v>
      </c>
      <c r="BO1527" t="s">
        <v>3</v>
      </c>
      <c r="BP1527">
        <v>0</v>
      </c>
      <c r="BQ1527">
        <v>1</v>
      </c>
      <c r="BR1527">
        <v>0</v>
      </c>
      <c r="BS1527">
        <v>1</v>
      </c>
      <c r="BT1527">
        <v>1</v>
      </c>
      <c r="BU1527">
        <v>1</v>
      </c>
      <c r="BV1527">
        <v>1</v>
      </c>
      <c r="BW1527">
        <v>1</v>
      </c>
      <c r="BX1527">
        <v>1</v>
      </c>
      <c r="BY1527" t="s">
        <v>3</v>
      </c>
      <c r="BZ1527">
        <v>0</v>
      </c>
      <c r="CA1527">
        <v>0</v>
      </c>
      <c r="CE1527">
        <v>0</v>
      </c>
      <c r="CF1527">
        <v>0</v>
      </c>
      <c r="CG1527">
        <v>0</v>
      </c>
      <c r="CM1527">
        <v>0</v>
      </c>
      <c r="CN1527" t="s">
        <v>3</v>
      </c>
      <c r="CO1527">
        <v>0</v>
      </c>
      <c r="CP1527">
        <f t="shared" si="913"/>
        <v>0</v>
      </c>
      <c r="CQ1527">
        <f t="shared" si="914"/>
        <v>0</v>
      </c>
      <c r="CR1527">
        <f t="shared" si="915"/>
        <v>62.5</v>
      </c>
      <c r="CS1527">
        <f t="shared" si="916"/>
        <v>37.020000000000003</v>
      </c>
      <c r="CT1527">
        <f t="shared" si="917"/>
        <v>0</v>
      </c>
      <c r="CU1527">
        <f t="shared" si="918"/>
        <v>0</v>
      </c>
      <c r="CV1527">
        <f t="shared" si="919"/>
        <v>0</v>
      </c>
      <c r="CW1527">
        <f t="shared" si="920"/>
        <v>0</v>
      </c>
      <c r="CX1527">
        <f t="shared" si="921"/>
        <v>0</v>
      </c>
      <c r="CY1527">
        <f t="shared" si="922"/>
        <v>0</v>
      </c>
      <c r="CZ1527">
        <f t="shared" si="923"/>
        <v>0</v>
      </c>
      <c r="DC1527" t="s">
        <v>3</v>
      </c>
      <c r="DD1527" t="s">
        <v>3</v>
      </c>
      <c r="DE1527" t="s">
        <v>3</v>
      </c>
      <c r="DF1527" t="s">
        <v>3</v>
      </c>
      <c r="DG1527" t="s">
        <v>3</v>
      </c>
      <c r="DH1527" t="s">
        <v>3</v>
      </c>
      <c r="DI1527" t="s">
        <v>3</v>
      </c>
      <c r="DJ1527" t="s">
        <v>3</v>
      </c>
      <c r="DK1527" t="s">
        <v>3</v>
      </c>
      <c r="DL1527" t="s">
        <v>3</v>
      </c>
      <c r="DM1527" t="s">
        <v>3</v>
      </c>
      <c r="DN1527">
        <v>0</v>
      </c>
      <c r="DO1527">
        <v>0</v>
      </c>
      <c r="DP1527">
        <v>1</v>
      </c>
      <c r="DQ1527">
        <v>1</v>
      </c>
      <c r="DU1527">
        <v>1009</v>
      </c>
      <c r="DV1527" t="s">
        <v>42</v>
      </c>
      <c r="DW1527" t="s">
        <v>42</v>
      </c>
      <c r="DX1527">
        <v>1000</v>
      </c>
      <c r="EE1527">
        <v>38986830</v>
      </c>
      <c r="EF1527">
        <v>1</v>
      </c>
      <c r="EG1527" t="s">
        <v>23</v>
      </c>
      <c r="EH1527">
        <v>0</v>
      </c>
      <c r="EI1527" t="s">
        <v>3</v>
      </c>
      <c r="EJ1527">
        <v>4</v>
      </c>
      <c r="EK1527">
        <v>1</v>
      </c>
      <c r="EL1527" t="s">
        <v>48</v>
      </c>
      <c r="EM1527" t="s">
        <v>25</v>
      </c>
      <c r="EO1527" t="s">
        <v>3</v>
      </c>
      <c r="EQ1527">
        <v>131072</v>
      </c>
      <c r="ER1527">
        <v>62.5</v>
      </c>
      <c r="ES1527">
        <v>0</v>
      </c>
      <c r="ET1527">
        <v>62.5</v>
      </c>
      <c r="EU1527">
        <v>37.020000000000003</v>
      </c>
      <c r="EV1527">
        <v>0</v>
      </c>
      <c r="EW1527">
        <v>0</v>
      </c>
      <c r="EX1527">
        <v>0</v>
      </c>
      <c r="EY1527">
        <v>0</v>
      </c>
      <c r="FQ1527">
        <v>0</v>
      </c>
      <c r="FR1527">
        <f t="shared" si="924"/>
        <v>0</v>
      </c>
      <c r="FS1527">
        <v>0</v>
      </c>
      <c r="FX1527">
        <v>0</v>
      </c>
      <c r="FY1527">
        <v>0</v>
      </c>
      <c r="GA1527" t="s">
        <v>3</v>
      </c>
      <c r="GD1527">
        <v>1</v>
      </c>
      <c r="GF1527">
        <v>-1530973417</v>
      </c>
      <c r="GG1527">
        <v>2</v>
      </c>
      <c r="GH1527">
        <v>1</v>
      </c>
      <c r="GI1527">
        <v>-2</v>
      </c>
      <c r="GJ1527">
        <v>0</v>
      </c>
      <c r="GK1527">
        <v>0</v>
      </c>
      <c r="GL1527">
        <f t="shared" si="925"/>
        <v>0</v>
      </c>
      <c r="GM1527">
        <f>ROUND(O1527+X1527+Y1527,2)+GX1527</f>
        <v>0</v>
      </c>
      <c r="GN1527">
        <f>IF(OR(BI1527=0,BI1527=1),ROUND(O1527+X1527+Y1527,2),0)</f>
        <v>0</v>
      </c>
      <c r="GO1527">
        <f>IF(BI1527=2,ROUND(O1527+X1527+Y1527,2),0)</f>
        <v>0</v>
      </c>
      <c r="GP1527">
        <f>IF(BI1527=4,ROUND(O1527+X1527+Y1527,2)+GX1527,0)</f>
        <v>0</v>
      </c>
      <c r="GR1527">
        <v>0</v>
      </c>
      <c r="GS1527">
        <v>3</v>
      </c>
      <c r="GT1527">
        <v>0</v>
      </c>
      <c r="GU1527" t="s">
        <v>3</v>
      </c>
      <c r="GV1527">
        <f t="shared" si="926"/>
        <v>0</v>
      </c>
      <c r="GW1527">
        <v>1</v>
      </c>
      <c r="GX1527">
        <f t="shared" si="927"/>
        <v>0</v>
      </c>
      <c r="HA1527">
        <v>0</v>
      </c>
      <c r="HB1527">
        <v>0</v>
      </c>
      <c r="HC1527">
        <f t="shared" si="928"/>
        <v>0</v>
      </c>
      <c r="IK1527">
        <v>0</v>
      </c>
    </row>
    <row r="1528" spans="1:245" x14ac:dyDescent="0.2">
      <c r="A1528">
        <v>17</v>
      </c>
      <c r="B1528">
        <v>1</v>
      </c>
      <c r="C1528">
        <f>ROW(SmtRes!A377)</f>
        <v>377</v>
      </c>
      <c r="D1528">
        <f>ROW(EtalonRes!A479)</f>
        <v>479</v>
      </c>
      <c r="E1528" t="s">
        <v>424</v>
      </c>
      <c r="F1528" t="s">
        <v>50</v>
      </c>
      <c r="G1528" t="s">
        <v>51</v>
      </c>
      <c r="H1528" t="s">
        <v>42</v>
      </c>
      <c r="I1528">
        <f>ROUND(I1526/0.95*0.05,9)</f>
        <v>0</v>
      </c>
      <c r="J1528">
        <v>0</v>
      </c>
      <c r="O1528">
        <f t="shared" si="895"/>
        <v>0</v>
      </c>
      <c r="P1528">
        <f t="shared" si="896"/>
        <v>0</v>
      </c>
      <c r="Q1528">
        <f t="shared" si="897"/>
        <v>0</v>
      </c>
      <c r="R1528">
        <f t="shared" si="898"/>
        <v>0</v>
      </c>
      <c r="S1528">
        <f t="shared" si="899"/>
        <v>0</v>
      </c>
      <c r="T1528">
        <f t="shared" si="900"/>
        <v>0</v>
      </c>
      <c r="U1528">
        <f t="shared" si="901"/>
        <v>0</v>
      </c>
      <c r="V1528">
        <f t="shared" si="902"/>
        <v>0</v>
      </c>
      <c r="W1528">
        <f t="shared" si="903"/>
        <v>0</v>
      </c>
      <c r="X1528">
        <f t="shared" si="904"/>
        <v>0</v>
      </c>
      <c r="Y1528">
        <f t="shared" si="905"/>
        <v>0</v>
      </c>
      <c r="AA1528">
        <v>40597198</v>
      </c>
      <c r="AB1528">
        <f t="shared" si="906"/>
        <v>119.69</v>
      </c>
      <c r="AC1528">
        <f t="shared" si="907"/>
        <v>0</v>
      </c>
      <c r="AD1528">
        <f t="shared" si="908"/>
        <v>0</v>
      </c>
      <c r="AE1528">
        <f t="shared" si="909"/>
        <v>0</v>
      </c>
      <c r="AF1528">
        <f t="shared" si="909"/>
        <v>119.69</v>
      </c>
      <c r="AG1528">
        <f t="shared" si="910"/>
        <v>0</v>
      </c>
      <c r="AH1528">
        <f t="shared" si="911"/>
        <v>1.02</v>
      </c>
      <c r="AI1528">
        <f t="shared" si="911"/>
        <v>0</v>
      </c>
      <c r="AJ1528">
        <f t="shared" si="912"/>
        <v>0</v>
      </c>
      <c r="AK1528">
        <v>119.69</v>
      </c>
      <c r="AL1528">
        <v>0</v>
      </c>
      <c r="AM1528">
        <v>0</v>
      </c>
      <c r="AN1528">
        <v>0</v>
      </c>
      <c r="AO1528">
        <v>119.69</v>
      </c>
      <c r="AP1528">
        <v>0</v>
      </c>
      <c r="AQ1528">
        <v>1.02</v>
      </c>
      <c r="AR1528">
        <v>0</v>
      </c>
      <c r="AS1528">
        <v>0</v>
      </c>
      <c r="AT1528">
        <v>70</v>
      </c>
      <c r="AU1528">
        <v>10</v>
      </c>
      <c r="AV1528">
        <v>1</v>
      </c>
      <c r="AW1528">
        <v>1</v>
      </c>
      <c r="AZ1528">
        <v>1</v>
      </c>
      <c r="BA1528">
        <v>1</v>
      </c>
      <c r="BB1528">
        <v>1</v>
      </c>
      <c r="BC1528">
        <v>1</v>
      </c>
      <c r="BD1528" t="s">
        <v>3</v>
      </c>
      <c r="BE1528" t="s">
        <v>3</v>
      </c>
      <c r="BF1528" t="s">
        <v>3</v>
      </c>
      <c r="BG1528" t="s">
        <v>3</v>
      </c>
      <c r="BH1528">
        <v>0</v>
      </c>
      <c r="BI1528">
        <v>4</v>
      </c>
      <c r="BJ1528" t="s">
        <v>52</v>
      </c>
      <c r="BM1528">
        <v>0</v>
      </c>
      <c r="BN1528">
        <v>0</v>
      </c>
      <c r="BO1528" t="s">
        <v>3</v>
      </c>
      <c r="BP1528">
        <v>0</v>
      </c>
      <c r="BQ1528">
        <v>1</v>
      </c>
      <c r="BR1528">
        <v>0</v>
      </c>
      <c r="BS1528">
        <v>1</v>
      </c>
      <c r="BT1528">
        <v>1</v>
      </c>
      <c r="BU1528">
        <v>1</v>
      </c>
      <c r="BV1528">
        <v>1</v>
      </c>
      <c r="BW1528">
        <v>1</v>
      </c>
      <c r="BX1528">
        <v>1</v>
      </c>
      <c r="BY1528" t="s">
        <v>3</v>
      </c>
      <c r="BZ1528">
        <v>70</v>
      </c>
      <c r="CA1528">
        <v>10</v>
      </c>
      <c r="CE1528">
        <v>0</v>
      </c>
      <c r="CF1528">
        <v>0</v>
      </c>
      <c r="CG1528">
        <v>0</v>
      </c>
      <c r="CM1528">
        <v>0</v>
      </c>
      <c r="CN1528" t="s">
        <v>3</v>
      </c>
      <c r="CO1528">
        <v>0</v>
      </c>
      <c r="CP1528">
        <f t="shared" si="913"/>
        <v>0</v>
      </c>
      <c r="CQ1528">
        <f t="shared" si="914"/>
        <v>0</v>
      </c>
      <c r="CR1528">
        <f t="shared" si="915"/>
        <v>0</v>
      </c>
      <c r="CS1528">
        <f t="shared" si="916"/>
        <v>0</v>
      </c>
      <c r="CT1528">
        <f t="shared" si="917"/>
        <v>119.69</v>
      </c>
      <c r="CU1528">
        <f t="shared" si="918"/>
        <v>0</v>
      </c>
      <c r="CV1528">
        <f t="shared" si="919"/>
        <v>1.02</v>
      </c>
      <c r="CW1528">
        <f t="shared" si="920"/>
        <v>0</v>
      </c>
      <c r="CX1528">
        <f t="shared" si="921"/>
        <v>0</v>
      </c>
      <c r="CY1528">
        <f t="shared" si="922"/>
        <v>0</v>
      </c>
      <c r="CZ1528">
        <f t="shared" si="923"/>
        <v>0</v>
      </c>
      <c r="DC1528" t="s">
        <v>3</v>
      </c>
      <c r="DD1528" t="s">
        <v>3</v>
      </c>
      <c r="DE1528" t="s">
        <v>3</v>
      </c>
      <c r="DF1528" t="s">
        <v>3</v>
      </c>
      <c r="DG1528" t="s">
        <v>3</v>
      </c>
      <c r="DH1528" t="s">
        <v>3</v>
      </c>
      <c r="DI1528" t="s">
        <v>3</v>
      </c>
      <c r="DJ1528" t="s">
        <v>3</v>
      </c>
      <c r="DK1528" t="s">
        <v>3</v>
      </c>
      <c r="DL1528" t="s">
        <v>3</v>
      </c>
      <c r="DM1528" t="s">
        <v>3</v>
      </c>
      <c r="DN1528">
        <v>0</v>
      </c>
      <c r="DO1528">
        <v>0</v>
      </c>
      <c r="DP1528">
        <v>1</v>
      </c>
      <c r="DQ1528">
        <v>1</v>
      </c>
      <c r="DU1528">
        <v>1009</v>
      </c>
      <c r="DV1528" t="s">
        <v>42</v>
      </c>
      <c r="DW1528" t="s">
        <v>42</v>
      </c>
      <c r="DX1528">
        <v>1000</v>
      </c>
      <c r="EE1528">
        <v>38986828</v>
      </c>
      <c r="EF1528">
        <v>1</v>
      </c>
      <c r="EG1528" t="s">
        <v>23</v>
      </c>
      <c r="EH1528">
        <v>0</v>
      </c>
      <c r="EI1528" t="s">
        <v>3</v>
      </c>
      <c r="EJ1528">
        <v>4</v>
      </c>
      <c r="EK1528">
        <v>0</v>
      </c>
      <c r="EL1528" t="s">
        <v>24</v>
      </c>
      <c r="EM1528" t="s">
        <v>25</v>
      </c>
      <c r="EO1528" t="s">
        <v>3</v>
      </c>
      <c r="EQ1528">
        <v>131072</v>
      </c>
      <c r="ER1528">
        <v>119.69</v>
      </c>
      <c r="ES1528">
        <v>0</v>
      </c>
      <c r="ET1528">
        <v>0</v>
      </c>
      <c r="EU1528">
        <v>0</v>
      </c>
      <c r="EV1528">
        <v>119.69</v>
      </c>
      <c r="EW1528">
        <v>1.02</v>
      </c>
      <c r="EX1528">
        <v>0</v>
      </c>
      <c r="EY1528">
        <v>0</v>
      </c>
      <c r="FQ1528">
        <v>0</v>
      </c>
      <c r="FR1528">
        <f t="shared" si="924"/>
        <v>0</v>
      </c>
      <c r="FS1528">
        <v>0</v>
      </c>
      <c r="FX1528">
        <v>70</v>
      </c>
      <c r="FY1528">
        <v>10</v>
      </c>
      <c r="GA1528" t="s">
        <v>3</v>
      </c>
      <c r="GD1528">
        <v>0</v>
      </c>
      <c r="GF1528">
        <v>-1938149319</v>
      </c>
      <c r="GG1528">
        <v>2</v>
      </c>
      <c r="GH1528">
        <v>1</v>
      </c>
      <c r="GI1528">
        <v>-2</v>
      </c>
      <c r="GJ1528">
        <v>0</v>
      </c>
      <c r="GK1528">
        <f>ROUND(R1528*(R12)/100,2)</f>
        <v>0</v>
      </c>
      <c r="GL1528">
        <f t="shared" si="925"/>
        <v>0</v>
      </c>
      <c r="GM1528">
        <f>ROUND(O1528+X1528+Y1528+GK1528,2)+GX1528</f>
        <v>0</v>
      </c>
      <c r="GN1528">
        <f>IF(OR(BI1528=0,BI1528=1),ROUND(O1528+X1528+Y1528+GK1528,2),0)</f>
        <v>0</v>
      </c>
      <c r="GO1528">
        <f>IF(BI1528=2,ROUND(O1528+X1528+Y1528+GK1528,2),0)</f>
        <v>0</v>
      </c>
      <c r="GP1528">
        <f>IF(BI1528=4,ROUND(O1528+X1528+Y1528+GK1528,2)+GX1528,0)</f>
        <v>0</v>
      </c>
      <c r="GR1528">
        <v>0</v>
      </c>
      <c r="GS1528">
        <v>3</v>
      </c>
      <c r="GT1528">
        <v>0</v>
      </c>
      <c r="GU1528" t="s">
        <v>3</v>
      </c>
      <c r="GV1528">
        <f t="shared" si="926"/>
        <v>0</v>
      </c>
      <c r="GW1528">
        <v>1</v>
      </c>
      <c r="GX1528">
        <f t="shared" si="927"/>
        <v>0</v>
      </c>
      <c r="HA1528">
        <v>0</v>
      </c>
      <c r="HB1528">
        <v>0</v>
      </c>
      <c r="HC1528">
        <f t="shared" si="928"/>
        <v>0</v>
      </c>
      <c r="IK1528">
        <v>0</v>
      </c>
    </row>
    <row r="1529" spans="1:245" x14ac:dyDescent="0.2">
      <c r="A1529">
        <v>17</v>
      </c>
      <c r="B1529">
        <v>1</v>
      </c>
      <c r="C1529">
        <f>ROW(SmtRes!A379)</f>
        <v>379</v>
      </c>
      <c r="D1529">
        <f>ROW(EtalonRes!A481)</f>
        <v>481</v>
      </c>
      <c r="E1529" t="s">
        <v>425</v>
      </c>
      <c r="F1529" t="s">
        <v>54</v>
      </c>
      <c r="G1529" t="s">
        <v>55</v>
      </c>
      <c r="H1529" t="s">
        <v>42</v>
      </c>
      <c r="I1529">
        <f>ROUND(I1528,9)</f>
        <v>0</v>
      </c>
      <c r="J1529">
        <v>0</v>
      </c>
      <c r="O1529">
        <f t="shared" si="895"/>
        <v>0</v>
      </c>
      <c r="P1529">
        <f t="shared" si="896"/>
        <v>0</v>
      </c>
      <c r="Q1529">
        <f t="shared" si="897"/>
        <v>0</v>
      </c>
      <c r="R1529">
        <f t="shared" si="898"/>
        <v>0</v>
      </c>
      <c r="S1529">
        <f t="shared" si="899"/>
        <v>0</v>
      </c>
      <c r="T1529">
        <f t="shared" si="900"/>
        <v>0</v>
      </c>
      <c r="U1529">
        <f t="shared" si="901"/>
        <v>0</v>
      </c>
      <c r="V1529">
        <f t="shared" si="902"/>
        <v>0</v>
      </c>
      <c r="W1529">
        <f t="shared" si="903"/>
        <v>0</v>
      </c>
      <c r="X1529">
        <f t="shared" si="904"/>
        <v>0</v>
      </c>
      <c r="Y1529">
        <f t="shared" si="905"/>
        <v>0</v>
      </c>
      <c r="AA1529">
        <v>40597198</v>
      </c>
      <c r="AB1529">
        <f t="shared" si="906"/>
        <v>179.4</v>
      </c>
      <c r="AC1529">
        <f t="shared" si="907"/>
        <v>0</v>
      </c>
      <c r="AD1529">
        <f t="shared" si="908"/>
        <v>179.4</v>
      </c>
      <c r="AE1529">
        <f t="shared" si="909"/>
        <v>106.2</v>
      </c>
      <c r="AF1529">
        <f t="shared" si="909"/>
        <v>0</v>
      </c>
      <c r="AG1529">
        <f t="shared" si="910"/>
        <v>0</v>
      </c>
      <c r="AH1529">
        <f t="shared" si="911"/>
        <v>0</v>
      </c>
      <c r="AI1529">
        <f t="shared" si="911"/>
        <v>0</v>
      </c>
      <c r="AJ1529">
        <f t="shared" si="912"/>
        <v>0</v>
      </c>
      <c r="AK1529">
        <v>179.4</v>
      </c>
      <c r="AL1529">
        <v>0</v>
      </c>
      <c r="AM1529">
        <v>179.4</v>
      </c>
      <c r="AN1529">
        <v>106.2</v>
      </c>
      <c r="AO1529">
        <v>0</v>
      </c>
      <c r="AP1529">
        <v>0</v>
      </c>
      <c r="AQ1529">
        <v>0</v>
      </c>
      <c r="AR1529">
        <v>0</v>
      </c>
      <c r="AS1529">
        <v>0</v>
      </c>
      <c r="AT1529">
        <v>0</v>
      </c>
      <c r="AU1529">
        <v>0</v>
      </c>
      <c r="AV1529">
        <v>1</v>
      </c>
      <c r="AW1529">
        <v>1</v>
      </c>
      <c r="AZ1529">
        <v>1</v>
      </c>
      <c r="BA1529">
        <v>1</v>
      </c>
      <c r="BB1529">
        <v>1</v>
      </c>
      <c r="BC1529">
        <v>1</v>
      </c>
      <c r="BD1529" t="s">
        <v>3</v>
      </c>
      <c r="BE1529" t="s">
        <v>3</v>
      </c>
      <c r="BF1529" t="s">
        <v>3</v>
      </c>
      <c r="BG1529" t="s">
        <v>3</v>
      </c>
      <c r="BH1529">
        <v>0</v>
      </c>
      <c r="BI1529">
        <v>4</v>
      </c>
      <c r="BJ1529" t="s">
        <v>56</v>
      </c>
      <c r="BM1529">
        <v>1</v>
      </c>
      <c r="BN1529">
        <v>0</v>
      </c>
      <c r="BO1529" t="s">
        <v>3</v>
      </c>
      <c r="BP1529">
        <v>0</v>
      </c>
      <c r="BQ1529">
        <v>1</v>
      </c>
      <c r="BR1529">
        <v>0</v>
      </c>
      <c r="BS1529">
        <v>1</v>
      </c>
      <c r="BT1529">
        <v>1</v>
      </c>
      <c r="BU1529">
        <v>1</v>
      </c>
      <c r="BV1529">
        <v>1</v>
      </c>
      <c r="BW1529">
        <v>1</v>
      </c>
      <c r="BX1529">
        <v>1</v>
      </c>
      <c r="BY1529" t="s">
        <v>3</v>
      </c>
      <c r="BZ1529">
        <v>0</v>
      </c>
      <c r="CA1529">
        <v>0</v>
      </c>
      <c r="CE1529">
        <v>0</v>
      </c>
      <c r="CF1529">
        <v>0</v>
      </c>
      <c r="CG1529">
        <v>0</v>
      </c>
      <c r="CM1529">
        <v>0</v>
      </c>
      <c r="CN1529" t="s">
        <v>3</v>
      </c>
      <c r="CO1529">
        <v>0</v>
      </c>
      <c r="CP1529">
        <f t="shared" si="913"/>
        <v>0</v>
      </c>
      <c r="CQ1529">
        <f t="shared" si="914"/>
        <v>0</v>
      </c>
      <c r="CR1529">
        <f t="shared" si="915"/>
        <v>179.4</v>
      </c>
      <c r="CS1529">
        <f t="shared" si="916"/>
        <v>106.2</v>
      </c>
      <c r="CT1529">
        <f t="shared" si="917"/>
        <v>0</v>
      </c>
      <c r="CU1529">
        <f t="shared" si="918"/>
        <v>0</v>
      </c>
      <c r="CV1529">
        <f t="shared" si="919"/>
        <v>0</v>
      </c>
      <c r="CW1529">
        <f t="shared" si="920"/>
        <v>0</v>
      </c>
      <c r="CX1529">
        <f t="shared" si="921"/>
        <v>0</v>
      </c>
      <c r="CY1529">
        <f t="shared" si="922"/>
        <v>0</v>
      </c>
      <c r="CZ1529">
        <f t="shared" si="923"/>
        <v>0</v>
      </c>
      <c r="DC1529" t="s">
        <v>3</v>
      </c>
      <c r="DD1529" t="s">
        <v>3</v>
      </c>
      <c r="DE1529" t="s">
        <v>3</v>
      </c>
      <c r="DF1529" t="s">
        <v>3</v>
      </c>
      <c r="DG1529" t="s">
        <v>3</v>
      </c>
      <c r="DH1529" t="s">
        <v>3</v>
      </c>
      <c r="DI1529" t="s">
        <v>3</v>
      </c>
      <c r="DJ1529" t="s">
        <v>3</v>
      </c>
      <c r="DK1529" t="s">
        <v>3</v>
      </c>
      <c r="DL1529" t="s">
        <v>3</v>
      </c>
      <c r="DM1529" t="s">
        <v>3</v>
      </c>
      <c r="DN1529">
        <v>0</v>
      </c>
      <c r="DO1529">
        <v>0</v>
      </c>
      <c r="DP1529">
        <v>1</v>
      </c>
      <c r="DQ1529">
        <v>1</v>
      </c>
      <c r="DU1529">
        <v>1009</v>
      </c>
      <c r="DV1529" t="s">
        <v>42</v>
      </c>
      <c r="DW1529" t="s">
        <v>42</v>
      </c>
      <c r="DX1529">
        <v>1000</v>
      </c>
      <c r="EE1529">
        <v>38986830</v>
      </c>
      <c r="EF1529">
        <v>1</v>
      </c>
      <c r="EG1529" t="s">
        <v>23</v>
      </c>
      <c r="EH1529">
        <v>0</v>
      </c>
      <c r="EI1529" t="s">
        <v>3</v>
      </c>
      <c r="EJ1529">
        <v>4</v>
      </c>
      <c r="EK1529">
        <v>1</v>
      </c>
      <c r="EL1529" t="s">
        <v>48</v>
      </c>
      <c r="EM1529" t="s">
        <v>25</v>
      </c>
      <c r="EO1529" t="s">
        <v>3</v>
      </c>
      <c r="EQ1529">
        <v>131072</v>
      </c>
      <c r="ER1529">
        <v>179.4</v>
      </c>
      <c r="ES1529">
        <v>0</v>
      </c>
      <c r="ET1529">
        <v>179.4</v>
      </c>
      <c r="EU1529">
        <v>106.2</v>
      </c>
      <c r="EV1529">
        <v>0</v>
      </c>
      <c r="EW1529">
        <v>0</v>
      </c>
      <c r="EX1529">
        <v>0</v>
      </c>
      <c r="EY1529">
        <v>0</v>
      </c>
      <c r="FQ1529">
        <v>0</v>
      </c>
      <c r="FR1529">
        <f t="shared" si="924"/>
        <v>0</v>
      </c>
      <c r="FS1529">
        <v>0</v>
      </c>
      <c r="FX1529">
        <v>0</v>
      </c>
      <c r="FY1529">
        <v>0</v>
      </c>
      <c r="GA1529" t="s">
        <v>3</v>
      </c>
      <c r="GD1529">
        <v>1</v>
      </c>
      <c r="GF1529">
        <v>1161399123</v>
      </c>
      <c r="GG1529">
        <v>2</v>
      </c>
      <c r="GH1529">
        <v>1</v>
      </c>
      <c r="GI1529">
        <v>-2</v>
      </c>
      <c r="GJ1529">
        <v>0</v>
      </c>
      <c r="GK1529">
        <v>0</v>
      </c>
      <c r="GL1529">
        <f t="shared" si="925"/>
        <v>0</v>
      </c>
      <c r="GM1529">
        <f>ROUND(O1529+X1529+Y1529,2)+GX1529</f>
        <v>0</v>
      </c>
      <c r="GN1529">
        <f>IF(OR(BI1529=0,BI1529=1),ROUND(O1529+X1529+Y1529,2),0)</f>
        <v>0</v>
      </c>
      <c r="GO1529">
        <f>IF(BI1529=2,ROUND(O1529+X1529+Y1529,2),0)</f>
        <v>0</v>
      </c>
      <c r="GP1529">
        <f>IF(BI1529=4,ROUND(O1529+X1529+Y1529,2)+GX1529,0)</f>
        <v>0</v>
      </c>
      <c r="GR1529">
        <v>0</v>
      </c>
      <c r="GS1529">
        <v>3</v>
      </c>
      <c r="GT1529">
        <v>0</v>
      </c>
      <c r="GU1529" t="s">
        <v>3</v>
      </c>
      <c r="GV1529">
        <f t="shared" si="926"/>
        <v>0</v>
      </c>
      <c r="GW1529">
        <v>1</v>
      </c>
      <c r="GX1529">
        <f t="shared" si="927"/>
        <v>0</v>
      </c>
      <c r="HA1529">
        <v>0</v>
      </c>
      <c r="HB1529">
        <v>0</v>
      </c>
      <c r="HC1529">
        <f t="shared" si="928"/>
        <v>0</v>
      </c>
      <c r="IK1529">
        <v>0</v>
      </c>
    </row>
    <row r="1530" spans="1:245" x14ac:dyDescent="0.2">
      <c r="A1530">
        <v>17</v>
      </c>
      <c r="B1530">
        <v>1</v>
      </c>
      <c r="C1530">
        <f>ROW(SmtRes!A381)</f>
        <v>381</v>
      </c>
      <c r="D1530">
        <f>ROW(EtalonRes!A483)</f>
        <v>483</v>
      </c>
      <c r="E1530" t="s">
        <v>426</v>
      </c>
      <c r="F1530" t="s">
        <v>58</v>
      </c>
      <c r="G1530" t="s">
        <v>59</v>
      </c>
      <c r="H1530" t="s">
        <v>42</v>
      </c>
      <c r="I1530">
        <f>ROUND(I1527+I1529,9)</f>
        <v>0</v>
      </c>
      <c r="J1530">
        <v>0</v>
      </c>
      <c r="O1530">
        <f t="shared" si="895"/>
        <v>0</v>
      </c>
      <c r="P1530">
        <f t="shared" si="896"/>
        <v>0</v>
      </c>
      <c r="Q1530">
        <f t="shared" si="897"/>
        <v>0</v>
      </c>
      <c r="R1530">
        <f t="shared" si="898"/>
        <v>0</v>
      </c>
      <c r="S1530">
        <f t="shared" si="899"/>
        <v>0</v>
      </c>
      <c r="T1530">
        <f t="shared" si="900"/>
        <v>0</v>
      </c>
      <c r="U1530">
        <f t="shared" si="901"/>
        <v>0</v>
      </c>
      <c r="V1530">
        <f t="shared" si="902"/>
        <v>0</v>
      </c>
      <c r="W1530">
        <f t="shared" si="903"/>
        <v>0</v>
      </c>
      <c r="X1530">
        <f t="shared" si="904"/>
        <v>0</v>
      </c>
      <c r="Y1530">
        <f t="shared" si="905"/>
        <v>0</v>
      </c>
      <c r="AA1530">
        <v>40597198</v>
      </c>
      <c r="AB1530">
        <f t="shared" si="906"/>
        <v>769.08</v>
      </c>
      <c r="AC1530">
        <f>ROUND(((ES1530*26)),6)</f>
        <v>0</v>
      </c>
      <c r="AD1530">
        <f>ROUND(((((ET1530*26))-((EU1530*26)))+AE1530),6)</f>
        <v>769.08</v>
      </c>
      <c r="AE1530">
        <f>ROUND(((EU1530*26)),6)</f>
        <v>456.04</v>
      </c>
      <c r="AF1530">
        <f>ROUND(((EV1530*26)),6)</f>
        <v>0</v>
      </c>
      <c r="AG1530">
        <f t="shared" si="910"/>
        <v>0</v>
      </c>
      <c r="AH1530">
        <f>((EW1530*26))</f>
        <v>0</v>
      </c>
      <c r="AI1530">
        <f>((EX1530*26))</f>
        <v>0</v>
      </c>
      <c r="AJ1530">
        <f t="shared" si="912"/>
        <v>0</v>
      </c>
      <c r="AK1530">
        <v>29.58</v>
      </c>
      <c r="AL1530">
        <v>0</v>
      </c>
      <c r="AM1530">
        <v>29.58</v>
      </c>
      <c r="AN1530">
        <v>17.54</v>
      </c>
      <c r="AO1530">
        <v>0</v>
      </c>
      <c r="AP1530">
        <v>0</v>
      </c>
      <c r="AQ1530">
        <v>0</v>
      </c>
      <c r="AR1530">
        <v>0</v>
      </c>
      <c r="AS1530">
        <v>0</v>
      </c>
      <c r="AT1530">
        <v>0</v>
      </c>
      <c r="AU1530">
        <v>0</v>
      </c>
      <c r="AV1530">
        <v>1</v>
      </c>
      <c r="AW1530">
        <v>1</v>
      </c>
      <c r="AZ1530">
        <v>1</v>
      </c>
      <c r="BA1530">
        <v>1</v>
      </c>
      <c r="BB1530">
        <v>1</v>
      </c>
      <c r="BC1530">
        <v>1</v>
      </c>
      <c r="BD1530" t="s">
        <v>3</v>
      </c>
      <c r="BE1530" t="s">
        <v>3</v>
      </c>
      <c r="BF1530" t="s">
        <v>3</v>
      </c>
      <c r="BG1530" t="s">
        <v>3</v>
      </c>
      <c r="BH1530">
        <v>0</v>
      </c>
      <c r="BI1530">
        <v>4</v>
      </c>
      <c r="BJ1530" t="s">
        <v>60</v>
      </c>
      <c r="BM1530">
        <v>1</v>
      </c>
      <c r="BN1530">
        <v>0</v>
      </c>
      <c r="BO1530" t="s">
        <v>3</v>
      </c>
      <c r="BP1530">
        <v>0</v>
      </c>
      <c r="BQ1530">
        <v>1</v>
      </c>
      <c r="BR1530">
        <v>0</v>
      </c>
      <c r="BS1530">
        <v>1</v>
      </c>
      <c r="BT1530">
        <v>1</v>
      </c>
      <c r="BU1530">
        <v>1</v>
      </c>
      <c r="BV1530">
        <v>1</v>
      </c>
      <c r="BW1530">
        <v>1</v>
      </c>
      <c r="BX1530">
        <v>1</v>
      </c>
      <c r="BY1530" t="s">
        <v>3</v>
      </c>
      <c r="BZ1530">
        <v>0</v>
      </c>
      <c r="CA1530">
        <v>0</v>
      </c>
      <c r="CE1530">
        <v>0</v>
      </c>
      <c r="CF1530">
        <v>0</v>
      </c>
      <c r="CG1530">
        <v>0</v>
      </c>
      <c r="CM1530">
        <v>0</v>
      </c>
      <c r="CN1530" t="s">
        <v>3</v>
      </c>
      <c r="CO1530">
        <v>0</v>
      </c>
      <c r="CP1530">
        <f t="shared" si="913"/>
        <v>0</v>
      </c>
      <c r="CQ1530">
        <f t="shared" si="914"/>
        <v>0</v>
      </c>
      <c r="CR1530">
        <f>(((((ET1530*26))*BB1530-((EU1530*26))*BS1530)+AE1530*BS1530)*AV1530)</f>
        <v>769.07999999999993</v>
      </c>
      <c r="CS1530">
        <f t="shared" si="916"/>
        <v>456.04</v>
      </c>
      <c r="CT1530">
        <f t="shared" si="917"/>
        <v>0</v>
      </c>
      <c r="CU1530">
        <f t="shared" si="918"/>
        <v>0</v>
      </c>
      <c r="CV1530">
        <f t="shared" si="919"/>
        <v>0</v>
      </c>
      <c r="CW1530">
        <f t="shared" si="920"/>
        <v>0</v>
      </c>
      <c r="CX1530">
        <f t="shared" si="921"/>
        <v>0</v>
      </c>
      <c r="CY1530">
        <f t="shared" si="922"/>
        <v>0</v>
      </c>
      <c r="CZ1530">
        <f t="shared" si="923"/>
        <v>0</v>
      </c>
      <c r="DC1530" t="s">
        <v>3</v>
      </c>
      <c r="DD1530" t="s">
        <v>61</v>
      </c>
      <c r="DE1530" t="s">
        <v>61</v>
      </c>
      <c r="DF1530" t="s">
        <v>61</v>
      </c>
      <c r="DG1530" t="s">
        <v>61</v>
      </c>
      <c r="DH1530" t="s">
        <v>3</v>
      </c>
      <c r="DI1530" t="s">
        <v>61</v>
      </c>
      <c r="DJ1530" t="s">
        <v>61</v>
      </c>
      <c r="DK1530" t="s">
        <v>3</v>
      </c>
      <c r="DL1530" t="s">
        <v>3</v>
      </c>
      <c r="DM1530" t="s">
        <v>3</v>
      </c>
      <c r="DN1530">
        <v>0</v>
      </c>
      <c r="DO1530">
        <v>0</v>
      </c>
      <c r="DP1530">
        <v>1</v>
      </c>
      <c r="DQ1530">
        <v>1</v>
      </c>
      <c r="DU1530">
        <v>1009</v>
      </c>
      <c r="DV1530" t="s">
        <v>42</v>
      </c>
      <c r="DW1530" t="s">
        <v>42</v>
      </c>
      <c r="DX1530">
        <v>1000</v>
      </c>
      <c r="EE1530">
        <v>38986830</v>
      </c>
      <c r="EF1530">
        <v>1</v>
      </c>
      <c r="EG1530" t="s">
        <v>23</v>
      </c>
      <c r="EH1530">
        <v>0</v>
      </c>
      <c r="EI1530" t="s">
        <v>3</v>
      </c>
      <c r="EJ1530">
        <v>4</v>
      </c>
      <c r="EK1530">
        <v>1</v>
      </c>
      <c r="EL1530" t="s">
        <v>48</v>
      </c>
      <c r="EM1530" t="s">
        <v>25</v>
      </c>
      <c r="EO1530" t="s">
        <v>3</v>
      </c>
      <c r="EQ1530">
        <v>131072</v>
      </c>
      <c r="ER1530">
        <v>29.58</v>
      </c>
      <c r="ES1530">
        <v>0</v>
      </c>
      <c r="ET1530">
        <v>29.58</v>
      </c>
      <c r="EU1530">
        <v>17.54</v>
      </c>
      <c r="EV1530">
        <v>0</v>
      </c>
      <c r="EW1530">
        <v>0</v>
      </c>
      <c r="EX1530">
        <v>0</v>
      </c>
      <c r="EY1530">
        <v>0</v>
      </c>
      <c r="FQ1530">
        <v>0</v>
      </c>
      <c r="FR1530">
        <f t="shared" si="924"/>
        <v>0</v>
      </c>
      <c r="FS1530">
        <v>0</v>
      </c>
      <c r="FX1530">
        <v>0</v>
      </c>
      <c r="FY1530">
        <v>0</v>
      </c>
      <c r="GA1530" t="s">
        <v>3</v>
      </c>
      <c r="GD1530">
        <v>1</v>
      </c>
      <c r="GF1530">
        <v>1159273940</v>
      </c>
      <c r="GG1530">
        <v>2</v>
      </c>
      <c r="GH1530">
        <v>1</v>
      </c>
      <c r="GI1530">
        <v>-2</v>
      </c>
      <c r="GJ1530">
        <v>0</v>
      </c>
      <c r="GK1530">
        <v>0</v>
      </c>
      <c r="GL1530">
        <f t="shared" si="925"/>
        <v>0</v>
      </c>
      <c r="GM1530">
        <f>ROUND(O1530+X1530+Y1530,2)+GX1530</f>
        <v>0</v>
      </c>
      <c r="GN1530">
        <f>IF(OR(BI1530=0,BI1530=1),ROUND(O1530+X1530+Y1530,2),0)</f>
        <v>0</v>
      </c>
      <c r="GO1530">
        <f>IF(BI1530=2,ROUND(O1530+X1530+Y1530,2),0)</f>
        <v>0</v>
      </c>
      <c r="GP1530">
        <f>IF(BI1530=4,ROUND(O1530+X1530+Y1530,2)+GX1530,0)</f>
        <v>0</v>
      </c>
      <c r="GR1530">
        <v>0</v>
      </c>
      <c r="GS1530">
        <v>3</v>
      </c>
      <c r="GT1530">
        <v>0</v>
      </c>
      <c r="GU1530" t="s">
        <v>61</v>
      </c>
      <c r="GV1530">
        <f>ROUND(((GT1530*26)),6)</f>
        <v>0</v>
      </c>
      <c r="GW1530">
        <v>1</v>
      </c>
      <c r="GX1530">
        <f t="shared" si="927"/>
        <v>0</v>
      </c>
      <c r="HA1530">
        <v>0</v>
      </c>
      <c r="HB1530">
        <v>0</v>
      </c>
      <c r="HC1530">
        <f t="shared" si="928"/>
        <v>0</v>
      </c>
      <c r="IK1530">
        <v>0</v>
      </c>
    </row>
    <row r="1531" spans="1:245" x14ac:dyDescent="0.2">
      <c r="A1531">
        <v>17</v>
      </c>
      <c r="B1531">
        <v>1</v>
      </c>
      <c r="E1531" t="s">
        <v>427</v>
      </c>
      <c r="F1531" t="s">
        <v>63</v>
      </c>
      <c r="G1531" t="s">
        <v>64</v>
      </c>
      <c r="H1531" t="s">
        <v>42</v>
      </c>
      <c r="I1531">
        <f>ROUND(I1530-I1524*100*1.6,9)</f>
        <v>0</v>
      </c>
      <c r="J1531">
        <v>0</v>
      </c>
      <c r="O1531">
        <f t="shared" si="895"/>
        <v>0</v>
      </c>
      <c r="P1531">
        <f t="shared" si="896"/>
        <v>0</v>
      </c>
      <c r="Q1531">
        <f t="shared" si="897"/>
        <v>0</v>
      </c>
      <c r="R1531">
        <f t="shared" si="898"/>
        <v>0</v>
      </c>
      <c r="S1531">
        <f t="shared" si="899"/>
        <v>0</v>
      </c>
      <c r="T1531">
        <f t="shared" si="900"/>
        <v>0</v>
      </c>
      <c r="U1531">
        <f t="shared" si="901"/>
        <v>0</v>
      </c>
      <c r="V1531">
        <f t="shared" si="902"/>
        <v>0</v>
      </c>
      <c r="W1531">
        <f t="shared" si="903"/>
        <v>0</v>
      </c>
      <c r="X1531">
        <f t="shared" si="904"/>
        <v>0</v>
      </c>
      <c r="Y1531">
        <f t="shared" si="905"/>
        <v>0</v>
      </c>
      <c r="AA1531">
        <v>40597198</v>
      </c>
      <c r="AB1531">
        <f t="shared" si="906"/>
        <v>150.61000000000001</v>
      </c>
      <c r="AC1531">
        <f t="shared" ref="AC1531:AC1539" si="929">ROUND((ES1531),6)</f>
        <v>150.61000000000001</v>
      </c>
      <c r="AD1531">
        <f t="shared" ref="AD1531:AD1539" si="930">ROUND((((ET1531)-(EU1531))+AE1531),6)</f>
        <v>0</v>
      </c>
      <c r="AE1531">
        <f t="shared" ref="AE1531:AE1539" si="931">ROUND((EU1531),6)</f>
        <v>0</v>
      </c>
      <c r="AF1531">
        <f t="shared" ref="AF1531:AF1539" si="932">ROUND((EV1531),6)</f>
        <v>0</v>
      </c>
      <c r="AG1531">
        <f t="shared" si="910"/>
        <v>0</v>
      </c>
      <c r="AH1531">
        <f t="shared" ref="AH1531:AH1539" si="933">(EW1531)</f>
        <v>0</v>
      </c>
      <c r="AI1531">
        <f t="shared" ref="AI1531:AI1539" si="934">(EX1531)</f>
        <v>0</v>
      </c>
      <c r="AJ1531">
        <f t="shared" si="912"/>
        <v>0</v>
      </c>
      <c r="AK1531">
        <v>150.61000000000001</v>
      </c>
      <c r="AL1531">
        <v>150.61000000000001</v>
      </c>
      <c r="AM1531">
        <v>0</v>
      </c>
      <c r="AN1531">
        <v>0</v>
      </c>
      <c r="AO1531">
        <v>0</v>
      </c>
      <c r="AP1531">
        <v>0</v>
      </c>
      <c r="AQ1531">
        <v>0</v>
      </c>
      <c r="AR1531">
        <v>0</v>
      </c>
      <c r="AS1531">
        <v>0</v>
      </c>
      <c r="AT1531">
        <v>70</v>
      </c>
      <c r="AU1531">
        <v>10</v>
      </c>
      <c r="AV1531">
        <v>1</v>
      </c>
      <c r="AW1531">
        <v>1</v>
      </c>
      <c r="AZ1531">
        <v>1</v>
      </c>
      <c r="BA1531">
        <v>1</v>
      </c>
      <c r="BB1531">
        <v>1</v>
      </c>
      <c r="BC1531">
        <v>1</v>
      </c>
      <c r="BD1531" t="s">
        <v>3</v>
      </c>
      <c r="BE1531" t="s">
        <v>3</v>
      </c>
      <c r="BF1531" t="s">
        <v>3</v>
      </c>
      <c r="BG1531" t="s">
        <v>3</v>
      </c>
      <c r="BH1531">
        <v>3</v>
      </c>
      <c r="BI1531">
        <v>4</v>
      </c>
      <c r="BJ1531" t="s">
        <v>65</v>
      </c>
      <c r="BM1531">
        <v>0</v>
      </c>
      <c r="BN1531">
        <v>0</v>
      </c>
      <c r="BO1531" t="s">
        <v>3</v>
      </c>
      <c r="BP1531">
        <v>0</v>
      </c>
      <c r="BQ1531">
        <v>1</v>
      </c>
      <c r="BR1531">
        <v>0</v>
      </c>
      <c r="BS1531">
        <v>1</v>
      </c>
      <c r="BT1531">
        <v>1</v>
      </c>
      <c r="BU1531">
        <v>1</v>
      </c>
      <c r="BV1531">
        <v>1</v>
      </c>
      <c r="BW1531">
        <v>1</v>
      </c>
      <c r="BX1531">
        <v>1</v>
      </c>
      <c r="BY1531" t="s">
        <v>3</v>
      </c>
      <c r="BZ1531">
        <v>70</v>
      </c>
      <c r="CA1531">
        <v>10</v>
      </c>
      <c r="CE1531">
        <v>0</v>
      </c>
      <c r="CF1531">
        <v>0</v>
      </c>
      <c r="CG1531">
        <v>0</v>
      </c>
      <c r="CM1531">
        <v>0</v>
      </c>
      <c r="CN1531" t="s">
        <v>3</v>
      </c>
      <c r="CO1531">
        <v>0</v>
      </c>
      <c r="CP1531">
        <f t="shared" si="913"/>
        <v>0</v>
      </c>
      <c r="CQ1531">
        <f t="shared" si="914"/>
        <v>150.61000000000001</v>
      </c>
      <c r="CR1531">
        <f t="shared" ref="CR1531:CR1539" si="935">((((ET1531)*BB1531-(EU1531)*BS1531)+AE1531*BS1531)*AV1531)</f>
        <v>0</v>
      </c>
      <c r="CS1531">
        <f t="shared" si="916"/>
        <v>0</v>
      </c>
      <c r="CT1531">
        <f t="shared" si="917"/>
        <v>0</v>
      </c>
      <c r="CU1531">
        <f t="shared" si="918"/>
        <v>0</v>
      </c>
      <c r="CV1531">
        <f t="shared" si="919"/>
        <v>0</v>
      </c>
      <c r="CW1531">
        <f t="shared" si="920"/>
        <v>0</v>
      </c>
      <c r="CX1531">
        <f t="shared" si="921"/>
        <v>0</v>
      </c>
      <c r="CY1531">
        <f t="shared" si="922"/>
        <v>0</v>
      </c>
      <c r="CZ1531">
        <f t="shared" si="923"/>
        <v>0</v>
      </c>
      <c r="DC1531" t="s">
        <v>3</v>
      </c>
      <c r="DD1531" t="s">
        <v>3</v>
      </c>
      <c r="DE1531" t="s">
        <v>3</v>
      </c>
      <c r="DF1531" t="s">
        <v>3</v>
      </c>
      <c r="DG1531" t="s">
        <v>3</v>
      </c>
      <c r="DH1531" t="s">
        <v>3</v>
      </c>
      <c r="DI1531" t="s">
        <v>3</v>
      </c>
      <c r="DJ1531" t="s">
        <v>3</v>
      </c>
      <c r="DK1531" t="s">
        <v>3</v>
      </c>
      <c r="DL1531" t="s">
        <v>3</v>
      </c>
      <c r="DM1531" t="s">
        <v>3</v>
      </c>
      <c r="DN1531">
        <v>0</v>
      </c>
      <c r="DO1531">
        <v>0</v>
      </c>
      <c r="DP1531">
        <v>1</v>
      </c>
      <c r="DQ1531">
        <v>1</v>
      </c>
      <c r="DU1531">
        <v>1009</v>
      </c>
      <c r="DV1531" t="s">
        <v>42</v>
      </c>
      <c r="DW1531" t="s">
        <v>42</v>
      </c>
      <c r="DX1531">
        <v>1000</v>
      </c>
      <c r="EE1531">
        <v>38986828</v>
      </c>
      <c r="EF1531">
        <v>1</v>
      </c>
      <c r="EG1531" t="s">
        <v>23</v>
      </c>
      <c r="EH1531">
        <v>0</v>
      </c>
      <c r="EI1531" t="s">
        <v>3</v>
      </c>
      <c r="EJ1531">
        <v>4</v>
      </c>
      <c r="EK1531">
        <v>0</v>
      </c>
      <c r="EL1531" t="s">
        <v>24</v>
      </c>
      <c r="EM1531" t="s">
        <v>25</v>
      </c>
      <c r="EO1531" t="s">
        <v>3</v>
      </c>
      <c r="EQ1531">
        <v>131072</v>
      </c>
      <c r="ER1531">
        <v>150.61000000000001</v>
      </c>
      <c r="ES1531">
        <v>150.61000000000001</v>
      </c>
      <c r="ET1531">
        <v>0</v>
      </c>
      <c r="EU1531">
        <v>0</v>
      </c>
      <c r="EV1531">
        <v>0</v>
      </c>
      <c r="EW1531">
        <v>0</v>
      </c>
      <c r="EX1531">
        <v>0</v>
      </c>
      <c r="EY1531">
        <v>0</v>
      </c>
      <c r="FQ1531">
        <v>0</v>
      </c>
      <c r="FR1531">
        <f t="shared" si="924"/>
        <v>0</v>
      </c>
      <c r="FS1531">
        <v>0</v>
      </c>
      <c r="FX1531">
        <v>70</v>
      </c>
      <c r="FY1531">
        <v>10</v>
      </c>
      <c r="GA1531" t="s">
        <v>3</v>
      </c>
      <c r="GD1531">
        <v>0</v>
      </c>
      <c r="GF1531">
        <v>74636012</v>
      </c>
      <c r="GG1531">
        <v>2</v>
      </c>
      <c r="GH1531">
        <v>1</v>
      </c>
      <c r="GI1531">
        <v>-2</v>
      </c>
      <c r="GJ1531">
        <v>0</v>
      </c>
      <c r="GK1531">
        <f>ROUND(R1531*(R12)/100,2)</f>
        <v>0</v>
      </c>
      <c r="GL1531">
        <f t="shared" si="925"/>
        <v>0</v>
      </c>
      <c r="GM1531">
        <f t="shared" ref="GM1531:GM1536" si="936">ROUND(O1531+X1531+Y1531+GK1531,2)+GX1531</f>
        <v>0</v>
      </c>
      <c r="GN1531">
        <f t="shared" ref="GN1531:GN1536" si="937">IF(OR(BI1531=0,BI1531=1),ROUND(O1531+X1531+Y1531+GK1531,2),0)</f>
        <v>0</v>
      </c>
      <c r="GO1531">
        <f t="shared" ref="GO1531:GO1536" si="938">IF(BI1531=2,ROUND(O1531+X1531+Y1531+GK1531,2),0)</f>
        <v>0</v>
      </c>
      <c r="GP1531">
        <f t="shared" ref="GP1531:GP1536" si="939">IF(BI1531=4,ROUND(O1531+X1531+Y1531+GK1531,2)+GX1531,0)</f>
        <v>0</v>
      </c>
      <c r="GR1531">
        <v>0</v>
      </c>
      <c r="GS1531">
        <v>3</v>
      </c>
      <c r="GT1531">
        <v>0</v>
      </c>
      <c r="GU1531" t="s">
        <v>3</v>
      </c>
      <c r="GV1531">
        <f t="shared" ref="GV1531:GV1539" si="940">ROUND((GT1531),6)</f>
        <v>0</v>
      </c>
      <c r="GW1531">
        <v>1</v>
      </c>
      <c r="GX1531">
        <f t="shared" si="927"/>
        <v>0</v>
      </c>
      <c r="HA1531">
        <v>0</v>
      </c>
      <c r="HB1531">
        <v>0</v>
      </c>
      <c r="HC1531">
        <f t="shared" si="928"/>
        <v>0</v>
      </c>
      <c r="IK1531">
        <v>0</v>
      </c>
    </row>
    <row r="1532" spans="1:245" x14ac:dyDescent="0.2">
      <c r="A1532">
        <v>17</v>
      </c>
      <c r="B1532">
        <v>1</v>
      </c>
      <c r="E1532" t="s">
        <v>428</v>
      </c>
      <c r="F1532" t="s">
        <v>429</v>
      </c>
      <c r="G1532" t="s">
        <v>430</v>
      </c>
      <c r="H1532" t="s">
        <v>42</v>
      </c>
      <c r="I1532">
        <f>ROUND(I1524*100*1.6,9)</f>
        <v>0</v>
      </c>
      <c r="J1532">
        <v>0</v>
      </c>
      <c r="O1532">
        <f t="shared" si="895"/>
        <v>0</v>
      </c>
      <c r="P1532">
        <f t="shared" si="896"/>
        <v>0</v>
      </c>
      <c r="Q1532">
        <f t="shared" si="897"/>
        <v>0</v>
      </c>
      <c r="R1532">
        <f t="shared" si="898"/>
        <v>0</v>
      </c>
      <c r="S1532">
        <f t="shared" si="899"/>
        <v>0</v>
      </c>
      <c r="T1532">
        <f t="shared" si="900"/>
        <v>0</v>
      </c>
      <c r="U1532">
        <f t="shared" si="901"/>
        <v>0</v>
      </c>
      <c r="V1532">
        <f t="shared" si="902"/>
        <v>0</v>
      </c>
      <c r="W1532">
        <f t="shared" si="903"/>
        <v>0</v>
      </c>
      <c r="X1532">
        <f t="shared" si="904"/>
        <v>0</v>
      </c>
      <c r="Y1532">
        <f t="shared" si="905"/>
        <v>0</v>
      </c>
      <c r="AA1532">
        <v>40597198</v>
      </c>
      <c r="AB1532">
        <f t="shared" si="906"/>
        <v>197.96</v>
      </c>
      <c r="AC1532">
        <f t="shared" si="929"/>
        <v>197.96</v>
      </c>
      <c r="AD1532">
        <f t="shared" si="930"/>
        <v>0</v>
      </c>
      <c r="AE1532">
        <f t="shared" si="931"/>
        <v>0</v>
      </c>
      <c r="AF1532">
        <f t="shared" si="932"/>
        <v>0</v>
      </c>
      <c r="AG1532">
        <f t="shared" si="910"/>
        <v>0</v>
      </c>
      <c r="AH1532">
        <f t="shared" si="933"/>
        <v>0</v>
      </c>
      <c r="AI1532">
        <f t="shared" si="934"/>
        <v>0</v>
      </c>
      <c r="AJ1532">
        <f t="shared" si="912"/>
        <v>0</v>
      </c>
      <c r="AK1532">
        <v>197.96</v>
      </c>
      <c r="AL1532">
        <v>197.96</v>
      </c>
      <c r="AM1532">
        <v>0</v>
      </c>
      <c r="AN1532">
        <v>0</v>
      </c>
      <c r="AO1532">
        <v>0</v>
      </c>
      <c r="AP1532">
        <v>0</v>
      </c>
      <c r="AQ1532">
        <v>0</v>
      </c>
      <c r="AR1532">
        <v>0</v>
      </c>
      <c r="AS1532">
        <v>0</v>
      </c>
      <c r="AT1532">
        <v>70</v>
      </c>
      <c r="AU1532">
        <v>10</v>
      </c>
      <c r="AV1532">
        <v>1</v>
      </c>
      <c r="AW1532">
        <v>1</v>
      </c>
      <c r="AZ1532">
        <v>1</v>
      </c>
      <c r="BA1532">
        <v>1</v>
      </c>
      <c r="BB1532">
        <v>1</v>
      </c>
      <c r="BC1532">
        <v>1</v>
      </c>
      <c r="BD1532" t="s">
        <v>3</v>
      </c>
      <c r="BE1532" t="s">
        <v>3</v>
      </c>
      <c r="BF1532" t="s">
        <v>3</v>
      </c>
      <c r="BG1532" t="s">
        <v>3</v>
      </c>
      <c r="BH1532">
        <v>3</v>
      </c>
      <c r="BI1532">
        <v>4</v>
      </c>
      <c r="BJ1532" t="s">
        <v>431</v>
      </c>
      <c r="BM1532">
        <v>0</v>
      </c>
      <c r="BN1532">
        <v>0</v>
      </c>
      <c r="BO1532" t="s">
        <v>3</v>
      </c>
      <c r="BP1532">
        <v>0</v>
      </c>
      <c r="BQ1532">
        <v>1</v>
      </c>
      <c r="BR1532">
        <v>0</v>
      </c>
      <c r="BS1532">
        <v>1</v>
      </c>
      <c r="BT1532">
        <v>1</v>
      </c>
      <c r="BU1532">
        <v>1</v>
      </c>
      <c r="BV1532">
        <v>1</v>
      </c>
      <c r="BW1532">
        <v>1</v>
      </c>
      <c r="BX1532">
        <v>1</v>
      </c>
      <c r="BY1532" t="s">
        <v>3</v>
      </c>
      <c r="BZ1532">
        <v>70</v>
      </c>
      <c r="CA1532">
        <v>10</v>
      </c>
      <c r="CE1532">
        <v>0</v>
      </c>
      <c r="CF1532">
        <v>0</v>
      </c>
      <c r="CG1532">
        <v>0</v>
      </c>
      <c r="CM1532">
        <v>0</v>
      </c>
      <c r="CN1532" t="s">
        <v>3</v>
      </c>
      <c r="CO1532">
        <v>0</v>
      </c>
      <c r="CP1532">
        <f t="shared" si="913"/>
        <v>0</v>
      </c>
      <c r="CQ1532">
        <f t="shared" si="914"/>
        <v>197.96</v>
      </c>
      <c r="CR1532">
        <f t="shared" si="935"/>
        <v>0</v>
      </c>
      <c r="CS1532">
        <f t="shared" si="916"/>
        <v>0</v>
      </c>
      <c r="CT1532">
        <f t="shared" si="917"/>
        <v>0</v>
      </c>
      <c r="CU1532">
        <f t="shared" si="918"/>
        <v>0</v>
      </c>
      <c r="CV1532">
        <f t="shared" si="919"/>
        <v>0</v>
      </c>
      <c r="CW1532">
        <f t="shared" si="920"/>
        <v>0</v>
      </c>
      <c r="CX1532">
        <f t="shared" si="921"/>
        <v>0</v>
      </c>
      <c r="CY1532">
        <f t="shared" si="922"/>
        <v>0</v>
      </c>
      <c r="CZ1532">
        <f t="shared" si="923"/>
        <v>0</v>
      </c>
      <c r="DC1532" t="s">
        <v>3</v>
      </c>
      <c r="DD1532" t="s">
        <v>3</v>
      </c>
      <c r="DE1532" t="s">
        <v>3</v>
      </c>
      <c r="DF1532" t="s">
        <v>3</v>
      </c>
      <c r="DG1532" t="s">
        <v>3</v>
      </c>
      <c r="DH1532" t="s">
        <v>3</v>
      </c>
      <c r="DI1532" t="s">
        <v>3</v>
      </c>
      <c r="DJ1532" t="s">
        <v>3</v>
      </c>
      <c r="DK1532" t="s">
        <v>3</v>
      </c>
      <c r="DL1532" t="s">
        <v>3</v>
      </c>
      <c r="DM1532" t="s">
        <v>3</v>
      </c>
      <c r="DN1532">
        <v>0</v>
      </c>
      <c r="DO1532">
        <v>0</v>
      </c>
      <c r="DP1532">
        <v>1</v>
      </c>
      <c r="DQ1532">
        <v>1</v>
      </c>
      <c r="DU1532">
        <v>1009</v>
      </c>
      <c r="DV1532" t="s">
        <v>42</v>
      </c>
      <c r="DW1532" t="s">
        <v>42</v>
      </c>
      <c r="DX1532">
        <v>1000</v>
      </c>
      <c r="EE1532">
        <v>38986828</v>
      </c>
      <c r="EF1532">
        <v>1</v>
      </c>
      <c r="EG1532" t="s">
        <v>23</v>
      </c>
      <c r="EH1532">
        <v>0</v>
      </c>
      <c r="EI1532" t="s">
        <v>3</v>
      </c>
      <c r="EJ1532">
        <v>4</v>
      </c>
      <c r="EK1532">
        <v>0</v>
      </c>
      <c r="EL1532" t="s">
        <v>24</v>
      </c>
      <c r="EM1532" t="s">
        <v>25</v>
      </c>
      <c r="EO1532" t="s">
        <v>3</v>
      </c>
      <c r="EQ1532">
        <v>131072</v>
      </c>
      <c r="ER1532">
        <v>197.96</v>
      </c>
      <c r="ES1532">
        <v>197.96</v>
      </c>
      <c r="ET1532">
        <v>0</v>
      </c>
      <c r="EU1532">
        <v>0</v>
      </c>
      <c r="EV1532">
        <v>0</v>
      </c>
      <c r="EW1532">
        <v>0</v>
      </c>
      <c r="EX1532">
        <v>0</v>
      </c>
      <c r="EY1532">
        <v>0</v>
      </c>
      <c r="FQ1532">
        <v>0</v>
      </c>
      <c r="FR1532">
        <f t="shared" si="924"/>
        <v>0</v>
      </c>
      <c r="FS1532">
        <v>0</v>
      </c>
      <c r="FX1532">
        <v>70</v>
      </c>
      <c r="FY1532">
        <v>10</v>
      </c>
      <c r="GA1532" t="s">
        <v>3</v>
      </c>
      <c r="GD1532">
        <v>0</v>
      </c>
      <c r="GF1532">
        <v>-593804755</v>
      </c>
      <c r="GG1532">
        <v>2</v>
      </c>
      <c r="GH1532">
        <v>1</v>
      </c>
      <c r="GI1532">
        <v>-2</v>
      </c>
      <c r="GJ1532">
        <v>0</v>
      </c>
      <c r="GK1532">
        <f>ROUND(R1532*(R12)/100,2)</f>
        <v>0</v>
      </c>
      <c r="GL1532">
        <f t="shared" si="925"/>
        <v>0</v>
      </c>
      <c r="GM1532">
        <f t="shared" si="936"/>
        <v>0</v>
      </c>
      <c r="GN1532">
        <f t="shared" si="937"/>
        <v>0</v>
      </c>
      <c r="GO1532">
        <f t="shared" si="938"/>
        <v>0</v>
      </c>
      <c r="GP1532">
        <f t="shared" si="939"/>
        <v>0</v>
      </c>
      <c r="GR1532">
        <v>0</v>
      </c>
      <c r="GS1532">
        <v>3</v>
      </c>
      <c r="GT1532">
        <v>0</v>
      </c>
      <c r="GU1532" t="s">
        <v>3</v>
      </c>
      <c r="GV1532">
        <f t="shared" si="940"/>
        <v>0</v>
      </c>
      <c r="GW1532">
        <v>1</v>
      </c>
      <c r="GX1532">
        <f t="shared" si="927"/>
        <v>0</v>
      </c>
      <c r="HA1532">
        <v>0</v>
      </c>
      <c r="HB1532">
        <v>0</v>
      </c>
      <c r="HC1532">
        <f t="shared" si="928"/>
        <v>0</v>
      </c>
      <c r="IK1532">
        <v>0</v>
      </c>
    </row>
    <row r="1533" spans="1:245" x14ac:dyDescent="0.2">
      <c r="A1533">
        <v>17</v>
      </c>
      <c r="B1533">
        <v>1</v>
      </c>
      <c r="C1533">
        <f>ROW(SmtRes!A384)</f>
        <v>384</v>
      </c>
      <c r="D1533">
        <f>ROW(EtalonRes!A486)</f>
        <v>486</v>
      </c>
      <c r="E1533" t="s">
        <v>432</v>
      </c>
      <c r="F1533" t="s">
        <v>433</v>
      </c>
      <c r="G1533" t="s">
        <v>434</v>
      </c>
      <c r="H1533" t="s">
        <v>29</v>
      </c>
      <c r="I1533">
        <v>0</v>
      </c>
      <c r="J1533">
        <v>0</v>
      </c>
      <c r="O1533">
        <f t="shared" si="895"/>
        <v>0</v>
      </c>
      <c r="P1533">
        <f t="shared" si="896"/>
        <v>0</v>
      </c>
      <c r="Q1533">
        <f t="shared" si="897"/>
        <v>0</v>
      </c>
      <c r="R1533">
        <f t="shared" si="898"/>
        <v>0</v>
      </c>
      <c r="S1533">
        <f t="shared" si="899"/>
        <v>0</v>
      </c>
      <c r="T1533">
        <f t="shared" si="900"/>
        <v>0</v>
      </c>
      <c r="U1533">
        <f t="shared" si="901"/>
        <v>0</v>
      </c>
      <c r="V1533">
        <f t="shared" si="902"/>
        <v>0</v>
      </c>
      <c r="W1533">
        <f t="shared" si="903"/>
        <v>0</v>
      </c>
      <c r="X1533">
        <f t="shared" si="904"/>
        <v>0</v>
      </c>
      <c r="Y1533">
        <f t="shared" si="905"/>
        <v>0</v>
      </c>
      <c r="AA1533">
        <v>40597198</v>
      </c>
      <c r="AB1533">
        <f t="shared" si="906"/>
        <v>8776.4</v>
      </c>
      <c r="AC1533">
        <f t="shared" si="929"/>
        <v>0</v>
      </c>
      <c r="AD1533">
        <f t="shared" si="930"/>
        <v>8502.7099999999991</v>
      </c>
      <c r="AE1533">
        <f t="shared" si="931"/>
        <v>3260.42</v>
      </c>
      <c r="AF1533">
        <f t="shared" si="932"/>
        <v>273.69</v>
      </c>
      <c r="AG1533">
        <f t="shared" si="910"/>
        <v>0</v>
      </c>
      <c r="AH1533">
        <f t="shared" si="933"/>
        <v>1.59</v>
      </c>
      <c r="AI1533">
        <f t="shared" si="934"/>
        <v>0</v>
      </c>
      <c r="AJ1533">
        <f t="shared" si="912"/>
        <v>0</v>
      </c>
      <c r="AK1533">
        <v>8776.4</v>
      </c>
      <c r="AL1533">
        <v>0</v>
      </c>
      <c r="AM1533">
        <v>8502.7099999999991</v>
      </c>
      <c r="AN1533">
        <v>3260.42</v>
      </c>
      <c r="AO1533">
        <v>273.69</v>
      </c>
      <c r="AP1533">
        <v>0</v>
      </c>
      <c r="AQ1533">
        <v>1.59</v>
      </c>
      <c r="AR1533">
        <v>0</v>
      </c>
      <c r="AS1533">
        <v>0</v>
      </c>
      <c r="AT1533">
        <v>70</v>
      </c>
      <c r="AU1533">
        <v>10</v>
      </c>
      <c r="AV1533">
        <v>1</v>
      </c>
      <c r="AW1533">
        <v>1</v>
      </c>
      <c r="AZ1533">
        <v>1</v>
      </c>
      <c r="BA1533">
        <v>1</v>
      </c>
      <c r="BB1533">
        <v>1</v>
      </c>
      <c r="BC1533">
        <v>1</v>
      </c>
      <c r="BD1533" t="s">
        <v>3</v>
      </c>
      <c r="BE1533" t="s">
        <v>3</v>
      </c>
      <c r="BF1533" t="s">
        <v>3</v>
      </c>
      <c r="BG1533" t="s">
        <v>3</v>
      </c>
      <c r="BH1533">
        <v>0</v>
      </c>
      <c r="BI1533">
        <v>4</v>
      </c>
      <c r="BJ1533" t="s">
        <v>435</v>
      </c>
      <c r="BM1533">
        <v>0</v>
      </c>
      <c r="BN1533">
        <v>0</v>
      </c>
      <c r="BO1533" t="s">
        <v>3</v>
      </c>
      <c r="BP1533">
        <v>0</v>
      </c>
      <c r="BQ1533">
        <v>1</v>
      </c>
      <c r="BR1533">
        <v>0</v>
      </c>
      <c r="BS1533">
        <v>1</v>
      </c>
      <c r="BT1533">
        <v>1</v>
      </c>
      <c r="BU1533">
        <v>1</v>
      </c>
      <c r="BV1533">
        <v>1</v>
      </c>
      <c r="BW1533">
        <v>1</v>
      </c>
      <c r="BX1533">
        <v>1</v>
      </c>
      <c r="BY1533" t="s">
        <v>3</v>
      </c>
      <c r="BZ1533">
        <v>70</v>
      </c>
      <c r="CA1533">
        <v>10</v>
      </c>
      <c r="CE1533">
        <v>0</v>
      </c>
      <c r="CF1533">
        <v>0</v>
      </c>
      <c r="CG1533">
        <v>0</v>
      </c>
      <c r="CM1533">
        <v>0</v>
      </c>
      <c r="CN1533" t="s">
        <v>3</v>
      </c>
      <c r="CO1533">
        <v>0</v>
      </c>
      <c r="CP1533">
        <f t="shared" si="913"/>
        <v>0</v>
      </c>
      <c r="CQ1533">
        <f t="shared" si="914"/>
        <v>0</v>
      </c>
      <c r="CR1533">
        <f t="shared" si="935"/>
        <v>8502.7099999999991</v>
      </c>
      <c r="CS1533">
        <f t="shared" si="916"/>
        <v>3260.42</v>
      </c>
      <c r="CT1533">
        <f t="shared" si="917"/>
        <v>273.69</v>
      </c>
      <c r="CU1533">
        <f t="shared" si="918"/>
        <v>0</v>
      </c>
      <c r="CV1533">
        <f t="shared" si="919"/>
        <v>1.59</v>
      </c>
      <c r="CW1533">
        <f t="shared" si="920"/>
        <v>0</v>
      </c>
      <c r="CX1533">
        <f t="shared" si="921"/>
        <v>0</v>
      </c>
      <c r="CY1533">
        <f t="shared" si="922"/>
        <v>0</v>
      </c>
      <c r="CZ1533">
        <f t="shared" si="923"/>
        <v>0</v>
      </c>
      <c r="DC1533" t="s">
        <v>3</v>
      </c>
      <c r="DD1533" t="s">
        <v>3</v>
      </c>
      <c r="DE1533" t="s">
        <v>3</v>
      </c>
      <c r="DF1533" t="s">
        <v>3</v>
      </c>
      <c r="DG1533" t="s">
        <v>3</v>
      </c>
      <c r="DH1533" t="s">
        <v>3</v>
      </c>
      <c r="DI1533" t="s">
        <v>3</v>
      </c>
      <c r="DJ1533" t="s">
        <v>3</v>
      </c>
      <c r="DK1533" t="s">
        <v>3</v>
      </c>
      <c r="DL1533" t="s">
        <v>3</v>
      </c>
      <c r="DM1533" t="s">
        <v>3</v>
      </c>
      <c r="DN1533">
        <v>0</v>
      </c>
      <c r="DO1533">
        <v>0</v>
      </c>
      <c r="DP1533">
        <v>1</v>
      </c>
      <c r="DQ1533">
        <v>1</v>
      </c>
      <c r="DU1533">
        <v>1007</v>
      </c>
      <c r="DV1533" t="s">
        <v>29</v>
      </c>
      <c r="DW1533" t="s">
        <v>29</v>
      </c>
      <c r="DX1533">
        <v>100</v>
      </c>
      <c r="EE1533">
        <v>38986828</v>
      </c>
      <c r="EF1533">
        <v>1</v>
      </c>
      <c r="EG1533" t="s">
        <v>23</v>
      </c>
      <c r="EH1533">
        <v>0</v>
      </c>
      <c r="EI1533" t="s">
        <v>3</v>
      </c>
      <c r="EJ1533">
        <v>4</v>
      </c>
      <c r="EK1533">
        <v>0</v>
      </c>
      <c r="EL1533" t="s">
        <v>24</v>
      </c>
      <c r="EM1533" t="s">
        <v>25</v>
      </c>
      <c r="EO1533" t="s">
        <v>3</v>
      </c>
      <c r="EQ1533">
        <v>131072</v>
      </c>
      <c r="ER1533">
        <v>8776.4</v>
      </c>
      <c r="ES1533">
        <v>0</v>
      </c>
      <c r="ET1533">
        <v>8502.7099999999991</v>
      </c>
      <c r="EU1533">
        <v>3260.42</v>
      </c>
      <c r="EV1533">
        <v>273.69</v>
      </c>
      <c r="EW1533">
        <v>1.59</v>
      </c>
      <c r="EX1533">
        <v>0</v>
      </c>
      <c r="EY1533">
        <v>0</v>
      </c>
      <c r="FQ1533">
        <v>0</v>
      </c>
      <c r="FR1533">
        <f t="shared" si="924"/>
        <v>0</v>
      </c>
      <c r="FS1533">
        <v>0</v>
      </c>
      <c r="FX1533">
        <v>70</v>
      </c>
      <c r="FY1533">
        <v>10</v>
      </c>
      <c r="GA1533" t="s">
        <v>3</v>
      </c>
      <c r="GD1533">
        <v>0</v>
      </c>
      <c r="GF1533">
        <v>929397458</v>
      </c>
      <c r="GG1533">
        <v>2</v>
      </c>
      <c r="GH1533">
        <v>1</v>
      </c>
      <c r="GI1533">
        <v>-2</v>
      </c>
      <c r="GJ1533">
        <v>0</v>
      </c>
      <c r="GK1533">
        <f>ROUND(R1533*(R12)/100,2)</f>
        <v>0</v>
      </c>
      <c r="GL1533">
        <f t="shared" si="925"/>
        <v>0</v>
      </c>
      <c r="GM1533">
        <f t="shared" si="936"/>
        <v>0</v>
      </c>
      <c r="GN1533">
        <f t="shared" si="937"/>
        <v>0</v>
      </c>
      <c r="GO1533">
        <f t="shared" si="938"/>
        <v>0</v>
      </c>
      <c r="GP1533">
        <f t="shared" si="939"/>
        <v>0</v>
      </c>
      <c r="GR1533">
        <v>0</v>
      </c>
      <c r="GS1533">
        <v>3</v>
      </c>
      <c r="GT1533">
        <v>0</v>
      </c>
      <c r="GU1533" t="s">
        <v>3</v>
      </c>
      <c r="GV1533">
        <f t="shared" si="940"/>
        <v>0</v>
      </c>
      <c r="GW1533">
        <v>1</v>
      </c>
      <c r="GX1533">
        <f t="shared" si="927"/>
        <v>0</v>
      </c>
      <c r="HA1533">
        <v>0</v>
      </c>
      <c r="HB1533">
        <v>0</v>
      </c>
      <c r="HC1533">
        <f t="shared" si="928"/>
        <v>0</v>
      </c>
      <c r="IK1533">
        <v>0</v>
      </c>
    </row>
    <row r="1534" spans="1:245" x14ac:dyDescent="0.2">
      <c r="A1534">
        <v>17</v>
      </c>
      <c r="B1534">
        <v>1</v>
      </c>
      <c r="C1534">
        <f>ROW(SmtRes!A385)</f>
        <v>385</v>
      </c>
      <c r="D1534">
        <f>ROW(EtalonRes!A487)</f>
        <v>487</v>
      </c>
      <c r="E1534" t="s">
        <v>436</v>
      </c>
      <c r="F1534" t="s">
        <v>437</v>
      </c>
      <c r="G1534" t="s">
        <v>438</v>
      </c>
      <c r="H1534" t="s">
        <v>29</v>
      </c>
      <c r="I1534">
        <f>ROUND((I1533)/0.95*0.05,9)</f>
        <v>0</v>
      </c>
      <c r="J1534">
        <v>0</v>
      </c>
      <c r="O1534">
        <f t="shared" si="895"/>
        <v>0</v>
      </c>
      <c r="P1534">
        <f t="shared" si="896"/>
        <v>0</v>
      </c>
      <c r="Q1534">
        <f t="shared" si="897"/>
        <v>0</v>
      </c>
      <c r="R1534">
        <f t="shared" si="898"/>
        <v>0</v>
      </c>
      <c r="S1534">
        <f t="shared" si="899"/>
        <v>0</v>
      </c>
      <c r="T1534">
        <f t="shared" si="900"/>
        <v>0</v>
      </c>
      <c r="U1534">
        <f t="shared" si="901"/>
        <v>0</v>
      </c>
      <c r="V1534">
        <f t="shared" si="902"/>
        <v>0</v>
      </c>
      <c r="W1534">
        <f t="shared" si="903"/>
        <v>0</v>
      </c>
      <c r="X1534">
        <f t="shared" si="904"/>
        <v>0</v>
      </c>
      <c r="Y1534">
        <f t="shared" si="905"/>
        <v>0</v>
      </c>
      <c r="AA1534">
        <v>40597198</v>
      </c>
      <c r="AB1534">
        <f t="shared" si="906"/>
        <v>39952.26</v>
      </c>
      <c r="AC1534">
        <f t="shared" si="929"/>
        <v>0</v>
      </c>
      <c r="AD1534">
        <f t="shared" si="930"/>
        <v>0</v>
      </c>
      <c r="AE1534">
        <f t="shared" si="931"/>
        <v>0</v>
      </c>
      <c r="AF1534">
        <f t="shared" si="932"/>
        <v>39952.26</v>
      </c>
      <c r="AG1534">
        <f t="shared" si="910"/>
        <v>0</v>
      </c>
      <c r="AH1534">
        <f t="shared" si="933"/>
        <v>221.6</v>
      </c>
      <c r="AI1534">
        <f t="shared" si="934"/>
        <v>0</v>
      </c>
      <c r="AJ1534">
        <f t="shared" si="912"/>
        <v>0</v>
      </c>
      <c r="AK1534">
        <v>39952.26</v>
      </c>
      <c r="AL1534">
        <v>0</v>
      </c>
      <c r="AM1534">
        <v>0</v>
      </c>
      <c r="AN1534">
        <v>0</v>
      </c>
      <c r="AO1534">
        <v>39952.26</v>
      </c>
      <c r="AP1534">
        <v>0</v>
      </c>
      <c r="AQ1534">
        <v>221.6</v>
      </c>
      <c r="AR1534">
        <v>0</v>
      </c>
      <c r="AS1534">
        <v>0</v>
      </c>
      <c r="AT1534">
        <v>70</v>
      </c>
      <c r="AU1534">
        <v>10</v>
      </c>
      <c r="AV1534">
        <v>1</v>
      </c>
      <c r="AW1534">
        <v>1</v>
      </c>
      <c r="AZ1534">
        <v>1</v>
      </c>
      <c r="BA1534">
        <v>1</v>
      </c>
      <c r="BB1534">
        <v>1</v>
      </c>
      <c r="BC1534">
        <v>1</v>
      </c>
      <c r="BD1534" t="s">
        <v>3</v>
      </c>
      <c r="BE1534" t="s">
        <v>3</v>
      </c>
      <c r="BF1534" t="s">
        <v>3</v>
      </c>
      <c r="BG1534" t="s">
        <v>3</v>
      </c>
      <c r="BH1534">
        <v>0</v>
      </c>
      <c r="BI1534">
        <v>4</v>
      </c>
      <c r="BJ1534" t="s">
        <v>439</v>
      </c>
      <c r="BM1534">
        <v>0</v>
      </c>
      <c r="BN1534">
        <v>0</v>
      </c>
      <c r="BO1534" t="s">
        <v>3</v>
      </c>
      <c r="BP1534">
        <v>0</v>
      </c>
      <c r="BQ1534">
        <v>1</v>
      </c>
      <c r="BR1534">
        <v>0</v>
      </c>
      <c r="BS1534">
        <v>1</v>
      </c>
      <c r="BT1534">
        <v>1</v>
      </c>
      <c r="BU1534">
        <v>1</v>
      </c>
      <c r="BV1534">
        <v>1</v>
      </c>
      <c r="BW1534">
        <v>1</v>
      </c>
      <c r="BX1534">
        <v>1</v>
      </c>
      <c r="BY1534" t="s">
        <v>3</v>
      </c>
      <c r="BZ1534">
        <v>70</v>
      </c>
      <c r="CA1534">
        <v>10</v>
      </c>
      <c r="CE1534">
        <v>0</v>
      </c>
      <c r="CF1534">
        <v>0</v>
      </c>
      <c r="CG1534">
        <v>0</v>
      </c>
      <c r="CM1534">
        <v>0</v>
      </c>
      <c r="CN1534" t="s">
        <v>3</v>
      </c>
      <c r="CO1534">
        <v>0</v>
      </c>
      <c r="CP1534">
        <f t="shared" si="913"/>
        <v>0</v>
      </c>
      <c r="CQ1534">
        <f t="shared" si="914"/>
        <v>0</v>
      </c>
      <c r="CR1534">
        <f t="shared" si="935"/>
        <v>0</v>
      </c>
      <c r="CS1534">
        <f t="shared" si="916"/>
        <v>0</v>
      </c>
      <c r="CT1534">
        <f t="shared" si="917"/>
        <v>39952.26</v>
      </c>
      <c r="CU1534">
        <f t="shared" si="918"/>
        <v>0</v>
      </c>
      <c r="CV1534">
        <f t="shared" si="919"/>
        <v>221.6</v>
      </c>
      <c r="CW1534">
        <f t="shared" si="920"/>
        <v>0</v>
      </c>
      <c r="CX1534">
        <f t="shared" si="921"/>
        <v>0</v>
      </c>
      <c r="CY1534">
        <f t="shared" si="922"/>
        <v>0</v>
      </c>
      <c r="CZ1534">
        <f t="shared" si="923"/>
        <v>0</v>
      </c>
      <c r="DC1534" t="s">
        <v>3</v>
      </c>
      <c r="DD1534" t="s">
        <v>3</v>
      </c>
      <c r="DE1534" t="s">
        <v>3</v>
      </c>
      <c r="DF1534" t="s">
        <v>3</v>
      </c>
      <c r="DG1534" t="s">
        <v>3</v>
      </c>
      <c r="DH1534" t="s">
        <v>3</v>
      </c>
      <c r="DI1534" t="s">
        <v>3</v>
      </c>
      <c r="DJ1534" t="s">
        <v>3</v>
      </c>
      <c r="DK1534" t="s">
        <v>3</v>
      </c>
      <c r="DL1534" t="s">
        <v>3</v>
      </c>
      <c r="DM1534" t="s">
        <v>3</v>
      </c>
      <c r="DN1534">
        <v>0</v>
      </c>
      <c r="DO1534">
        <v>0</v>
      </c>
      <c r="DP1534">
        <v>1</v>
      </c>
      <c r="DQ1534">
        <v>1</v>
      </c>
      <c r="DU1534">
        <v>1007</v>
      </c>
      <c r="DV1534" t="s">
        <v>29</v>
      </c>
      <c r="DW1534" t="s">
        <v>29</v>
      </c>
      <c r="DX1534">
        <v>100</v>
      </c>
      <c r="EE1534">
        <v>38986828</v>
      </c>
      <c r="EF1534">
        <v>1</v>
      </c>
      <c r="EG1534" t="s">
        <v>23</v>
      </c>
      <c r="EH1534">
        <v>0</v>
      </c>
      <c r="EI1534" t="s">
        <v>3</v>
      </c>
      <c r="EJ1534">
        <v>4</v>
      </c>
      <c r="EK1534">
        <v>0</v>
      </c>
      <c r="EL1534" t="s">
        <v>24</v>
      </c>
      <c r="EM1534" t="s">
        <v>25</v>
      </c>
      <c r="EO1534" t="s">
        <v>3</v>
      </c>
      <c r="EQ1534">
        <v>131072</v>
      </c>
      <c r="ER1534">
        <v>39952.26</v>
      </c>
      <c r="ES1534">
        <v>0</v>
      </c>
      <c r="ET1534">
        <v>0</v>
      </c>
      <c r="EU1534">
        <v>0</v>
      </c>
      <c r="EV1534">
        <v>39952.26</v>
      </c>
      <c r="EW1534">
        <v>221.6</v>
      </c>
      <c r="EX1534">
        <v>0</v>
      </c>
      <c r="EY1534">
        <v>0</v>
      </c>
      <c r="FQ1534">
        <v>0</v>
      </c>
      <c r="FR1534">
        <f t="shared" si="924"/>
        <v>0</v>
      </c>
      <c r="FS1534">
        <v>0</v>
      </c>
      <c r="FX1534">
        <v>70</v>
      </c>
      <c r="FY1534">
        <v>10</v>
      </c>
      <c r="GA1534" t="s">
        <v>3</v>
      </c>
      <c r="GD1534">
        <v>0</v>
      </c>
      <c r="GF1534">
        <v>-87708958</v>
      </c>
      <c r="GG1534">
        <v>2</v>
      </c>
      <c r="GH1534">
        <v>1</v>
      </c>
      <c r="GI1534">
        <v>-2</v>
      </c>
      <c r="GJ1534">
        <v>0</v>
      </c>
      <c r="GK1534">
        <f>ROUND(R1534*(R12)/100,2)</f>
        <v>0</v>
      </c>
      <c r="GL1534">
        <f t="shared" si="925"/>
        <v>0</v>
      </c>
      <c r="GM1534">
        <f t="shared" si="936"/>
        <v>0</v>
      </c>
      <c r="GN1534">
        <f t="shared" si="937"/>
        <v>0</v>
      </c>
      <c r="GO1534">
        <f t="shared" si="938"/>
        <v>0</v>
      </c>
      <c r="GP1534">
        <f t="shared" si="939"/>
        <v>0</v>
      </c>
      <c r="GR1534">
        <v>0</v>
      </c>
      <c r="GS1534">
        <v>3</v>
      </c>
      <c r="GT1534">
        <v>0</v>
      </c>
      <c r="GU1534" t="s">
        <v>3</v>
      </c>
      <c r="GV1534">
        <f t="shared" si="940"/>
        <v>0</v>
      </c>
      <c r="GW1534">
        <v>1</v>
      </c>
      <c r="GX1534">
        <f t="shared" si="927"/>
        <v>0</v>
      </c>
      <c r="HA1534">
        <v>0</v>
      </c>
      <c r="HB1534">
        <v>0</v>
      </c>
      <c r="HC1534">
        <f t="shared" si="928"/>
        <v>0</v>
      </c>
      <c r="IK1534">
        <v>0</v>
      </c>
    </row>
    <row r="1535" spans="1:245" x14ac:dyDescent="0.2">
      <c r="A1535">
        <v>17</v>
      </c>
      <c r="B1535">
        <v>1</v>
      </c>
      <c r="C1535">
        <f>ROW(SmtRes!A388)</f>
        <v>388</v>
      </c>
      <c r="D1535">
        <f>ROW(EtalonRes!A490)</f>
        <v>490</v>
      </c>
      <c r="E1535" t="s">
        <v>440</v>
      </c>
      <c r="F1535" t="s">
        <v>433</v>
      </c>
      <c r="G1535" t="s">
        <v>441</v>
      </c>
      <c r="H1535" t="s">
        <v>29</v>
      </c>
      <c r="I1535">
        <f>ROUND((I1534)*0.9,9)</f>
        <v>0</v>
      </c>
      <c r="J1535">
        <v>0</v>
      </c>
      <c r="O1535">
        <f t="shared" si="895"/>
        <v>0</v>
      </c>
      <c r="P1535">
        <f t="shared" si="896"/>
        <v>0</v>
      </c>
      <c r="Q1535">
        <f t="shared" si="897"/>
        <v>0</v>
      </c>
      <c r="R1535">
        <f t="shared" si="898"/>
        <v>0</v>
      </c>
      <c r="S1535">
        <f t="shared" si="899"/>
        <v>0</v>
      </c>
      <c r="T1535">
        <f t="shared" si="900"/>
        <v>0</v>
      </c>
      <c r="U1535">
        <f t="shared" si="901"/>
        <v>0</v>
      </c>
      <c r="V1535">
        <f t="shared" si="902"/>
        <v>0</v>
      </c>
      <c r="W1535">
        <f t="shared" si="903"/>
        <v>0</v>
      </c>
      <c r="X1535">
        <f t="shared" si="904"/>
        <v>0</v>
      </c>
      <c r="Y1535">
        <f t="shared" si="905"/>
        <v>0</v>
      </c>
      <c r="AA1535">
        <v>40597198</v>
      </c>
      <c r="AB1535">
        <f t="shared" si="906"/>
        <v>8776.4</v>
      </c>
      <c r="AC1535">
        <f t="shared" si="929"/>
        <v>0</v>
      </c>
      <c r="AD1535">
        <f t="shared" si="930"/>
        <v>8502.7099999999991</v>
      </c>
      <c r="AE1535">
        <f t="shared" si="931"/>
        <v>3260.42</v>
      </c>
      <c r="AF1535">
        <f t="shared" si="932"/>
        <v>273.69</v>
      </c>
      <c r="AG1535">
        <f t="shared" si="910"/>
        <v>0</v>
      </c>
      <c r="AH1535">
        <f t="shared" si="933"/>
        <v>1.59</v>
      </c>
      <c r="AI1535">
        <f t="shared" si="934"/>
        <v>0</v>
      </c>
      <c r="AJ1535">
        <f t="shared" si="912"/>
        <v>0</v>
      </c>
      <c r="AK1535">
        <v>8776.4</v>
      </c>
      <c r="AL1535">
        <v>0</v>
      </c>
      <c r="AM1535">
        <v>8502.7099999999991</v>
      </c>
      <c r="AN1535">
        <v>3260.42</v>
      </c>
      <c r="AO1535">
        <v>273.69</v>
      </c>
      <c r="AP1535">
        <v>0</v>
      </c>
      <c r="AQ1535">
        <v>1.59</v>
      </c>
      <c r="AR1535">
        <v>0</v>
      </c>
      <c r="AS1535">
        <v>0</v>
      </c>
      <c r="AT1535">
        <v>70</v>
      </c>
      <c r="AU1535">
        <v>10</v>
      </c>
      <c r="AV1535">
        <v>1</v>
      </c>
      <c r="AW1535">
        <v>1</v>
      </c>
      <c r="AZ1535">
        <v>1</v>
      </c>
      <c r="BA1535">
        <v>1</v>
      </c>
      <c r="BB1535">
        <v>1</v>
      </c>
      <c r="BC1535">
        <v>1</v>
      </c>
      <c r="BD1535" t="s">
        <v>3</v>
      </c>
      <c r="BE1535" t="s">
        <v>3</v>
      </c>
      <c r="BF1535" t="s">
        <v>3</v>
      </c>
      <c r="BG1535" t="s">
        <v>3</v>
      </c>
      <c r="BH1535">
        <v>0</v>
      </c>
      <c r="BI1535">
        <v>4</v>
      </c>
      <c r="BJ1535" t="s">
        <v>435</v>
      </c>
      <c r="BM1535">
        <v>0</v>
      </c>
      <c r="BN1535">
        <v>0</v>
      </c>
      <c r="BO1535" t="s">
        <v>3</v>
      </c>
      <c r="BP1535">
        <v>0</v>
      </c>
      <c r="BQ1535">
        <v>1</v>
      </c>
      <c r="BR1535">
        <v>0</v>
      </c>
      <c r="BS1535">
        <v>1</v>
      </c>
      <c r="BT1535">
        <v>1</v>
      </c>
      <c r="BU1535">
        <v>1</v>
      </c>
      <c r="BV1535">
        <v>1</v>
      </c>
      <c r="BW1535">
        <v>1</v>
      </c>
      <c r="BX1535">
        <v>1</v>
      </c>
      <c r="BY1535" t="s">
        <v>3</v>
      </c>
      <c r="BZ1535">
        <v>70</v>
      </c>
      <c r="CA1535">
        <v>10</v>
      </c>
      <c r="CE1535">
        <v>0</v>
      </c>
      <c r="CF1535">
        <v>0</v>
      </c>
      <c r="CG1535">
        <v>0</v>
      </c>
      <c r="CM1535">
        <v>0</v>
      </c>
      <c r="CN1535" t="s">
        <v>3</v>
      </c>
      <c r="CO1535">
        <v>0</v>
      </c>
      <c r="CP1535">
        <f t="shared" si="913"/>
        <v>0</v>
      </c>
      <c r="CQ1535">
        <f t="shared" si="914"/>
        <v>0</v>
      </c>
      <c r="CR1535">
        <f t="shared" si="935"/>
        <v>8502.7099999999991</v>
      </c>
      <c r="CS1535">
        <f t="shared" si="916"/>
        <v>3260.42</v>
      </c>
      <c r="CT1535">
        <f t="shared" si="917"/>
        <v>273.69</v>
      </c>
      <c r="CU1535">
        <f t="shared" si="918"/>
        <v>0</v>
      </c>
      <c r="CV1535">
        <f t="shared" si="919"/>
        <v>1.59</v>
      </c>
      <c r="CW1535">
        <f t="shared" si="920"/>
        <v>0</v>
      </c>
      <c r="CX1535">
        <f t="shared" si="921"/>
        <v>0</v>
      </c>
      <c r="CY1535">
        <f t="shared" si="922"/>
        <v>0</v>
      </c>
      <c r="CZ1535">
        <f t="shared" si="923"/>
        <v>0</v>
      </c>
      <c r="DC1535" t="s">
        <v>3</v>
      </c>
      <c r="DD1535" t="s">
        <v>3</v>
      </c>
      <c r="DE1535" t="s">
        <v>3</v>
      </c>
      <c r="DF1535" t="s">
        <v>3</v>
      </c>
      <c r="DG1535" t="s">
        <v>3</v>
      </c>
      <c r="DH1535" t="s">
        <v>3</v>
      </c>
      <c r="DI1535" t="s">
        <v>3</v>
      </c>
      <c r="DJ1535" t="s">
        <v>3</v>
      </c>
      <c r="DK1535" t="s">
        <v>3</v>
      </c>
      <c r="DL1535" t="s">
        <v>3</v>
      </c>
      <c r="DM1535" t="s">
        <v>3</v>
      </c>
      <c r="DN1535">
        <v>0</v>
      </c>
      <c r="DO1535">
        <v>0</v>
      </c>
      <c r="DP1535">
        <v>1</v>
      </c>
      <c r="DQ1535">
        <v>1</v>
      </c>
      <c r="DU1535">
        <v>1007</v>
      </c>
      <c r="DV1535" t="s">
        <v>29</v>
      </c>
      <c r="DW1535" t="s">
        <v>29</v>
      </c>
      <c r="DX1535">
        <v>100</v>
      </c>
      <c r="EE1535">
        <v>38986828</v>
      </c>
      <c r="EF1535">
        <v>1</v>
      </c>
      <c r="EG1535" t="s">
        <v>23</v>
      </c>
      <c r="EH1535">
        <v>0</v>
      </c>
      <c r="EI1535" t="s">
        <v>3</v>
      </c>
      <c r="EJ1535">
        <v>4</v>
      </c>
      <c r="EK1535">
        <v>0</v>
      </c>
      <c r="EL1535" t="s">
        <v>24</v>
      </c>
      <c r="EM1535" t="s">
        <v>25</v>
      </c>
      <c r="EO1535" t="s">
        <v>3</v>
      </c>
      <c r="EQ1535">
        <v>131072</v>
      </c>
      <c r="ER1535">
        <v>8776.4</v>
      </c>
      <c r="ES1535">
        <v>0</v>
      </c>
      <c r="ET1535">
        <v>8502.7099999999991</v>
      </c>
      <c r="EU1535">
        <v>3260.42</v>
      </c>
      <c r="EV1535">
        <v>273.69</v>
      </c>
      <c r="EW1535">
        <v>1.59</v>
      </c>
      <c r="EX1535">
        <v>0</v>
      </c>
      <c r="EY1535">
        <v>0</v>
      </c>
      <c r="FQ1535">
        <v>0</v>
      </c>
      <c r="FR1535">
        <f t="shared" si="924"/>
        <v>0</v>
      </c>
      <c r="FS1535">
        <v>0</v>
      </c>
      <c r="FX1535">
        <v>70</v>
      </c>
      <c r="FY1535">
        <v>10</v>
      </c>
      <c r="GA1535" t="s">
        <v>3</v>
      </c>
      <c r="GD1535">
        <v>0</v>
      </c>
      <c r="GF1535">
        <v>538577852</v>
      </c>
      <c r="GG1535">
        <v>2</v>
      </c>
      <c r="GH1535">
        <v>1</v>
      </c>
      <c r="GI1535">
        <v>-2</v>
      </c>
      <c r="GJ1535">
        <v>0</v>
      </c>
      <c r="GK1535">
        <f>ROUND(R1535*(R12)/100,2)</f>
        <v>0</v>
      </c>
      <c r="GL1535">
        <f t="shared" si="925"/>
        <v>0</v>
      </c>
      <c r="GM1535">
        <f t="shared" si="936"/>
        <v>0</v>
      </c>
      <c r="GN1535">
        <f t="shared" si="937"/>
        <v>0</v>
      </c>
      <c r="GO1535">
        <f t="shared" si="938"/>
        <v>0</v>
      </c>
      <c r="GP1535">
        <f t="shared" si="939"/>
        <v>0</v>
      </c>
      <c r="GR1535">
        <v>0</v>
      </c>
      <c r="GS1535">
        <v>3</v>
      </c>
      <c r="GT1535">
        <v>0</v>
      </c>
      <c r="GU1535" t="s">
        <v>3</v>
      </c>
      <c r="GV1535">
        <f t="shared" si="940"/>
        <v>0</v>
      </c>
      <c r="GW1535">
        <v>1</v>
      </c>
      <c r="GX1535">
        <f t="shared" si="927"/>
        <v>0</v>
      </c>
      <c r="HA1535">
        <v>0</v>
      </c>
      <c r="HB1535">
        <v>0</v>
      </c>
      <c r="HC1535">
        <f t="shared" si="928"/>
        <v>0</v>
      </c>
      <c r="IK1535">
        <v>0</v>
      </c>
    </row>
    <row r="1536" spans="1:245" x14ac:dyDescent="0.2">
      <c r="A1536">
        <v>17</v>
      </c>
      <c r="B1536">
        <v>1</v>
      </c>
      <c r="C1536">
        <f>ROW(SmtRes!A389)</f>
        <v>389</v>
      </c>
      <c r="D1536">
        <f>ROW(EtalonRes!A491)</f>
        <v>491</v>
      </c>
      <c r="E1536" t="s">
        <v>442</v>
      </c>
      <c r="F1536" t="s">
        <v>443</v>
      </c>
      <c r="G1536" t="s">
        <v>444</v>
      </c>
      <c r="H1536" t="s">
        <v>29</v>
      </c>
      <c r="I1536">
        <f>ROUND((I1534*0.1),9)</f>
        <v>0</v>
      </c>
      <c r="J1536">
        <v>0</v>
      </c>
      <c r="O1536">
        <f t="shared" si="895"/>
        <v>0</v>
      </c>
      <c r="P1536">
        <f t="shared" si="896"/>
        <v>0</v>
      </c>
      <c r="Q1536">
        <f t="shared" si="897"/>
        <v>0</v>
      </c>
      <c r="R1536">
        <f t="shared" si="898"/>
        <v>0</v>
      </c>
      <c r="S1536">
        <f t="shared" si="899"/>
        <v>0</v>
      </c>
      <c r="T1536">
        <f t="shared" si="900"/>
        <v>0</v>
      </c>
      <c r="U1536">
        <f t="shared" si="901"/>
        <v>0</v>
      </c>
      <c r="V1536">
        <f t="shared" si="902"/>
        <v>0</v>
      </c>
      <c r="W1536">
        <f t="shared" si="903"/>
        <v>0</v>
      </c>
      <c r="X1536">
        <f t="shared" si="904"/>
        <v>0</v>
      </c>
      <c r="Y1536">
        <f t="shared" si="905"/>
        <v>0</v>
      </c>
      <c r="AA1536">
        <v>40597198</v>
      </c>
      <c r="AB1536">
        <f t="shared" si="906"/>
        <v>10648.9</v>
      </c>
      <c r="AC1536">
        <f t="shared" si="929"/>
        <v>0</v>
      </c>
      <c r="AD1536">
        <f t="shared" si="930"/>
        <v>0</v>
      </c>
      <c r="AE1536">
        <f t="shared" si="931"/>
        <v>0</v>
      </c>
      <c r="AF1536">
        <f t="shared" si="932"/>
        <v>10648.9</v>
      </c>
      <c r="AG1536">
        <f t="shared" si="910"/>
        <v>0</v>
      </c>
      <c r="AH1536">
        <f t="shared" si="933"/>
        <v>83</v>
      </c>
      <c r="AI1536">
        <f t="shared" si="934"/>
        <v>0</v>
      </c>
      <c r="AJ1536">
        <f t="shared" si="912"/>
        <v>0</v>
      </c>
      <c r="AK1536">
        <v>10648.9</v>
      </c>
      <c r="AL1536">
        <v>0</v>
      </c>
      <c r="AM1536">
        <v>0</v>
      </c>
      <c r="AN1536">
        <v>0</v>
      </c>
      <c r="AO1536">
        <v>10648.9</v>
      </c>
      <c r="AP1536">
        <v>0</v>
      </c>
      <c r="AQ1536">
        <v>83</v>
      </c>
      <c r="AR1536">
        <v>0</v>
      </c>
      <c r="AS1536">
        <v>0</v>
      </c>
      <c r="AT1536">
        <v>70</v>
      </c>
      <c r="AU1536">
        <v>10</v>
      </c>
      <c r="AV1536">
        <v>1</v>
      </c>
      <c r="AW1536">
        <v>1</v>
      </c>
      <c r="AZ1536">
        <v>1</v>
      </c>
      <c r="BA1536">
        <v>1</v>
      </c>
      <c r="BB1536">
        <v>1</v>
      </c>
      <c r="BC1536">
        <v>1</v>
      </c>
      <c r="BD1536" t="s">
        <v>3</v>
      </c>
      <c r="BE1536" t="s">
        <v>3</v>
      </c>
      <c r="BF1536" t="s">
        <v>3</v>
      </c>
      <c r="BG1536" t="s">
        <v>3</v>
      </c>
      <c r="BH1536">
        <v>0</v>
      </c>
      <c r="BI1536">
        <v>4</v>
      </c>
      <c r="BJ1536" t="s">
        <v>445</v>
      </c>
      <c r="BM1536">
        <v>0</v>
      </c>
      <c r="BN1536">
        <v>0</v>
      </c>
      <c r="BO1536" t="s">
        <v>3</v>
      </c>
      <c r="BP1536">
        <v>0</v>
      </c>
      <c r="BQ1536">
        <v>1</v>
      </c>
      <c r="BR1536">
        <v>0</v>
      </c>
      <c r="BS1536">
        <v>1</v>
      </c>
      <c r="BT1536">
        <v>1</v>
      </c>
      <c r="BU1536">
        <v>1</v>
      </c>
      <c r="BV1536">
        <v>1</v>
      </c>
      <c r="BW1536">
        <v>1</v>
      </c>
      <c r="BX1536">
        <v>1</v>
      </c>
      <c r="BY1536" t="s">
        <v>3</v>
      </c>
      <c r="BZ1536">
        <v>70</v>
      </c>
      <c r="CA1536">
        <v>10</v>
      </c>
      <c r="CE1536">
        <v>0</v>
      </c>
      <c r="CF1536">
        <v>0</v>
      </c>
      <c r="CG1536">
        <v>0</v>
      </c>
      <c r="CM1536">
        <v>0</v>
      </c>
      <c r="CN1536" t="s">
        <v>3</v>
      </c>
      <c r="CO1536">
        <v>0</v>
      </c>
      <c r="CP1536">
        <f t="shared" si="913"/>
        <v>0</v>
      </c>
      <c r="CQ1536">
        <f t="shared" si="914"/>
        <v>0</v>
      </c>
      <c r="CR1536">
        <f t="shared" si="935"/>
        <v>0</v>
      </c>
      <c r="CS1536">
        <f t="shared" si="916"/>
        <v>0</v>
      </c>
      <c r="CT1536">
        <f t="shared" si="917"/>
        <v>10648.9</v>
      </c>
      <c r="CU1536">
        <f t="shared" si="918"/>
        <v>0</v>
      </c>
      <c r="CV1536">
        <f t="shared" si="919"/>
        <v>83</v>
      </c>
      <c r="CW1536">
        <f t="shared" si="920"/>
        <v>0</v>
      </c>
      <c r="CX1536">
        <f t="shared" si="921"/>
        <v>0</v>
      </c>
      <c r="CY1536">
        <f t="shared" si="922"/>
        <v>0</v>
      </c>
      <c r="CZ1536">
        <f t="shared" si="923"/>
        <v>0</v>
      </c>
      <c r="DC1536" t="s">
        <v>3</v>
      </c>
      <c r="DD1536" t="s">
        <v>3</v>
      </c>
      <c r="DE1536" t="s">
        <v>3</v>
      </c>
      <c r="DF1536" t="s">
        <v>3</v>
      </c>
      <c r="DG1536" t="s">
        <v>3</v>
      </c>
      <c r="DH1536" t="s">
        <v>3</v>
      </c>
      <c r="DI1536" t="s">
        <v>3</v>
      </c>
      <c r="DJ1536" t="s">
        <v>3</v>
      </c>
      <c r="DK1536" t="s">
        <v>3</v>
      </c>
      <c r="DL1536" t="s">
        <v>3</v>
      </c>
      <c r="DM1536" t="s">
        <v>3</v>
      </c>
      <c r="DN1536">
        <v>0</v>
      </c>
      <c r="DO1536">
        <v>0</v>
      </c>
      <c r="DP1536">
        <v>1</v>
      </c>
      <c r="DQ1536">
        <v>1</v>
      </c>
      <c r="DU1536">
        <v>1007</v>
      </c>
      <c r="DV1536" t="s">
        <v>29</v>
      </c>
      <c r="DW1536" t="s">
        <v>29</v>
      </c>
      <c r="DX1536">
        <v>100</v>
      </c>
      <c r="EE1536">
        <v>38986828</v>
      </c>
      <c r="EF1536">
        <v>1</v>
      </c>
      <c r="EG1536" t="s">
        <v>23</v>
      </c>
      <c r="EH1536">
        <v>0</v>
      </c>
      <c r="EI1536" t="s">
        <v>3</v>
      </c>
      <c r="EJ1536">
        <v>4</v>
      </c>
      <c r="EK1536">
        <v>0</v>
      </c>
      <c r="EL1536" t="s">
        <v>24</v>
      </c>
      <c r="EM1536" t="s">
        <v>25</v>
      </c>
      <c r="EO1536" t="s">
        <v>3</v>
      </c>
      <c r="EQ1536">
        <v>0</v>
      </c>
      <c r="ER1536">
        <v>10648.9</v>
      </c>
      <c r="ES1536">
        <v>0</v>
      </c>
      <c r="ET1536">
        <v>0</v>
      </c>
      <c r="EU1536">
        <v>0</v>
      </c>
      <c r="EV1536">
        <v>10648.9</v>
      </c>
      <c r="EW1536">
        <v>83</v>
      </c>
      <c r="EX1536">
        <v>0</v>
      </c>
      <c r="EY1536">
        <v>0</v>
      </c>
      <c r="FQ1536">
        <v>0</v>
      </c>
      <c r="FR1536">
        <f t="shared" si="924"/>
        <v>0</v>
      </c>
      <c r="FS1536">
        <v>0</v>
      </c>
      <c r="FX1536">
        <v>70</v>
      </c>
      <c r="FY1536">
        <v>10</v>
      </c>
      <c r="GA1536" t="s">
        <v>3</v>
      </c>
      <c r="GD1536">
        <v>0</v>
      </c>
      <c r="GF1536">
        <v>-2019599727</v>
      </c>
      <c r="GG1536">
        <v>2</v>
      </c>
      <c r="GH1536">
        <v>1</v>
      </c>
      <c r="GI1536">
        <v>-2</v>
      </c>
      <c r="GJ1536">
        <v>0</v>
      </c>
      <c r="GK1536">
        <f>ROUND(R1536*(R12)/100,2)</f>
        <v>0</v>
      </c>
      <c r="GL1536">
        <f t="shared" si="925"/>
        <v>0</v>
      </c>
      <c r="GM1536">
        <f t="shared" si="936"/>
        <v>0</v>
      </c>
      <c r="GN1536">
        <f t="shared" si="937"/>
        <v>0</v>
      </c>
      <c r="GO1536">
        <f t="shared" si="938"/>
        <v>0</v>
      </c>
      <c r="GP1536">
        <f t="shared" si="939"/>
        <v>0</v>
      </c>
      <c r="GR1536">
        <v>0</v>
      </c>
      <c r="GS1536">
        <v>3</v>
      </c>
      <c r="GT1536">
        <v>0</v>
      </c>
      <c r="GU1536" t="s">
        <v>3</v>
      </c>
      <c r="GV1536">
        <f t="shared" si="940"/>
        <v>0</v>
      </c>
      <c r="GW1536">
        <v>1</v>
      </c>
      <c r="GX1536">
        <f t="shared" si="927"/>
        <v>0</v>
      </c>
      <c r="HA1536">
        <v>0</v>
      </c>
      <c r="HB1536">
        <v>0</v>
      </c>
      <c r="HC1536">
        <f t="shared" si="928"/>
        <v>0</v>
      </c>
      <c r="IK1536">
        <v>0</v>
      </c>
    </row>
    <row r="1537" spans="1:245" x14ac:dyDescent="0.2">
      <c r="A1537">
        <v>17</v>
      </c>
      <c r="B1537">
        <v>1</v>
      </c>
      <c r="C1537">
        <f>ROW(SmtRes!A390)</f>
        <v>390</v>
      </c>
      <c r="D1537">
        <f>ROW(EtalonRes!A492)</f>
        <v>492</v>
      </c>
      <c r="E1537" t="s">
        <v>446</v>
      </c>
      <c r="F1537" t="s">
        <v>447</v>
      </c>
      <c r="G1537" t="s">
        <v>448</v>
      </c>
      <c r="H1537" t="s">
        <v>263</v>
      </c>
      <c r="I1537">
        <f>ROUND((I1533+I1534)*100,9)</f>
        <v>0</v>
      </c>
      <c r="J1537">
        <v>0</v>
      </c>
      <c r="O1537">
        <f t="shared" si="895"/>
        <v>0</v>
      </c>
      <c r="P1537">
        <f t="shared" si="896"/>
        <v>0</v>
      </c>
      <c r="Q1537">
        <f t="shared" si="897"/>
        <v>0</v>
      </c>
      <c r="R1537">
        <f t="shared" si="898"/>
        <v>0</v>
      </c>
      <c r="S1537">
        <f t="shared" si="899"/>
        <v>0</v>
      </c>
      <c r="T1537">
        <f t="shared" si="900"/>
        <v>0</v>
      </c>
      <c r="U1537">
        <f t="shared" si="901"/>
        <v>0</v>
      </c>
      <c r="V1537">
        <f t="shared" si="902"/>
        <v>0</v>
      </c>
      <c r="W1537">
        <f t="shared" si="903"/>
        <v>0</v>
      </c>
      <c r="X1537">
        <f t="shared" si="904"/>
        <v>0</v>
      </c>
      <c r="Y1537">
        <f t="shared" si="905"/>
        <v>0</v>
      </c>
      <c r="AA1537">
        <v>40597198</v>
      </c>
      <c r="AB1537">
        <f t="shared" si="906"/>
        <v>51.67</v>
      </c>
      <c r="AC1537">
        <f t="shared" si="929"/>
        <v>0</v>
      </c>
      <c r="AD1537">
        <f t="shared" si="930"/>
        <v>51.67</v>
      </c>
      <c r="AE1537">
        <f t="shared" si="931"/>
        <v>30.22</v>
      </c>
      <c r="AF1537">
        <f t="shared" si="932"/>
        <v>0</v>
      </c>
      <c r="AG1537">
        <f t="shared" si="910"/>
        <v>0</v>
      </c>
      <c r="AH1537">
        <f t="shared" si="933"/>
        <v>0</v>
      </c>
      <c r="AI1537">
        <f t="shared" si="934"/>
        <v>0</v>
      </c>
      <c r="AJ1537">
        <f t="shared" si="912"/>
        <v>0</v>
      </c>
      <c r="AK1537">
        <v>51.67</v>
      </c>
      <c r="AL1537">
        <v>0</v>
      </c>
      <c r="AM1537">
        <v>51.67</v>
      </c>
      <c r="AN1537">
        <v>30.22</v>
      </c>
      <c r="AO1537">
        <v>0</v>
      </c>
      <c r="AP1537">
        <v>0</v>
      </c>
      <c r="AQ1537">
        <v>0</v>
      </c>
      <c r="AR1537">
        <v>0</v>
      </c>
      <c r="AS1537">
        <v>0</v>
      </c>
      <c r="AT1537">
        <v>0</v>
      </c>
      <c r="AU1537">
        <v>0</v>
      </c>
      <c r="AV1537">
        <v>1</v>
      </c>
      <c r="AW1537">
        <v>1</v>
      </c>
      <c r="AZ1537">
        <v>1</v>
      </c>
      <c r="BA1537">
        <v>1</v>
      </c>
      <c r="BB1537">
        <v>1</v>
      </c>
      <c r="BC1537">
        <v>1</v>
      </c>
      <c r="BD1537" t="s">
        <v>3</v>
      </c>
      <c r="BE1537" t="s">
        <v>3</v>
      </c>
      <c r="BF1537" t="s">
        <v>3</v>
      </c>
      <c r="BG1537" t="s">
        <v>3</v>
      </c>
      <c r="BH1537">
        <v>0</v>
      </c>
      <c r="BI1537">
        <v>4</v>
      </c>
      <c r="BJ1537" t="s">
        <v>449</v>
      </c>
      <c r="BM1537">
        <v>1</v>
      </c>
      <c r="BN1537">
        <v>0</v>
      </c>
      <c r="BO1537" t="s">
        <v>3</v>
      </c>
      <c r="BP1537">
        <v>0</v>
      </c>
      <c r="BQ1537">
        <v>1</v>
      </c>
      <c r="BR1537">
        <v>0</v>
      </c>
      <c r="BS1537">
        <v>1</v>
      </c>
      <c r="BT1537">
        <v>1</v>
      </c>
      <c r="BU1537">
        <v>1</v>
      </c>
      <c r="BV1537">
        <v>1</v>
      </c>
      <c r="BW1537">
        <v>1</v>
      </c>
      <c r="BX1537">
        <v>1</v>
      </c>
      <c r="BY1537" t="s">
        <v>3</v>
      </c>
      <c r="BZ1537">
        <v>0</v>
      </c>
      <c r="CA1537">
        <v>0</v>
      </c>
      <c r="CE1537">
        <v>0</v>
      </c>
      <c r="CF1537">
        <v>0</v>
      </c>
      <c r="CG1537">
        <v>0</v>
      </c>
      <c r="CM1537">
        <v>0</v>
      </c>
      <c r="CN1537" t="s">
        <v>3</v>
      </c>
      <c r="CO1537">
        <v>0</v>
      </c>
      <c r="CP1537">
        <f t="shared" si="913"/>
        <v>0</v>
      </c>
      <c r="CQ1537">
        <f t="shared" si="914"/>
        <v>0</v>
      </c>
      <c r="CR1537">
        <f t="shared" si="935"/>
        <v>51.67</v>
      </c>
      <c r="CS1537">
        <f t="shared" si="916"/>
        <v>30.22</v>
      </c>
      <c r="CT1537">
        <f t="shared" si="917"/>
        <v>0</v>
      </c>
      <c r="CU1537">
        <f t="shared" si="918"/>
        <v>0</v>
      </c>
      <c r="CV1537">
        <f t="shared" si="919"/>
        <v>0</v>
      </c>
      <c r="CW1537">
        <f t="shared" si="920"/>
        <v>0</v>
      </c>
      <c r="CX1537">
        <f t="shared" si="921"/>
        <v>0</v>
      </c>
      <c r="CY1537">
        <f t="shared" si="922"/>
        <v>0</v>
      </c>
      <c r="CZ1537">
        <f t="shared" si="923"/>
        <v>0</v>
      </c>
      <c r="DC1537" t="s">
        <v>3</v>
      </c>
      <c r="DD1537" t="s">
        <v>3</v>
      </c>
      <c r="DE1537" t="s">
        <v>3</v>
      </c>
      <c r="DF1537" t="s">
        <v>3</v>
      </c>
      <c r="DG1537" t="s">
        <v>3</v>
      </c>
      <c r="DH1537" t="s">
        <v>3</v>
      </c>
      <c r="DI1537" t="s">
        <v>3</v>
      </c>
      <c r="DJ1537" t="s">
        <v>3</v>
      </c>
      <c r="DK1537" t="s">
        <v>3</v>
      </c>
      <c r="DL1537" t="s">
        <v>3</v>
      </c>
      <c r="DM1537" t="s">
        <v>3</v>
      </c>
      <c r="DN1537">
        <v>0</v>
      </c>
      <c r="DO1537">
        <v>0</v>
      </c>
      <c r="DP1537">
        <v>1</v>
      </c>
      <c r="DQ1537">
        <v>1</v>
      </c>
      <c r="DU1537">
        <v>1007</v>
      </c>
      <c r="DV1537" t="s">
        <v>263</v>
      </c>
      <c r="DW1537" t="s">
        <v>263</v>
      </c>
      <c r="DX1537">
        <v>1</v>
      </c>
      <c r="EE1537">
        <v>38986830</v>
      </c>
      <c r="EF1537">
        <v>1</v>
      </c>
      <c r="EG1537" t="s">
        <v>23</v>
      </c>
      <c r="EH1537">
        <v>0</v>
      </c>
      <c r="EI1537" t="s">
        <v>3</v>
      </c>
      <c r="EJ1537">
        <v>4</v>
      </c>
      <c r="EK1537">
        <v>1</v>
      </c>
      <c r="EL1537" t="s">
        <v>48</v>
      </c>
      <c r="EM1537" t="s">
        <v>25</v>
      </c>
      <c r="EO1537" t="s">
        <v>3</v>
      </c>
      <c r="EQ1537">
        <v>0</v>
      </c>
      <c r="ER1537">
        <v>51.67</v>
      </c>
      <c r="ES1537">
        <v>0</v>
      </c>
      <c r="ET1537">
        <v>51.67</v>
      </c>
      <c r="EU1537">
        <v>30.22</v>
      </c>
      <c r="EV1537">
        <v>0</v>
      </c>
      <c r="EW1537">
        <v>0</v>
      </c>
      <c r="EX1537">
        <v>0</v>
      </c>
      <c r="EY1537">
        <v>0</v>
      </c>
      <c r="FQ1537">
        <v>0</v>
      </c>
      <c r="FR1537">
        <f t="shared" si="924"/>
        <v>0</v>
      </c>
      <c r="FS1537">
        <v>0</v>
      </c>
      <c r="FX1537">
        <v>0</v>
      </c>
      <c r="FY1537">
        <v>0</v>
      </c>
      <c r="GA1537" t="s">
        <v>3</v>
      </c>
      <c r="GD1537">
        <v>1</v>
      </c>
      <c r="GF1537">
        <v>-999382318</v>
      </c>
      <c r="GG1537">
        <v>2</v>
      </c>
      <c r="GH1537">
        <v>1</v>
      </c>
      <c r="GI1537">
        <v>-2</v>
      </c>
      <c r="GJ1537">
        <v>0</v>
      </c>
      <c r="GK1537">
        <v>0</v>
      </c>
      <c r="GL1537">
        <f t="shared" si="925"/>
        <v>0</v>
      </c>
      <c r="GM1537">
        <f>ROUND(O1537+X1537+Y1537,2)+GX1537</f>
        <v>0</v>
      </c>
      <c r="GN1537">
        <f>IF(OR(BI1537=0,BI1537=1),ROUND(O1537+X1537+Y1537,2),0)</f>
        <v>0</v>
      </c>
      <c r="GO1537">
        <f>IF(BI1537=2,ROUND(O1537+X1537+Y1537,2),0)</f>
        <v>0</v>
      </c>
      <c r="GP1537">
        <f>IF(BI1537=4,ROUND(O1537+X1537+Y1537,2)+GX1537,0)</f>
        <v>0</v>
      </c>
      <c r="GR1537">
        <v>0</v>
      </c>
      <c r="GS1537">
        <v>3</v>
      </c>
      <c r="GT1537">
        <v>0</v>
      </c>
      <c r="GU1537" t="s">
        <v>3</v>
      </c>
      <c r="GV1537">
        <f t="shared" si="940"/>
        <v>0</v>
      </c>
      <c r="GW1537">
        <v>1</v>
      </c>
      <c r="GX1537">
        <f t="shared" si="927"/>
        <v>0</v>
      </c>
      <c r="HA1537">
        <v>0</v>
      </c>
      <c r="HB1537">
        <v>0</v>
      </c>
      <c r="HC1537">
        <f t="shared" si="928"/>
        <v>0</v>
      </c>
      <c r="IK1537">
        <v>0</v>
      </c>
    </row>
    <row r="1538" spans="1:245" x14ac:dyDescent="0.2">
      <c r="A1538">
        <v>17</v>
      </c>
      <c r="B1538">
        <v>1</v>
      </c>
      <c r="C1538">
        <f>ROW(SmtRes!A391)</f>
        <v>391</v>
      </c>
      <c r="D1538">
        <f>ROW(EtalonRes!A493)</f>
        <v>493</v>
      </c>
      <c r="E1538" t="s">
        <v>450</v>
      </c>
      <c r="F1538" t="s">
        <v>451</v>
      </c>
      <c r="G1538" t="s">
        <v>452</v>
      </c>
      <c r="H1538" t="s">
        <v>263</v>
      </c>
      <c r="I1538">
        <f>ROUND(I1537,9)</f>
        <v>0</v>
      </c>
      <c r="J1538">
        <v>0</v>
      </c>
      <c r="O1538">
        <f t="shared" si="895"/>
        <v>0</v>
      </c>
      <c r="P1538">
        <f t="shared" si="896"/>
        <v>0</v>
      </c>
      <c r="Q1538">
        <f t="shared" si="897"/>
        <v>0</v>
      </c>
      <c r="R1538">
        <f t="shared" si="898"/>
        <v>0</v>
      </c>
      <c r="S1538">
        <f t="shared" si="899"/>
        <v>0</v>
      </c>
      <c r="T1538">
        <f t="shared" si="900"/>
        <v>0</v>
      </c>
      <c r="U1538">
        <f t="shared" si="901"/>
        <v>0</v>
      </c>
      <c r="V1538">
        <f t="shared" si="902"/>
        <v>0</v>
      </c>
      <c r="W1538">
        <f t="shared" si="903"/>
        <v>0</v>
      </c>
      <c r="X1538">
        <f t="shared" si="904"/>
        <v>0</v>
      </c>
      <c r="Y1538">
        <f t="shared" si="905"/>
        <v>0</v>
      </c>
      <c r="AA1538">
        <v>40597198</v>
      </c>
      <c r="AB1538">
        <f t="shared" si="906"/>
        <v>16.670000000000002</v>
      </c>
      <c r="AC1538">
        <f t="shared" si="929"/>
        <v>0</v>
      </c>
      <c r="AD1538">
        <f t="shared" si="930"/>
        <v>16.670000000000002</v>
      </c>
      <c r="AE1538">
        <f t="shared" si="931"/>
        <v>9.75</v>
      </c>
      <c r="AF1538">
        <f t="shared" si="932"/>
        <v>0</v>
      </c>
      <c r="AG1538">
        <f t="shared" si="910"/>
        <v>0</v>
      </c>
      <c r="AH1538">
        <f t="shared" si="933"/>
        <v>0</v>
      </c>
      <c r="AI1538">
        <f t="shared" si="934"/>
        <v>0</v>
      </c>
      <c r="AJ1538">
        <f t="shared" si="912"/>
        <v>0</v>
      </c>
      <c r="AK1538">
        <v>16.670000000000002</v>
      </c>
      <c r="AL1538">
        <v>0</v>
      </c>
      <c r="AM1538">
        <v>16.670000000000002</v>
      </c>
      <c r="AN1538">
        <v>9.75</v>
      </c>
      <c r="AO1538">
        <v>0</v>
      </c>
      <c r="AP1538">
        <v>0</v>
      </c>
      <c r="AQ1538">
        <v>0</v>
      </c>
      <c r="AR1538">
        <v>0</v>
      </c>
      <c r="AS1538">
        <v>0</v>
      </c>
      <c r="AT1538">
        <v>0</v>
      </c>
      <c r="AU1538">
        <v>0</v>
      </c>
      <c r="AV1538">
        <v>1</v>
      </c>
      <c r="AW1538">
        <v>1</v>
      </c>
      <c r="AZ1538">
        <v>1</v>
      </c>
      <c r="BA1538">
        <v>1</v>
      </c>
      <c r="BB1538">
        <v>1</v>
      </c>
      <c r="BC1538">
        <v>1</v>
      </c>
      <c r="BD1538" t="s">
        <v>3</v>
      </c>
      <c r="BE1538" t="s">
        <v>3</v>
      </c>
      <c r="BF1538" t="s">
        <v>3</v>
      </c>
      <c r="BG1538" t="s">
        <v>3</v>
      </c>
      <c r="BH1538">
        <v>0</v>
      </c>
      <c r="BI1538">
        <v>4</v>
      </c>
      <c r="BJ1538" t="s">
        <v>453</v>
      </c>
      <c r="BM1538">
        <v>1</v>
      </c>
      <c r="BN1538">
        <v>0</v>
      </c>
      <c r="BO1538" t="s">
        <v>3</v>
      </c>
      <c r="BP1538">
        <v>0</v>
      </c>
      <c r="BQ1538">
        <v>1</v>
      </c>
      <c r="BR1538">
        <v>0</v>
      </c>
      <c r="BS1538">
        <v>1</v>
      </c>
      <c r="BT1538">
        <v>1</v>
      </c>
      <c r="BU1538">
        <v>1</v>
      </c>
      <c r="BV1538">
        <v>1</v>
      </c>
      <c r="BW1538">
        <v>1</v>
      </c>
      <c r="BX1538">
        <v>1</v>
      </c>
      <c r="BY1538" t="s">
        <v>3</v>
      </c>
      <c r="BZ1538">
        <v>0</v>
      </c>
      <c r="CA1538">
        <v>0</v>
      </c>
      <c r="CE1538">
        <v>0</v>
      </c>
      <c r="CF1538">
        <v>0</v>
      </c>
      <c r="CG1538">
        <v>0</v>
      </c>
      <c r="CM1538">
        <v>0</v>
      </c>
      <c r="CN1538" t="s">
        <v>3</v>
      </c>
      <c r="CO1538">
        <v>0</v>
      </c>
      <c r="CP1538">
        <f t="shared" si="913"/>
        <v>0</v>
      </c>
      <c r="CQ1538">
        <f t="shared" si="914"/>
        <v>0</v>
      </c>
      <c r="CR1538">
        <f t="shared" si="935"/>
        <v>16.670000000000002</v>
      </c>
      <c r="CS1538">
        <f t="shared" si="916"/>
        <v>9.75</v>
      </c>
      <c r="CT1538">
        <f t="shared" si="917"/>
        <v>0</v>
      </c>
      <c r="CU1538">
        <f t="shared" si="918"/>
        <v>0</v>
      </c>
      <c r="CV1538">
        <f t="shared" si="919"/>
        <v>0</v>
      </c>
      <c r="CW1538">
        <f t="shared" si="920"/>
        <v>0</v>
      </c>
      <c r="CX1538">
        <f t="shared" si="921"/>
        <v>0</v>
      </c>
      <c r="CY1538">
        <f t="shared" si="922"/>
        <v>0</v>
      </c>
      <c r="CZ1538">
        <f t="shared" si="923"/>
        <v>0</v>
      </c>
      <c r="DC1538" t="s">
        <v>3</v>
      </c>
      <c r="DD1538" t="s">
        <v>3</v>
      </c>
      <c r="DE1538" t="s">
        <v>3</v>
      </c>
      <c r="DF1538" t="s">
        <v>3</v>
      </c>
      <c r="DG1538" t="s">
        <v>3</v>
      </c>
      <c r="DH1538" t="s">
        <v>3</v>
      </c>
      <c r="DI1538" t="s">
        <v>3</v>
      </c>
      <c r="DJ1538" t="s">
        <v>3</v>
      </c>
      <c r="DK1538" t="s">
        <v>3</v>
      </c>
      <c r="DL1538" t="s">
        <v>3</v>
      </c>
      <c r="DM1538" t="s">
        <v>3</v>
      </c>
      <c r="DN1538">
        <v>0</v>
      </c>
      <c r="DO1538">
        <v>0</v>
      </c>
      <c r="DP1538">
        <v>1</v>
      </c>
      <c r="DQ1538">
        <v>1</v>
      </c>
      <c r="DU1538">
        <v>1007</v>
      </c>
      <c r="DV1538" t="s">
        <v>263</v>
      </c>
      <c r="DW1538" t="s">
        <v>263</v>
      </c>
      <c r="DX1538">
        <v>1</v>
      </c>
      <c r="EE1538">
        <v>38986830</v>
      </c>
      <c r="EF1538">
        <v>1</v>
      </c>
      <c r="EG1538" t="s">
        <v>23</v>
      </c>
      <c r="EH1538">
        <v>0</v>
      </c>
      <c r="EI1538" t="s">
        <v>3</v>
      </c>
      <c r="EJ1538">
        <v>4</v>
      </c>
      <c r="EK1538">
        <v>1</v>
      </c>
      <c r="EL1538" t="s">
        <v>48</v>
      </c>
      <c r="EM1538" t="s">
        <v>25</v>
      </c>
      <c r="EO1538" t="s">
        <v>3</v>
      </c>
      <c r="EQ1538">
        <v>0</v>
      </c>
      <c r="ER1538">
        <v>16.670000000000002</v>
      </c>
      <c r="ES1538">
        <v>0</v>
      </c>
      <c r="ET1538">
        <v>16.670000000000002</v>
      </c>
      <c r="EU1538">
        <v>9.75</v>
      </c>
      <c r="EV1538">
        <v>0</v>
      </c>
      <c r="EW1538">
        <v>0</v>
      </c>
      <c r="EX1538">
        <v>0</v>
      </c>
      <c r="EY1538">
        <v>0</v>
      </c>
      <c r="FQ1538">
        <v>0</v>
      </c>
      <c r="FR1538">
        <f t="shared" si="924"/>
        <v>0</v>
      </c>
      <c r="FS1538">
        <v>0</v>
      </c>
      <c r="FX1538">
        <v>0</v>
      </c>
      <c r="FY1538">
        <v>0</v>
      </c>
      <c r="GA1538" t="s">
        <v>3</v>
      </c>
      <c r="GD1538">
        <v>1</v>
      </c>
      <c r="GF1538">
        <v>-1926785046</v>
      </c>
      <c r="GG1538">
        <v>2</v>
      </c>
      <c r="GH1538">
        <v>1</v>
      </c>
      <c r="GI1538">
        <v>-2</v>
      </c>
      <c r="GJ1538">
        <v>0</v>
      </c>
      <c r="GK1538">
        <v>0</v>
      </c>
      <c r="GL1538">
        <f t="shared" si="925"/>
        <v>0</v>
      </c>
      <c r="GM1538">
        <f>ROUND(O1538+X1538+Y1538,2)+GX1538</f>
        <v>0</v>
      </c>
      <c r="GN1538">
        <f>IF(OR(BI1538=0,BI1538=1),ROUND(O1538+X1538+Y1538,2),0)</f>
        <v>0</v>
      </c>
      <c r="GO1538">
        <f>IF(BI1538=2,ROUND(O1538+X1538+Y1538,2),0)</f>
        <v>0</v>
      </c>
      <c r="GP1538">
        <f>IF(BI1538=4,ROUND(O1538+X1538+Y1538,2)+GX1538,0)</f>
        <v>0</v>
      </c>
      <c r="GR1538">
        <v>0</v>
      </c>
      <c r="GS1538">
        <v>3</v>
      </c>
      <c r="GT1538">
        <v>0</v>
      </c>
      <c r="GU1538" t="s">
        <v>3</v>
      </c>
      <c r="GV1538">
        <f t="shared" si="940"/>
        <v>0</v>
      </c>
      <c r="GW1538">
        <v>1</v>
      </c>
      <c r="GX1538">
        <f t="shared" si="927"/>
        <v>0</v>
      </c>
      <c r="HA1538">
        <v>0</v>
      </c>
      <c r="HB1538">
        <v>0</v>
      </c>
      <c r="HC1538">
        <f t="shared" si="928"/>
        <v>0</v>
      </c>
      <c r="IK1538">
        <v>0</v>
      </c>
    </row>
    <row r="1539" spans="1:245" x14ac:dyDescent="0.2">
      <c r="A1539">
        <v>17</v>
      </c>
      <c r="B1539">
        <v>1</v>
      </c>
      <c r="E1539" t="s">
        <v>454</v>
      </c>
      <c r="F1539" t="s">
        <v>455</v>
      </c>
      <c r="G1539" t="s">
        <v>456</v>
      </c>
      <c r="H1539" t="s">
        <v>42</v>
      </c>
      <c r="I1539">
        <f>ROUND(I1538*1.8,9)</f>
        <v>0</v>
      </c>
      <c r="J1539">
        <v>0</v>
      </c>
      <c r="O1539">
        <f t="shared" si="895"/>
        <v>0</v>
      </c>
      <c r="P1539">
        <f t="shared" si="896"/>
        <v>0</v>
      </c>
      <c r="Q1539">
        <f t="shared" si="897"/>
        <v>0</v>
      </c>
      <c r="R1539">
        <f t="shared" si="898"/>
        <v>0</v>
      </c>
      <c r="S1539">
        <f t="shared" si="899"/>
        <v>0</v>
      </c>
      <c r="T1539">
        <f t="shared" si="900"/>
        <v>0</v>
      </c>
      <c r="U1539">
        <f t="shared" si="901"/>
        <v>0</v>
      </c>
      <c r="V1539">
        <f t="shared" si="902"/>
        <v>0</v>
      </c>
      <c r="W1539">
        <f t="shared" si="903"/>
        <v>0</v>
      </c>
      <c r="X1539">
        <f t="shared" si="904"/>
        <v>0</v>
      </c>
      <c r="Y1539">
        <f t="shared" si="905"/>
        <v>0</v>
      </c>
      <c r="AA1539">
        <v>40597198</v>
      </c>
      <c r="AB1539">
        <f t="shared" si="906"/>
        <v>153.63999999999999</v>
      </c>
      <c r="AC1539">
        <f t="shared" si="929"/>
        <v>153.63999999999999</v>
      </c>
      <c r="AD1539">
        <f t="shared" si="930"/>
        <v>0</v>
      </c>
      <c r="AE1539">
        <f t="shared" si="931"/>
        <v>0</v>
      </c>
      <c r="AF1539">
        <f t="shared" si="932"/>
        <v>0</v>
      </c>
      <c r="AG1539">
        <f t="shared" si="910"/>
        <v>0</v>
      </c>
      <c r="AH1539">
        <f t="shared" si="933"/>
        <v>0</v>
      </c>
      <c r="AI1539">
        <f t="shared" si="934"/>
        <v>0</v>
      </c>
      <c r="AJ1539">
        <f t="shared" si="912"/>
        <v>0</v>
      </c>
      <c r="AK1539">
        <v>153.63999999999999</v>
      </c>
      <c r="AL1539">
        <v>153.63999999999999</v>
      </c>
      <c r="AM1539">
        <v>0</v>
      </c>
      <c r="AN1539">
        <v>0</v>
      </c>
      <c r="AO1539">
        <v>0</v>
      </c>
      <c r="AP1539">
        <v>0</v>
      </c>
      <c r="AQ1539">
        <v>0</v>
      </c>
      <c r="AR1539">
        <v>0</v>
      </c>
      <c r="AS1539">
        <v>0</v>
      </c>
      <c r="AT1539">
        <v>0</v>
      </c>
      <c r="AU1539">
        <v>0</v>
      </c>
      <c r="AV1539">
        <v>1</v>
      </c>
      <c r="AW1539">
        <v>1</v>
      </c>
      <c r="AZ1539">
        <v>1</v>
      </c>
      <c r="BA1539">
        <v>1</v>
      </c>
      <c r="BB1539">
        <v>1</v>
      </c>
      <c r="BC1539">
        <v>1</v>
      </c>
      <c r="BD1539" t="s">
        <v>3</v>
      </c>
      <c r="BE1539" t="s">
        <v>3</v>
      </c>
      <c r="BF1539" t="s">
        <v>3</v>
      </c>
      <c r="BG1539" t="s">
        <v>3</v>
      </c>
      <c r="BH1539">
        <v>3</v>
      </c>
      <c r="BI1539">
        <v>4</v>
      </c>
      <c r="BJ1539" t="s">
        <v>457</v>
      </c>
      <c r="BM1539">
        <v>1</v>
      </c>
      <c r="BN1539">
        <v>0</v>
      </c>
      <c r="BO1539" t="s">
        <v>3</v>
      </c>
      <c r="BP1539">
        <v>0</v>
      </c>
      <c r="BQ1539">
        <v>1</v>
      </c>
      <c r="BR1539">
        <v>0</v>
      </c>
      <c r="BS1539">
        <v>1</v>
      </c>
      <c r="BT1539">
        <v>1</v>
      </c>
      <c r="BU1539">
        <v>1</v>
      </c>
      <c r="BV1539">
        <v>1</v>
      </c>
      <c r="BW1539">
        <v>1</v>
      </c>
      <c r="BX1539">
        <v>1</v>
      </c>
      <c r="BY1539" t="s">
        <v>3</v>
      </c>
      <c r="BZ1539">
        <v>0</v>
      </c>
      <c r="CA1539">
        <v>0</v>
      </c>
      <c r="CE1539">
        <v>0</v>
      </c>
      <c r="CF1539">
        <v>0</v>
      </c>
      <c r="CG1539">
        <v>0</v>
      </c>
      <c r="CM1539">
        <v>0</v>
      </c>
      <c r="CN1539" t="s">
        <v>3</v>
      </c>
      <c r="CO1539">
        <v>0</v>
      </c>
      <c r="CP1539">
        <f t="shared" si="913"/>
        <v>0</v>
      </c>
      <c r="CQ1539">
        <f t="shared" si="914"/>
        <v>153.63999999999999</v>
      </c>
      <c r="CR1539">
        <f t="shared" si="935"/>
        <v>0</v>
      </c>
      <c r="CS1539">
        <f t="shared" si="916"/>
        <v>0</v>
      </c>
      <c r="CT1539">
        <f t="shared" si="917"/>
        <v>0</v>
      </c>
      <c r="CU1539">
        <f t="shared" si="918"/>
        <v>0</v>
      </c>
      <c r="CV1539">
        <f t="shared" si="919"/>
        <v>0</v>
      </c>
      <c r="CW1539">
        <f t="shared" si="920"/>
        <v>0</v>
      </c>
      <c r="CX1539">
        <f t="shared" si="921"/>
        <v>0</v>
      </c>
      <c r="CY1539">
        <f t="shared" si="922"/>
        <v>0</v>
      </c>
      <c r="CZ1539">
        <f t="shared" si="923"/>
        <v>0</v>
      </c>
      <c r="DC1539" t="s">
        <v>3</v>
      </c>
      <c r="DD1539" t="s">
        <v>3</v>
      </c>
      <c r="DE1539" t="s">
        <v>3</v>
      </c>
      <c r="DF1539" t="s">
        <v>3</v>
      </c>
      <c r="DG1539" t="s">
        <v>3</v>
      </c>
      <c r="DH1539" t="s">
        <v>3</v>
      </c>
      <c r="DI1539" t="s">
        <v>3</v>
      </c>
      <c r="DJ1539" t="s">
        <v>3</v>
      </c>
      <c r="DK1539" t="s">
        <v>3</v>
      </c>
      <c r="DL1539" t="s">
        <v>3</v>
      </c>
      <c r="DM1539" t="s">
        <v>3</v>
      </c>
      <c r="DN1539">
        <v>0</v>
      </c>
      <c r="DO1539">
        <v>0</v>
      </c>
      <c r="DP1539">
        <v>1</v>
      </c>
      <c r="DQ1539">
        <v>1</v>
      </c>
      <c r="DU1539">
        <v>1009</v>
      </c>
      <c r="DV1539" t="s">
        <v>42</v>
      </c>
      <c r="DW1539" t="s">
        <v>42</v>
      </c>
      <c r="DX1539">
        <v>1000</v>
      </c>
      <c r="EE1539">
        <v>38986830</v>
      </c>
      <c r="EF1539">
        <v>1</v>
      </c>
      <c r="EG1539" t="s">
        <v>23</v>
      </c>
      <c r="EH1539">
        <v>0</v>
      </c>
      <c r="EI1539" t="s">
        <v>3</v>
      </c>
      <c r="EJ1539">
        <v>4</v>
      </c>
      <c r="EK1539">
        <v>1</v>
      </c>
      <c r="EL1539" t="s">
        <v>48</v>
      </c>
      <c r="EM1539" t="s">
        <v>25</v>
      </c>
      <c r="EO1539" t="s">
        <v>3</v>
      </c>
      <c r="EQ1539">
        <v>0</v>
      </c>
      <c r="ER1539">
        <v>153.63999999999999</v>
      </c>
      <c r="ES1539">
        <v>153.63999999999999</v>
      </c>
      <c r="ET1539">
        <v>0</v>
      </c>
      <c r="EU1539">
        <v>0</v>
      </c>
      <c r="EV1539">
        <v>0</v>
      </c>
      <c r="EW1539">
        <v>0</v>
      </c>
      <c r="EX1539">
        <v>0</v>
      </c>
      <c r="EY1539">
        <v>0</v>
      </c>
      <c r="FQ1539">
        <v>0</v>
      </c>
      <c r="FR1539">
        <f t="shared" si="924"/>
        <v>0</v>
      </c>
      <c r="FS1539">
        <v>0</v>
      </c>
      <c r="FX1539">
        <v>0</v>
      </c>
      <c r="FY1539">
        <v>0</v>
      </c>
      <c r="GA1539" t="s">
        <v>3</v>
      </c>
      <c r="GD1539">
        <v>0</v>
      </c>
      <c r="GF1539">
        <v>-291116036</v>
      </c>
      <c r="GG1539">
        <v>2</v>
      </c>
      <c r="GH1539">
        <v>1</v>
      </c>
      <c r="GI1539">
        <v>-2</v>
      </c>
      <c r="GJ1539">
        <v>0</v>
      </c>
      <c r="GK1539">
        <f>ROUND(R1539*(R12)/100,2)</f>
        <v>0</v>
      </c>
      <c r="GL1539">
        <f t="shared" si="925"/>
        <v>0</v>
      </c>
      <c r="GM1539">
        <f>ROUND(O1539+X1539+Y1539+GK1539,2)+GX1539</f>
        <v>0</v>
      </c>
      <c r="GN1539">
        <f>IF(OR(BI1539=0,BI1539=1),ROUND(O1539+X1539+Y1539+GK1539,2),0)</f>
        <v>0</v>
      </c>
      <c r="GO1539">
        <f>IF(BI1539=2,ROUND(O1539+X1539+Y1539+GK1539,2),0)</f>
        <v>0</v>
      </c>
      <c r="GP1539">
        <f>IF(BI1539=4,ROUND(O1539+X1539+Y1539+GK1539,2)+GX1539,0)</f>
        <v>0</v>
      </c>
      <c r="GR1539">
        <v>0</v>
      </c>
      <c r="GS1539">
        <v>3</v>
      </c>
      <c r="GT1539">
        <v>0</v>
      </c>
      <c r="GU1539" t="s">
        <v>3</v>
      </c>
      <c r="GV1539">
        <f t="shared" si="940"/>
        <v>0</v>
      </c>
      <c r="GW1539">
        <v>1</v>
      </c>
      <c r="GX1539">
        <f t="shared" si="927"/>
        <v>0</v>
      </c>
      <c r="HA1539">
        <v>0</v>
      </c>
      <c r="HB1539">
        <v>0</v>
      </c>
      <c r="HC1539">
        <f t="shared" si="928"/>
        <v>0</v>
      </c>
      <c r="IK1539">
        <v>0</v>
      </c>
    </row>
    <row r="1541" spans="1:245" x14ac:dyDescent="0.2">
      <c r="A1541" s="2">
        <v>51</v>
      </c>
      <c r="B1541" s="2">
        <f>B1519</f>
        <v>1</v>
      </c>
      <c r="C1541" s="2">
        <f>A1519</f>
        <v>5</v>
      </c>
      <c r="D1541" s="2">
        <f>ROW(A1519)</f>
        <v>1519</v>
      </c>
      <c r="E1541" s="2"/>
      <c r="F1541" s="2" t="str">
        <f>IF(F1519&lt;&gt;"",F1519,"")</f>
        <v>Новый подраздел</v>
      </c>
      <c r="G1541" s="2" t="str">
        <f>IF(G1519&lt;&gt;"",G1519,"")</f>
        <v>Подготовительные работы</v>
      </c>
      <c r="H1541" s="2">
        <v>0</v>
      </c>
      <c r="I1541" s="2"/>
      <c r="J1541" s="2"/>
      <c r="K1541" s="2"/>
      <c r="L1541" s="2"/>
      <c r="M1541" s="2"/>
      <c r="N1541" s="2"/>
      <c r="O1541" s="2">
        <f t="shared" ref="O1541:T1541" si="941">ROUND(AB1541,2)</f>
        <v>0</v>
      </c>
      <c r="P1541" s="2">
        <f t="shared" si="941"/>
        <v>0</v>
      </c>
      <c r="Q1541" s="2">
        <f t="shared" si="941"/>
        <v>0</v>
      </c>
      <c r="R1541" s="2">
        <f t="shared" si="941"/>
        <v>0</v>
      </c>
      <c r="S1541" s="2">
        <f t="shared" si="941"/>
        <v>0</v>
      </c>
      <c r="T1541" s="2">
        <f t="shared" si="941"/>
        <v>0</v>
      </c>
      <c r="U1541" s="2">
        <f>AH1541</f>
        <v>0</v>
      </c>
      <c r="V1541" s="2">
        <f>AI1541</f>
        <v>0</v>
      </c>
      <c r="W1541" s="2">
        <f>ROUND(AJ1541,2)</f>
        <v>0</v>
      </c>
      <c r="X1541" s="2">
        <f>ROUND(AK1541,2)</f>
        <v>0</v>
      </c>
      <c r="Y1541" s="2">
        <f>ROUND(AL1541,2)</f>
        <v>0</v>
      </c>
      <c r="Z1541" s="2"/>
      <c r="AA1541" s="2"/>
      <c r="AB1541" s="2">
        <f>ROUND(SUMIF(AA1523:AA1539,"=40597198",O1523:O1539),2)</f>
        <v>0</v>
      </c>
      <c r="AC1541" s="2">
        <f>ROUND(SUMIF(AA1523:AA1539,"=40597198",P1523:P1539),2)</f>
        <v>0</v>
      </c>
      <c r="AD1541" s="2">
        <f>ROUND(SUMIF(AA1523:AA1539,"=40597198",Q1523:Q1539),2)</f>
        <v>0</v>
      </c>
      <c r="AE1541" s="2">
        <f>ROUND(SUMIF(AA1523:AA1539,"=40597198",R1523:R1539),2)</f>
        <v>0</v>
      </c>
      <c r="AF1541" s="2">
        <f>ROUND(SUMIF(AA1523:AA1539,"=40597198",S1523:S1539),2)</f>
        <v>0</v>
      </c>
      <c r="AG1541" s="2">
        <f>ROUND(SUMIF(AA1523:AA1539,"=40597198",T1523:T1539),2)</f>
        <v>0</v>
      </c>
      <c r="AH1541" s="2">
        <f>SUMIF(AA1523:AA1539,"=40597198",U1523:U1539)</f>
        <v>0</v>
      </c>
      <c r="AI1541" s="2">
        <f>SUMIF(AA1523:AA1539,"=40597198",V1523:V1539)</f>
        <v>0</v>
      </c>
      <c r="AJ1541" s="2">
        <f>ROUND(SUMIF(AA1523:AA1539,"=40597198",W1523:W1539),2)</f>
        <v>0</v>
      </c>
      <c r="AK1541" s="2">
        <f>ROUND(SUMIF(AA1523:AA1539,"=40597198",X1523:X1539),2)</f>
        <v>0</v>
      </c>
      <c r="AL1541" s="2">
        <f>ROUND(SUMIF(AA1523:AA1539,"=40597198",Y1523:Y1539),2)</f>
        <v>0</v>
      </c>
      <c r="AM1541" s="2"/>
      <c r="AN1541" s="2"/>
      <c r="AO1541" s="2">
        <f t="shared" ref="AO1541:BC1541" si="942">ROUND(BX1541,2)</f>
        <v>0</v>
      </c>
      <c r="AP1541" s="2">
        <f t="shared" si="942"/>
        <v>0</v>
      </c>
      <c r="AQ1541" s="2">
        <f t="shared" si="942"/>
        <v>0</v>
      </c>
      <c r="AR1541" s="2">
        <f t="shared" si="942"/>
        <v>0</v>
      </c>
      <c r="AS1541" s="2">
        <f t="shared" si="942"/>
        <v>0</v>
      </c>
      <c r="AT1541" s="2">
        <f t="shared" si="942"/>
        <v>0</v>
      </c>
      <c r="AU1541" s="2">
        <f t="shared" si="942"/>
        <v>0</v>
      </c>
      <c r="AV1541" s="2">
        <f t="shared" si="942"/>
        <v>0</v>
      </c>
      <c r="AW1541" s="2">
        <f t="shared" si="942"/>
        <v>0</v>
      </c>
      <c r="AX1541" s="2">
        <f t="shared" si="942"/>
        <v>0</v>
      </c>
      <c r="AY1541" s="2">
        <f t="shared" si="942"/>
        <v>0</v>
      </c>
      <c r="AZ1541" s="2">
        <f t="shared" si="942"/>
        <v>0</v>
      </c>
      <c r="BA1541" s="2">
        <f t="shared" si="942"/>
        <v>0</v>
      </c>
      <c r="BB1541" s="2">
        <f t="shared" si="942"/>
        <v>0</v>
      </c>
      <c r="BC1541" s="2">
        <f t="shared" si="942"/>
        <v>0</v>
      </c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  <c r="BR1541" s="2"/>
      <c r="BS1541" s="2"/>
      <c r="BT1541" s="2"/>
      <c r="BU1541" s="2"/>
      <c r="BV1541" s="2"/>
      <c r="BW1541" s="2"/>
      <c r="BX1541" s="2">
        <f>ROUND(SUMIF(AA1523:AA1539,"=40597198",FQ1523:FQ1539),2)</f>
        <v>0</v>
      </c>
      <c r="BY1541" s="2">
        <f>ROUND(SUMIF(AA1523:AA1539,"=40597198",FR1523:FR1539),2)</f>
        <v>0</v>
      </c>
      <c r="BZ1541" s="2">
        <f>ROUND(SUMIF(AA1523:AA1539,"=40597198",GL1523:GL1539),2)</f>
        <v>0</v>
      </c>
      <c r="CA1541" s="2">
        <f>ROUND(SUMIF(AA1523:AA1539,"=40597198",GM1523:GM1539),2)</f>
        <v>0</v>
      </c>
      <c r="CB1541" s="2">
        <f>ROUND(SUMIF(AA1523:AA1539,"=40597198",GN1523:GN1539),2)</f>
        <v>0</v>
      </c>
      <c r="CC1541" s="2">
        <f>ROUND(SUMIF(AA1523:AA1539,"=40597198",GO1523:GO1539),2)</f>
        <v>0</v>
      </c>
      <c r="CD1541" s="2">
        <f>ROUND(SUMIF(AA1523:AA1539,"=40597198",GP1523:GP1539),2)</f>
        <v>0</v>
      </c>
      <c r="CE1541" s="2">
        <f>AC1541-BX1541</f>
        <v>0</v>
      </c>
      <c r="CF1541" s="2">
        <f>AC1541-BY1541</f>
        <v>0</v>
      </c>
      <c r="CG1541" s="2">
        <f>BX1541-BZ1541</f>
        <v>0</v>
      </c>
      <c r="CH1541" s="2">
        <f>AC1541-BX1541-BY1541+BZ1541</f>
        <v>0</v>
      </c>
      <c r="CI1541" s="2">
        <f>BY1541-BZ1541</f>
        <v>0</v>
      </c>
      <c r="CJ1541" s="2">
        <f>ROUND(SUMIF(AA1523:AA1539,"=40597198",GX1523:GX1539),2)</f>
        <v>0</v>
      </c>
      <c r="CK1541" s="2">
        <f>ROUND(SUMIF(AA1523:AA1539,"=40597198",GY1523:GY1539),2)</f>
        <v>0</v>
      </c>
      <c r="CL1541" s="2">
        <f>ROUND(SUMIF(AA1523:AA1539,"=40597198",GZ1523:GZ1539),2)</f>
        <v>0</v>
      </c>
      <c r="CM1541" s="2"/>
      <c r="CN1541" s="2"/>
      <c r="CO1541" s="2"/>
      <c r="CP1541" s="2"/>
      <c r="CQ1541" s="2"/>
      <c r="CR1541" s="2"/>
      <c r="CS1541" s="2"/>
      <c r="CT1541" s="2"/>
      <c r="CU1541" s="2"/>
      <c r="CV1541" s="2"/>
      <c r="CW1541" s="2"/>
      <c r="CX1541" s="2"/>
      <c r="CY1541" s="2"/>
      <c r="CZ1541" s="2"/>
      <c r="DA1541" s="2"/>
      <c r="DB1541" s="2"/>
      <c r="DC1541" s="2"/>
      <c r="DD1541" s="2"/>
      <c r="DE1541" s="2"/>
      <c r="DF1541" s="2"/>
      <c r="DG1541" s="3"/>
      <c r="DH1541" s="3"/>
      <c r="DI1541" s="3"/>
      <c r="DJ1541" s="3"/>
      <c r="DK1541" s="3"/>
      <c r="DL1541" s="3"/>
      <c r="DM1541" s="3"/>
      <c r="DN1541" s="3"/>
      <c r="DO1541" s="3"/>
      <c r="DP1541" s="3"/>
      <c r="DQ1541" s="3"/>
      <c r="DR1541" s="3"/>
      <c r="DS1541" s="3"/>
      <c r="DT1541" s="3"/>
      <c r="DU1541" s="3"/>
      <c r="DV1541" s="3"/>
      <c r="DW1541" s="3"/>
      <c r="DX1541" s="3"/>
      <c r="DY1541" s="3"/>
      <c r="DZ1541" s="3"/>
      <c r="EA1541" s="3"/>
      <c r="EB1541" s="3"/>
      <c r="EC1541" s="3"/>
      <c r="ED1541" s="3"/>
      <c r="EE1541" s="3"/>
      <c r="EF1541" s="3"/>
      <c r="EG1541" s="3"/>
      <c r="EH1541" s="3"/>
      <c r="EI1541" s="3"/>
      <c r="EJ1541" s="3"/>
      <c r="EK1541" s="3"/>
      <c r="EL1541" s="3"/>
      <c r="EM1541" s="3"/>
      <c r="EN1541" s="3"/>
      <c r="EO1541" s="3"/>
      <c r="EP1541" s="3"/>
      <c r="EQ1541" s="3"/>
      <c r="ER1541" s="3"/>
      <c r="ES1541" s="3"/>
      <c r="ET1541" s="3"/>
      <c r="EU1541" s="3"/>
      <c r="EV1541" s="3"/>
      <c r="EW1541" s="3"/>
      <c r="EX1541" s="3"/>
      <c r="EY1541" s="3"/>
      <c r="EZ1541" s="3"/>
      <c r="FA1541" s="3"/>
      <c r="FB1541" s="3"/>
      <c r="FC1541" s="3"/>
      <c r="FD1541" s="3"/>
      <c r="FE1541" s="3"/>
      <c r="FF1541" s="3"/>
      <c r="FG1541" s="3"/>
      <c r="FH1541" s="3"/>
      <c r="FI1541" s="3"/>
      <c r="FJ1541" s="3"/>
      <c r="FK1541" s="3"/>
      <c r="FL1541" s="3"/>
      <c r="FM1541" s="3"/>
      <c r="FN1541" s="3"/>
      <c r="FO1541" s="3"/>
      <c r="FP1541" s="3"/>
      <c r="FQ1541" s="3"/>
      <c r="FR1541" s="3"/>
      <c r="FS1541" s="3"/>
      <c r="FT1541" s="3"/>
      <c r="FU1541" s="3"/>
      <c r="FV1541" s="3"/>
      <c r="FW1541" s="3"/>
      <c r="FX1541" s="3"/>
      <c r="FY1541" s="3"/>
      <c r="FZ1541" s="3"/>
      <c r="GA1541" s="3"/>
      <c r="GB1541" s="3"/>
      <c r="GC1541" s="3"/>
      <c r="GD1541" s="3"/>
      <c r="GE1541" s="3"/>
      <c r="GF1541" s="3"/>
      <c r="GG1541" s="3"/>
      <c r="GH1541" s="3"/>
      <c r="GI1541" s="3"/>
      <c r="GJ1541" s="3"/>
      <c r="GK1541" s="3"/>
      <c r="GL1541" s="3"/>
      <c r="GM1541" s="3"/>
      <c r="GN1541" s="3"/>
      <c r="GO1541" s="3"/>
      <c r="GP1541" s="3"/>
      <c r="GQ1541" s="3"/>
      <c r="GR1541" s="3"/>
      <c r="GS1541" s="3"/>
      <c r="GT1541" s="3"/>
      <c r="GU1541" s="3"/>
      <c r="GV1541" s="3"/>
      <c r="GW1541" s="3"/>
      <c r="GX1541" s="3">
        <v>0</v>
      </c>
    </row>
    <row r="1543" spans="1:245" x14ac:dyDescent="0.2">
      <c r="A1543" s="4">
        <v>50</v>
      </c>
      <c r="B1543" s="4">
        <v>0</v>
      </c>
      <c r="C1543" s="4">
        <v>0</v>
      </c>
      <c r="D1543" s="4">
        <v>1</v>
      </c>
      <c r="E1543" s="4">
        <v>201</v>
      </c>
      <c r="F1543" s="4">
        <f>ROUND(Source!O1541,O1543)</f>
        <v>0</v>
      </c>
      <c r="G1543" s="4" t="s">
        <v>66</v>
      </c>
      <c r="H1543" s="4" t="s">
        <v>67</v>
      </c>
      <c r="I1543" s="4"/>
      <c r="J1543" s="4"/>
      <c r="K1543" s="4">
        <v>201</v>
      </c>
      <c r="L1543" s="4">
        <v>1</v>
      </c>
      <c r="M1543" s="4">
        <v>3</v>
      </c>
      <c r="N1543" s="4" t="s">
        <v>3</v>
      </c>
      <c r="O1543" s="4">
        <v>2</v>
      </c>
      <c r="P1543" s="4"/>
      <c r="Q1543" s="4"/>
      <c r="R1543" s="4"/>
      <c r="S1543" s="4"/>
      <c r="T1543" s="4"/>
      <c r="U1543" s="4"/>
      <c r="V1543" s="4"/>
      <c r="W1543" s="4"/>
    </row>
    <row r="1544" spans="1:245" x14ac:dyDescent="0.2">
      <c r="A1544" s="4">
        <v>50</v>
      </c>
      <c r="B1544" s="4">
        <v>0</v>
      </c>
      <c r="C1544" s="4">
        <v>0</v>
      </c>
      <c r="D1544" s="4">
        <v>1</v>
      </c>
      <c r="E1544" s="4">
        <v>202</v>
      </c>
      <c r="F1544" s="4">
        <f>ROUND(Source!P1541,O1544)</f>
        <v>0</v>
      </c>
      <c r="G1544" s="4" t="s">
        <v>68</v>
      </c>
      <c r="H1544" s="4" t="s">
        <v>69</v>
      </c>
      <c r="I1544" s="4"/>
      <c r="J1544" s="4"/>
      <c r="K1544" s="4">
        <v>202</v>
      </c>
      <c r="L1544" s="4">
        <v>2</v>
      </c>
      <c r="M1544" s="4">
        <v>3</v>
      </c>
      <c r="N1544" s="4" t="s">
        <v>3</v>
      </c>
      <c r="O1544" s="4">
        <v>2</v>
      </c>
      <c r="P1544" s="4"/>
      <c r="Q1544" s="4"/>
      <c r="R1544" s="4"/>
      <c r="S1544" s="4"/>
      <c r="T1544" s="4"/>
      <c r="U1544" s="4"/>
      <c r="V1544" s="4"/>
      <c r="W1544" s="4"/>
    </row>
    <row r="1545" spans="1:245" x14ac:dyDescent="0.2">
      <c r="A1545" s="4">
        <v>50</v>
      </c>
      <c r="B1545" s="4">
        <v>0</v>
      </c>
      <c r="C1545" s="4">
        <v>0</v>
      </c>
      <c r="D1545" s="4">
        <v>1</v>
      </c>
      <c r="E1545" s="4">
        <v>222</v>
      </c>
      <c r="F1545" s="4">
        <f>ROUND(Source!AO1541,O1545)</f>
        <v>0</v>
      </c>
      <c r="G1545" s="4" t="s">
        <v>70</v>
      </c>
      <c r="H1545" s="4" t="s">
        <v>71</v>
      </c>
      <c r="I1545" s="4"/>
      <c r="J1545" s="4"/>
      <c r="K1545" s="4">
        <v>222</v>
      </c>
      <c r="L1545" s="4">
        <v>3</v>
      </c>
      <c r="M1545" s="4">
        <v>3</v>
      </c>
      <c r="N1545" s="4" t="s">
        <v>3</v>
      </c>
      <c r="O1545" s="4">
        <v>2</v>
      </c>
      <c r="P1545" s="4"/>
      <c r="Q1545" s="4"/>
      <c r="R1545" s="4"/>
      <c r="S1545" s="4"/>
      <c r="T1545" s="4"/>
      <c r="U1545" s="4"/>
      <c r="V1545" s="4"/>
      <c r="W1545" s="4"/>
    </row>
    <row r="1546" spans="1:245" x14ac:dyDescent="0.2">
      <c r="A1546" s="4">
        <v>50</v>
      </c>
      <c r="B1546" s="4">
        <v>0</v>
      </c>
      <c r="C1546" s="4">
        <v>0</v>
      </c>
      <c r="D1546" s="4">
        <v>1</v>
      </c>
      <c r="E1546" s="4">
        <v>225</v>
      </c>
      <c r="F1546" s="4">
        <f>ROUND(Source!AV1541,O1546)</f>
        <v>0</v>
      </c>
      <c r="G1546" s="4" t="s">
        <v>72</v>
      </c>
      <c r="H1546" s="4" t="s">
        <v>73</v>
      </c>
      <c r="I1546" s="4"/>
      <c r="J1546" s="4"/>
      <c r="K1546" s="4">
        <v>225</v>
      </c>
      <c r="L1546" s="4">
        <v>4</v>
      </c>
      <c r="M1546" s="4">
        <v>3</v>
      </c>
      <c r="N1546" s="4" t="s">
        <v>3</v>
      </c>
      <c r="O1546" s="4">
        <v>2</v>
      </c>
      <c r="P1546" s="4"/>
      <c r="Q1546" s="4"/>
      <c r="R1546" s="4"/>
      <c r="S1546" s="4"/>
      <c r="T1546" s="4"/>
      <c r="U1546" s="4"/>
      <c r="V1546" s="4"/>
      <c r="W1546" s="4"/>
    </row>
    <row r="1547" spans="1:245" x14ac:dyDescent="0.2">
      <c r="A1547" s="4">
        <v>50</v>
      </c>
      <c r="B1547" s="4">
        <v>0</v>
      </c>
      <c r="C1547" s="4">
        <v>0</v>
      </c>
      <c r="D1547" s="4">
        <v>1</v>
      </c>
      <c r="E1547" s="4">
        <v>226</v>
      </c>
      <c r="F1547" s="4">
        <f>ROUND(Source!AW1541,O1547)</f>
        <v>0</v>
      </c>
      <c r="G1547" s="4" t="s">
        <v>74</v>
      </c>
      <c r="H1547" s="4" t="s">
        <v>75</v>
      </c>
      <c r="I1547" s="4"/>
      <c r="J1547" s="4"/>
      <c r="K1547" s="4">
        <v>226</v>
      </c>
      <c r="L1547" s="4">
        <v>5</v>
      </c>
      <c r="M1547" s="4">
        <v>3</v>
      </c>
      <c r="N1547" s="4" t="s">
        <v>3</v>
      </c>
      <c r="O1547" s="4">
        <v>2</v>
      </c>
      <c r="P1547" s="4"/>
      <c r="Q1547" s="4"/>
      <c r="R1547" s="4"/>
      <c r="S1547" s="4"/>
      <c r="T1547" s="4"/>
      <c r="U1547" s="4"/>
      <c r="V1547" s="4"/>
      <c r="W1547" s="4"/>
    </row>
    <row r="1548" spans="1:245" x14ac:dyDescent="0.2">
      <c r="A1548" s="4">
        <v>50</v>
      </c>
      <c r="B1548" s="4">
        <v>0</v>
      </c>
      <c r="C1548" s="4">
        <v>0</v>
      </c>
      <c r="D1548" s="4">
        <v>1</v>
      </c>
      <c r="E1548" s="4">
        <v>227</v>
      </c>
      <c r="F1548" s="4">
        <f>ROUND(Source!AX1541,O1548)</f>
        <v>0</v>
      </c>
      <c r="G1548" s="4" t="s">
        <v>76</v>
      </c>
      <c r="H1548" s="4" t="s">
        <v>77</v>
      </c>
      <c r="I1548" s="4"/>
      <c r="J1548" s="4"/>
      <c r="K1548" s="4">
        <v>227</v>
      </c>
      <c r="L1548" s="4">
        <v>6</v>
      </c>
      <c r="M1548" s="4">
        <v>3</v>
      </c>
      <c r="N1548" s="4" t="s">
        <v>3</v>
      </c>
      <c r="O1548" s="4">
        <v>2</v>
      </c>
      <c r="P1548" s="4"/>
      <c r="Q1548" s="4"/>
      <c r="R1548" s="4"/>
      <c r="S1548" s="4"/>
      <c r="T1548" s="4"/>
      <c r="U1548" s="4"/>
      <c r="V1548" s="4"/>
      <c r="W1548" s="4"/>
    </row>
    <row r="1549" spans="1:245" x14ac:dyDescent="0.2">
      <c r="A1549" s="4">
        <v>50</v>
      </c>
      <c r="B1549" s="4">
        <v>0</v>
      </c>
      <c r="C1549" s="4">
        <v>0</v>
      </c>
      <c r="D1549" s="4">
        <v>1</v>
      </c>
      <c r="E1549" s="4">
        <v>228</v>
      </c>
      <c r="F1549" s="4">
        <f>ROUND(Source!AY1541,O1549)</f>
        <v>0</v>
      </c>
      <c r="G1549" s="4" t="s">
        <v>78</v>
      </c>
      <c r="H1549" s="4" t="s">
        <v>79</v>
      </c>
      <c r="I1549" s="4"/>
      <c r="J1549" s="4"/>
      <c r="K1549" s="4">
        <v>228</v>
      </c>
      <c r="L1549" s="4">
        <v>7</v>
      </c>
      <c r="M1549" s="4">
        <v>3</v>
      </c>
      <c r="N1549" s="4" t="s">
        <v>3</v>
      </c>
      <c r="O1549" s="4">
        <v>2</v>
      </c>
      <c r="P1549" s="4"/>
      <c r="Q1549" s="4"/>
      <c r="R1549" s="4"/>
      <c r="S1549" s="4"/>
      <c r="T1549" s="4"/>
      <c r="U1549" s="4"/>
      <c r="V1549" s="4"/>
      <c r="W1549" s="4"/>
    </row>
    <row r="1550" spans="1:245" x14ac:dyDescent="0.2">
      <c r="A1550" s="4">
        <v>50</v>
      </c>
      <c r="B1550" s="4">
        <v>0</v>
      </c>
      <c r="C1550" s="4">
        <v>0</v>
      </c>
      <c r="D1550" s="4">
        <v>1</v>
      </c>
      <c r="E1550" s="4">
        <v>216</v>
      </c>
      <c r="F1550" s="4">
        <f>ROUND(Source!AP1541,O1550)</f>
        <v>0</v>
      </c>
      <c r="G1550" s="4" t="s">
        <v>80</v>
      </c>
      <c r="H1550" s="4" t="s">
        <v>81</v>
      </c>
      <c r="I1550" s="4"/>
      <c r="J1550" s="4"/>
      <c r="K1550" s="4">
        <v>216</v>
      </c>
      <c r="L1550" s="4">
        <v>8</v>
      </c>
      <c r="M1550" s="4">
        <v>3</v>
      </c>
      <c r="N1550" s="4" t="s">
        <v>3</v>
      </c>
      <c r="O1550" s="4">
        <v>2</v>
      </c>
      <c r="P1550" s="4"/>
      <c r="Q1550" s="4"/>
      <c r="R1550" s="4"/>
      <c r="S1550" s="4"/>
      <c r="T1550" s="4"/>
      <c r="U1550" s="4"/>
      <c r="V1550" s="4"/>
      <c r="W1550" s="4"/>
    </row>
    <row r="1551" spans="1:245" x14ac:dyDescent="0.2">
      <c r="A1551" s="4">
        <v>50</v>
      </c>
      <c r="B1551" s="4">
        <v>0</v>
      </c>
      <c r="C1551" s="4">
        <v>0</v>
      </c>
      <c r="D1551" s="4">
        <v>1</v>
      </c>
      <c r="E1551" s="4">
        <v>223</v>
      </c>
      <c r="F1551" s="4">
        <f>ROUND(Source!AQ1541,O1551)</f>
        <v>0</v>
      </c>
      <c r="G1551" s="4" t="s">
        <v>82</v>
      </c>
      <c r="H1551" s="4" t="s">
        <v>83</v>
      </c>
      <c r="I1551" s="4"/>
      <c r="J1551" s="4"/>
      <c r="K1551" s="4">
        <v>223</v>
      </c>
      <c r="L1551" s="4">
        <v>9</v>
      </c>
      <c r="M1551" s="4">
        <v>3</v>
      </c>
      <c r="N1551" s="4" t="s">
        <v>3</v>
      </c>
      <c r="O1551" s="4">
        <v>2</v>
      </c>
      <c r="P1551" s="4"/>
      <c r="Q1551" s="4"/>
      <c r="R1551" s="4"/>
      <c r="S1551" s="4"/>
      <c r="T1551" s="4"/>
      <c r="U1551" s="4"/>
      <c r="V1551" s="4"/>
      <c r="W1551" s="4"/>
    </row>
    <row r="1552" spans="1:245" x14ac:dyDescent="0.2">
      <c r="A1552" s="4">
        <v>50</v>
      </c>
      <c r="B1552" s="4">
        <v>0</v>
      </c>
      <c r="C1552" s="4">
        <v>0</v>
      </c>
      <c r="D1552" s="4">
        <v>1</v>
      </c>
      <c r="E1552" s="4">
        <v>229</v>
      </c>
      <c r="F1552" s="4">
        <f>ROUND(Source!AZ1541,O1552)</f>
        <v>0</v>
      </c>
      <c r="G1552" s="4" t="s">
        <v>84</v>
      </c>
      <c r="H1552" s="4" t="s">
        <v>85</v>
      </c>
      <c r="I1552" s="4"/>
      <c r="J1552" s="4"/>
      <c r="K1552" s="4">
        <v>229</v>
      </c>
      <c r="L1552" s="4">
        <v>10</v>
      </c>
      <c r="M1552" s="4">
        <v>3</v>
      </c>
      <c r="N1552" s="4" t="s">
        <v>3</v>
      </c>
      <c r="O1552" s="4">
        <v>2</v>
      </c>
      <c r="P1552" s="4"/>
      <c r="Q1552" s="4"/>
      <c r="R1552" s="4"/>
      <c r="S1552" s="4"/>
      <c r="T1552" s="4"/>
      <c r="U1552" s="4"/>
      <c r="V1552" s="4"/>
      <c r="W1552" s="4"/>
    </row>
    <row r="1553" spans="1:23" x14ac:dyDescent="0.2">
      <c r="A1553" s="4">
        <v>50</v>
      </c>
      <c r="B1553" s="4">
        <v>0</v>
      </c>
      <c r="C1553" s="4">
        <v>0</v>
      </c>
      <c r="D1553" s="4">
        <v>1</v>
      </c>
      <c r="E1553" s="4">
        <v>203</v>
      </c>
      <c r="F1553" s="4">
        <f>ROUND(Source!Q1541,O1553)</f>
        <v>0</v>
      </c>
      <c r="G1553" s="4" t="s">
        <v>86</v>
      </c>
      <c r="H1553" s="4" t="s">
        <v>87</v>
      </c>
      <c r="I1553" s="4"/>
      <c r="J1553" s="4"/>
      <c r="K1553" s="4">
        <v>203</v>
      </c>
      <c r="L1553" s="4">
        <v>11</v>
      </c>
      <c r="M1553" s="4">
        <v>3</v>
      </c>
      <c r="N1553" s="4" t="s">
        <v>3</v>
      </c>
      <c r="O1553" s="4">
        <v>2</v>
      </c>
      <c r="P1553" s="4"/>
      <c r="Q1553" s="4"/>
      <c r="R1553" s="4"/>
      <c r="S1553" s="4"/>
      <c r="T1553" s="4"/>
      <c r="U1553" s="4"/>
      <c r="V1553" s="4"/>
      <c r="W1553" s="4"/>
    </row>
    <row r="1554" spans="1:23" x14ac:dyDescent="0.2">
      <c r="A1554" s="4">
        <v>50</v>
      </c>
      <c r="B1554" s="4">
        <v>0</v>
      </c>
      <c r="C1554" s="4">
        <v>0</v>
      </c>
      <c r="D1554" s="4">
        <v>1</v>
      </c>
      <c r="E1554" s="4">
        <v>231</v>
      </c>
      <c r="F1554" s="4">
        <f>ROUND(Source!BB1541,O1554)</f>
        <v>0</v>
      </c>
      <c r="G1554" s="4" t="s">
        <v>88</v>
      </c>
      <c r="H1554" s="4" t="s">
        <v>89</v>
      </c>
      <c r="I1554" s="4"/>
      <c r="J1554" s="4"/>
      <c r="K1554" s="4">
        <v>231</v>
      </c>
      <c r="L1554" s="4">
        <v>12</v>
      </c>
      <c r="M1554" s="4">
        <v>3</v>
      </c>
      <c r="N1554" s="4" t="s">
        <v>3</v>
      </c>
      <c r="O1554" s="4">
        <v>2</v>
      </c>
      <c r="P1554" s="4"/>
      <c r="Q1554" s="4"/>
      <c r="R1554" s="4"/>
      <c r="S1554" s="4"/>
      <c r="T1554" s="4"/>
      <c r="U1554" s="4"/>
      <c r="V1554" s="4"/>
      <c r="W1554" s="4"/>
    </row>
    <row r="1555" spans="1:23" x14ac:dyDescent="0.2">
      <c r="A1555" s="4">
        <v>50</v>
      </c>
      <c r="B1555" s="4">
        <v>0</v>
      </c>
      <c r="C1555" s="4">
        <v>0</v>
      </c>
      <c r="D1555" s="4">
        <v>1</v>
      </c>
      <c r="E1555" s="4">
        <v>204</v>
      </c>
      <c r="F1555" s="4">
        <f>ROUND(Source!R1541,O1555)</f>
        <v>0</v>
      </c>
      <c r="G1555" s="4" t="s">
        <v>90</v>
      </c>
      <c r="H1555" s="4" t="s">
        <v>91</v>
      </c>
      <c r="I1555" s="4"/>
      <c r="J1555" s="4"/>
      <c r="K1555" s="4">
        <v>204</v>
      </c>
      <c r="L1555" s="4">
        <v>13</v>
      </c>
      <c r="M1555" s="4">
        <v>3</v>
      </c>
      <c r="N1555" s="4" t="s">
        <v>3</v>
      </c>
      <c r="O1555" s="4">
        <v>2</v>
      </c>
      <c r="P1555" s="4"/>
      <c r="Q1555" s="4"/>
      <c r="R1555" s="4"/>
      <c r="S1555" s="4"/>
      <c r="T1555" s="4"/>
      <c r="U1555" s="4"/>
      <c r="V1555" s="4"/>
      <c r="W1555" s="4"/>
    </row>
    <row r="1556" spans="1:23" x14ac:dyDescent="0.2">
      <c r="A1556" s="4">
        <v>50</v>
      </c>
      <c r="B1556" s="4">
        <v>0</v>
      </c>
      <c r="C1556" s="4">
        <v>0</v>
      </c>
      <c r="D1556" s="4">
        <v>1</v>
      </c>
      <c r="E1556" s="4">
        <v>205</v>
      </c>
      <c r="F1556" s="4">
        <f>ROUND(Source!S1541,O1556)</f>
        <v>0</v>
      </c>
      <c r="G1556" s="4" t="s">
        <v>92</v>
      </c>
      <c r="H1556" s="4" t="s">
        <v>93</v>
      </c>
      <c r="I1556" s="4"/>
      <c r="J1556" s="4"/>
      <c r="K1556" s="4">
        <v>205</v>
      </c>
      <c r="L1556" s="4">
        <v>14</v>
      </c>
      <c r="M1556" s="4">
        <v>3</v>
      </c>
      <c r="N1556" s="4" t="s">
        <v>3</v>
      </c>
      <c r="O1556" s="4">
        <v>2</v>
      </c>
      <c r="P1556" s="4"/>
      <c r="Q1556" s="4"/>
      <c r="R1556" s="4"/>
      <c r="S1556" s="4"/>
      <c r="T1556" s="4"/>
      <c r="U1556" s="4"/>
      <c r="V1556" s="4"/>
      <c r="W1556" s="4"/>
    </row>
    <row r="1557" spans="1:23" x14ac:dyDescent="0.2">
      <c r="A1557" s="4">
        <v>50</v>
      </c>
      <c r="B1557" s="4">
        <v>0</v>
      </c>
      <c r="C1557" s="4">
        <v>0</v>
      </c>
      <c r="D1557" s="4">
        <v>1</v>
      </c>
      <c r="E1557" s="4">
        <v>232</v>
      </c>
      <c r="F1557" s="4">
        <f>ROUND(Source!BC1541,O1557)</f>
        <v>0</v>
      </c>
      <c r="G1557" s="4" t="s">
        <v>94</v>
      </c>
      <c r="H1557" s="4" t="s">
        <v>95</v>
      </c>
      <c r="I1557" s="4"/>
      <c r="J1557" s="4"/>
      <c r="K1557" s="4">
        <v>232</v>
      </c>
      <c r="L1557" s="4">
        <v>15</v>
      </c>
      <c r="M1557" s="4">
        <v>3</v>
      </c>
      <c r="N1557" s="4" t="s">
        <v>3</v>
      </c>
      <c r="O1557" s="4">
        <v>2</v>
      </c>
      <c r="P1557" s="4"/>
      <c r="Q1557" s="4"/>
      <c r="R1557" s="4"/>
      <c r="S1557" s="4"/>
      <c r="T1557" s="4"/>
      <c r="U1557" s="4"/>
      <c r="V1557" s="4"/>
      <c r="W1557" s="4"/>
    </row>
    <row r="1558" spans="1:23" x14ac:dyDescent="0.2">
      <c r="A1558" s="4">
        <v>50</v>
      </c>
      <c r="B1558" s="4">
        <v>0</v>
      </c>
      <c r="C1558" s="4">
        <v>0</v>
      </c>
      <c r="D1558" s="4">
        <v>1</v>
      </c>
      <c r="E1558" s="4">
        <v>214</v>
      </c>
      <c r="F1558" s="4">
        <f>ROUND(Source!AS1541,O1558)</f>
        <v>0</v>
      </c>
      <c r="G1558" s="4" t="s">
        <v>96</v>
      </c>
      <c r="H1558" s="4" t="s">
        <v>97</v>
      </c>
      <c r="I1558" s="4"/>
      <c r="J1558" s="4"/>
      <c r="K1558" s="4">
        <v>214</v>
      </c>
      <c r="L1558" s="4">
        <v>16</v>
      </c>
      <c r="M1558" s="4">
        <v>3</v>
      </c>
      <c r="N1558" s="4" t="s">
        <v>3</v>
      </c>
      <c r="O1558" s="4">
        <v>2</v>
      </c>
      <c r="P1558" s="4"/>
      <c r="Q1558" s="4"/>
      <c r="R1558" s="4"/>
      <c r="S1558" s="4"/>
      <c r="T1558" s="4"/>
      <c r="U1558" s="4"/>
      <c r="V1558" s="4"/>
      <c r="W1558" s="4"/>
    </row>
    <row r="1559" spans="1:23" x14ac:dyDescent="0.2">
      <c r="A1559" s="4">
        <v>50</v>
      </c>
      <c r="B1559" s="4">
        <v>0</v>
      </c>
      <c r="C1559" s="4">
        <v>0</v>
      </c>
      <c r="D1559" s="4">
        <v>1</v>
      </c>
      <c r="E1559" s="4">
        <v>215</v>
      </c>
      <c r="F1559" s="4">
        <f>ROUND(Source!AT1541,O1559)</f>
        <v>0</v>
      </c>
      <c r="G1559" s="4" t="s">
        <v>98</v>
      </c>
      <c r="H1559" s="4" t="s">
        <v>99</v>
      </c>
      <c r="I1559" s="4"/>
      <c r="J1559" s="4"/>
      <c r="K1559" s="4">
        <v>215</v>
      </c>
      <c r="L1559" s="4">
        <v>17</v>
      </c>
      <c r="M1559" s="4">
        <v>3</v>
      </c>
      <c r="N1559" s="4" t="s">
        <v>3</v>
      </c>
      <c r="O1559" s="4">
        <v>2</v>
      </c>
      <c r="P1559" s="4"/>
      <c r="Q1559" s="4"/>
      <c r="R1559" s="4"/>
      <c r="S1559" s="4"/>
      <c r="T1559" s="4"/>
      <c r="U1559" s="4"/>
      <c r="V1559" s="4"/>
      <c r="W1559" s="4"/>
    </row>
    <row r="1560" spans="1:23" x14ac:dyDescent="0.2">
      <c r="A1560" s="4">
        <v>50</v>
      </c>
      <c r="B1560" s="4">
        <v>0</v>
      </c>
      <c r="C1560" s="4">
        <v>0</v>
      </c>
      <c r="D1560" s="4">
        <v>1</v>
      </c>
      <c r="E1560" s="4">
        <v>217</v>
      </c>
      <c r="F1560" s="4">
        <f>ROUND(Source!AU1541,O1560)</f>
        <v>0</v>
      </c>
      <c r="G1560" s="4" t="s">
        <v>100</v>
      </c>
      <c r="H1560" s="4" t="s">
        <v>101</v>
      </c>
      <c r="I1560" s="4"/>
      <c r="J1560" s="4"/>
      <c r="K1560" s="4">
        <v>217</v>
      </c>
      <c r="L1560" s="4">
        <v>18</v>
      </c>
      <c r="M1560" s="4">
        <v>3</v>
      </c>
      <c r="N1560" s="4" t="s">
        <v>3</v>
      </c>
      <c r="O1560" s="4">
        <v>2</v>
      </c>
      <c r="P1560" s="4"/>
      <c r="Q1560" s="4"/>
      <c r="R1560" s="4"/>
      <c r="S1560" s="4"/>
      <c r="T1560" s="4"/>
      <c r="U1560" s="4"/>
      <c r="V1560" s="4"/>
      <c r="W1560" s="4"/>
    </row>
    <row r="1561" spans="1:23" x14ac:dyDescent="0.2">
      <c r="A1561" s="4">
        <v>50</v>
      </c>
      <c r="B1561" s="4">
        <v>0</v>
      </c>
      <c r="C1561" s="4">
        <v>0</v>
      </c>
      <c r="D1561" s="4">
        <v>1</v>
      </c>
      <c r="E1561" s="4">
        <v>230</v>
      </c>
      <c r="F1561" s="4">
        <f>ROUND(Source!BA1541,O1561)</f>
        <v>0</v>
      </c>
      <c r="G1561" s="4" t="s">
        <v>102</v>
      </c>
      <c r="H1561" s="4" t="s">
        <v>103</v>
      </c>
      <c r="I1561" s="4"/>
      <c r="J1561" s="4"/>
      <c r="K1561" s="4">
        <v>230</v>
      </c>
      <c r="L1561" s="4">
        <v>19</v>
      </c>
      <c r="M1561" s="4">
        <v>3</v>
      </c>
      <c r="N1561" s="4" t="s">
        <v>3</v>
      </c>
      <c r="O1561" s="4">
        <v>2</v>
      </c>
      <c r="P1561" s="4"/>
      <c r="Q1561" s="4"/>
      <c r="R1561" s="4"/>
      <c r="S1561" s="4"/>
      <c r="T1561" s="4"/>
      <c r="U1561" s="4"/>
      <c r="V1561" s="4"/>
      <c r="W1561" s="4"/>
    </row>
    <row r="1562" spans="1:23" x14ac:dyDescent="0.2">
      <c r="A1562" s="4">
        <v>50</v>
      </c>
      <c r="B1562" s="4">
        <v>0</v>
      </c>
      <c r="C1562" s="4">
        <v>0</v>
      </c>
      <c r="D1562" s="4">
        <v>1</v>
      </c>
      <c r="E1562" s="4">
        <v>206</v>
      </c>
      <c r="F1562" s="4">
        <f>ROUND(Source!T1541,O1562)</f>
        <v>0</v>
      </c>
      <c r="G1562" s="4" t="s">
        <v>104</v>
      </c>
      <c r="H1562" s="4" t="s">
        <v>105</v>
      </c>
      <c r="I1562" s="4"/>
      <c r="J1562" s="4"/>
      <c r="K1562" s="4">
        <v>206</v>
      </c>
      <c r="L1562" s="4">
        <v>20</v>
      </c>
      <c r="M1562" s="4">
        <v>3</v>
      </c>
      <c r="N1562" s="4" t="s">
        <v>3</v>
      </c>
      <c r="O1562" s="4">
        <v>2</v>
      </c>
      <c r="P1562" s="4"/>
      <c r="Q1562" s="4"/>
      <c r="R1562" s="4"/>
      <c r="S1562" s="4"/>
      <c r="T1562" s="4"/>
      <c r="U1562" s="4"/>
      <c r="V1562" s="4"/>
      <c r="W1562" s="4"/>
    </row>
    <row r="1563" spans="1:23" x14ac:dyDescent="0.2">
      <c r="A1563" s="4">
        <v>50</v>
      </c>
      <c r="B1563" s="4">
        <v>0</v>
      </c>
      <c r="C1563" s="4">
        <v>0</v>
      </c>
      <c r="D1563" s="4">
        <v>1</v>
      </c>
      <c r="E1563" s="4">
        <v>207</v>
      </c>
      <c r="F1563" s="4">
        <f>Source!U1541</f>
        <v>0</v>
      </c>
      <c r="G1563" s="4" t="s">
        <v>106</v>
      </c>
      <c r="H1563" s="4" t="s">
        <v>107</v>
      </c>
      <c r="I1563" s="4"/>
      <c r="J1563" s="4"/>
      <c r="K1563" s="4">
        <v>207</v>
      </c>
      <c r="L1563" s="4">
        <v>21</v>
      </c>
      <c r="M1563" s="4">
        <v>3</v>
      </c>
      <c r="N1563" s="4" t="s">
        <v>3</v>
      </c>
      <c r="O1563" s="4">
        <v>-1</v>
      </c>
      <c r="P1563" s="4"/>
      <c r="Q1563" s="4"/>
      <c r="R1563" s="4"/>
      <c r="S1563" s="4"/>
      <c r="T1563" s="4"/>
      <c r="U1563" s="4"/>
      <c r="V1563" s="4"/>
      <c r="W1563" s="4"/>
    </row>
    <row r="1564" spans="1:23" x14ac:dyDescent="0.2">
      <c r="A1564" s="4">
        <v>50</v>
      </c>
      <c r="B1564" s="4">
        <v>0</v>
      </c>
      <c r="C1564" s="4">
        <v>0</v>
      </c>
      <c r="D1564" s="4">
        <v>1</v>
      </c>
      <c r="E1564" s="4">
        <v>208</v>
      </c>
      <c r="F1564" s="4">
        <f>Source!V1541</f>
        <v>0</v>
      </c>
      <c r="G1564" s="4" t="s">
        <v>108</v>
      </c>
      <c r="H1564" s="4" t="s">
        <v>109</v>
      </c>
      <c r="I1564" s="4"/>
      <c r="J1564" s="4"/>
      <c r="K1564" s="4">
        <v>208</v>
      </c>
      <c r="L1564" s="4">
        <v>22</v>
      </c>
      <c r="M1564" s="4">
        <v>3</v>
      </c>
      <c r="N1564" s="4" t="s">
        <v>3</v>
      </c>
      <c r="O1564" s="4">
        <v>-1</v>
      </c>
      <c r="P1564" s="4"/>
      <c r="Q1564" s="4"/>
      <c r="R1564" s="4"/>
      <c r="S1564" s="4"/>
      <c r="T1564" s="4"/>
      <c r="U1564" s="4"/>
      <c r="V1564" s="4"/>
      <c r="W1564" s="4"/>
    </row>
    <row r="1565" spans="1:23" x14ac:dyDescent="0.2">
      <c r="A1565" s="4">
        <v>50</v>
      </c>
      <c r="B1565" s="4">
        <v>0</v>
      </c>
      <c r="C1565" s="4">
        <v>0</v>
      </c>
      <c r="D1565" s="4">
        <v>1</v>
      </c>
      <c r="E1565" s="4">
        <v>209</v>
      </c>
      <c r="F1565" s="4">
        <f>ROUND(Source!W1541,O1565)</f>
        <v>0</v>
      </c>
      <c r="G1565" s="4" t="s">
        <v>110</v>
      </c>
      <c r="H1565" s="4" t="s">
        <v>111</v>
      </c>
      <c r="I1565" s="4"/>
      <c r="J1565" s="4"/>
      <c r="K1565" s="4">
        <v>209</v>
      </c>
      <c r="L1565" s="4">
        <v>23</v>
      </c>
      <c r="M1565" s="4">
        <v>3</v>
      </c>
      <c r="N1565" s="4" t="s">
        <v>3</v>
      </c>
      <c r="O1565" s="4">
        <v>2</v>
      </c>
      <c r="P1565" s="4"/>
      <c r="Q1565" s="4"/>
      <c r="R1565" s="4"/>
      <c r="S1565" s="4"/>
      <c r="T1565" s="4"/>
      <c r="U1565" s="4"/>
      <c r="V1565" s="4"/>
      <c r="W1565" s="4"/>
    </row>
    <row r="1566" spans="1:23" x14ac:dyDescent="0.2">
      <c r="A1566" s="4">
        <v>50</v>
      </c>
      <c r="B1566" s="4">
        <v>0</v>
      </c>
      <c r="C1566" s="4">
        <v>0</v>
      </c>
      <c r="D1566" s="4">
        <v>1</v>
      </c>
      <c r="E1566" s="4">
        <v>210</v>
      </c>
      <c r="F1566" s="4">
        <f>ROUND(Source!X1541,O1566)</f>
        <v>0</v>
      </c>
      <c r="G1566" s="4" t="s">
        <v>112</v>
      </c>
      <c r="H1566" s="4" t="s">
        <v>113</v>
      </c>
      <c r="I1566" s="4"/>
      <c r="J1566" s="4"/>
      <c r="K1566" s="4">
        <v>210</v>
      </c>
      <c r="L1566" s="4">
        <v>24</v>
      </c>
      <c r="M1566" s="4">
        <v>3</v>
      </c>
      <c r="N1566" s="4" t="s">
        <v>3</v>
      </c>
      <c r="O1566" s="4">
        <v>2</v>
      </c>
      <c r="P1566" s="4"/>
      <c r="Q1566" s="4"/>
      <c r="R1566" s="4"/>
      <c r="S1566" s="4"/>
      <c r="T1566" s="4"/>
      <c r="U1566" s="4"/>
      <c r="V1566" s="4"/>
      <c r="W1566" s="4"/>
    </row>
    <row r="1567" spans="1:23" x14ac:dyDescent="0.2">
      <c r="A1567" s="4">
        <v>50</v>
      </c>
      <c r="B1567" s="4">
        <v>0</v>
      </c>
      <c r="C1567" s="4">
        <v>0</v>
      </c>
      <c r="D1567" s="4">
        <v>1</v>
      </c>
      <c r="E1567" s="4">
        <v>211</v>
      </c>
      <c r="F1567" s="4">
        <f>ROUND(Source!Y1541,O1567)</f>
        <v>0</v>
      </c>
      <c r="G1567" s="4" t="s">
        <v>114</v>
      </c>
      <c r="H1567" s="4" t="s">
        <v>115</v>
      </c>
      <c r="I1567" s="4"/>
      <c r="J1567" s="4"/>
      <c r="K1567" s="4">
        <v>211</v>
      </c>
      <c r="L1567" s="4">
        <v>25</v>
      </c>
      <c r="M1567" s="4">
        <v>3</v>
      </c>
      <c r="N1567" s="4" t="s">
        <v>3</v>
      </c>
      <c r="O1567" s="4">
        <v>2</v>
      </c>
      <c r="P1567" s="4"/>
      <c r="Q1567" s="4"/>
      <c r="R1567" s="4"/>
      <c r="S1567" s="4"/>
      <c r="T1567" s="4"/>
      <c r="U1567" s="4"/>
      <c r="V1567" s="4"/>
      <c r="W1567" s="4"/>
    </row>
    <row r="1568" spans="1:23" x14ac:dyDescent="0.2">
      <c r="A1568" s="4">
        <v>50</v>
      </c>
      <c r="B1568" s="4">
        <v>0</v>
      </c>
      <c r="C1568" s="4">
        <v>0</v>
      </c>
      <c r="D1568" s="4">
        <v>1</v>
      </c>
      <c r="E1568" s="4">
        <v>224</v>
      </c>
      <c r="F1568" s="4">
        <f>ROUND(Source!AR1541,O1568)</f>
        <v>0</v>
      </c>
      <c r="G1568" s="4" t="s">
        <v>116</v>
      </c>
      <c r="H1568" s="4" t="s">
        <v>117</v>
      </c>
      <c r="I1568" s="4"/>
      <c r="J1568" s="4"/>
      <c r="K1568" s="4">
        <v>224</v>
      </c>
      <c r="L1568" s="4">
        <v>26</v>
      </c>
      <c r="M1568" s="4">
        <v>3</v>
      </c>
      <c r="N1568" s="4" t="s">
        <v>3</v>
      </c>
      <c r="O1568" s="4">
        <v>2</v>
      </c>
      <c r="P1568" s="4"/>
      <c r="Q1568" s="4"/>
      <c r="R1568" s="4"/>
      <c r="S1568" s="4"/>
      <c r="T1568" s="4"/>
      <c r="U1568" s="4"/>
      <c r="V1568" s="4"/>
      <c r="W1568" s="4"/>
    </row>
    <row r="1570" spans="1:245" x14ac:dyDescent="0.2">
      <c r="A1570" s="1">
        <v>5</v>
      </c>
      <c r="B1570" s="1">
        <v>1</v>
      </c>
      <c r="C1570" s="1"/>
      <c r="D1570" s="1">
        <f>ROW(A1577)</f>
        <v>1577</v>
      </c>
      <c r="E1570" s="1"/>
      <c r="F1570" s="1" t="s">
        <v>118</v>
      </c>
      <c r="G1570" s="1" t="s">
        <v>194</v>
      </c>
      <c r="H1570" s="1" t="s">
        <v>3</v>
      </c>
      <c r="I1570" s="1">
        <v>0</v>
      </c>
      <c r="J1570" s="1"/>
      <c r="K1570" s="1">
        <v>0</v>
      </c>
      <c r="L1570" s="1"/>
      <c r="M1570" s="1"/>
      <c r="N1570" s="1"/>
      <c r="O1570" s="1"/>
      <c r="P1570" s="1"/>
      <c r="Q1570" s="1"/>
      <c r="R1570" s="1"/>
      <c r="S1570" s="1"/>
      <c r="T1570" s="1"/>
      <c r="U1570" s="1" t="s">
        <v>3</v>
      </c>
      <c r="V1570" s="1">
        <v>0</v>
      </c>
      <c r="W1570" s="1"/>
      <c r="X1570" s="1"/>
      <c r="Y1570" s="1"/>
      <c r="Z1570" s="1"/>
      <c r="AA1570" s="1"/>
      <c r="AB1570" s="1" t="s">
        <v>3</v>
      </c>
      <c r="AC1570" s="1" t="s">
        <v>3</v>
      </c>
      <c r="AD1570" s="1" t="s">
        <v>3</v>
      </c>
      <c r="AE1570" s="1" t="s">
        <v>3</v>
      </c>
      <c r="AF1570" s="1" t="s">
        <v>3</v>
      </c>
      <c r="AG1570" s="1" t="s">
        <v>3</v>
      </c>
      <c r="AH1570" s="1"/>
      <c r="AI1570" s="1"/>
      <c r="AJ1570" s="1"/>
      <c r="AK1570" s="1"/>
      <c r="AL1570" s="1"/>
      <c r="AM1570" s="1"/>
      <c r="AN1570" s="1"/>
      <c r="AO1570" s="1"/>
      <c r="AP1570" s="1" t="s">
        <v>3</v>
      </c>
      <c r="AQ1570" s="1" t="s">
        <v>3</v>
      </c>
      <c r="AR1570" s="1" t="s">
        <v>3</v>
      </c>
      <c r="AS1570" s="1"/>
      <c r="AT1570" s="1"/>
      <c r="AU1570" s="1"/>
      <c r="AV1570" s="1"/>
      <c r="AW1570" s="1"/>
      <c r="AX1570" s="1"/>
      <c r="AY1570" s="1"/>
      <c r="AZ1570" s="1" t="s">
        <v>3</v>
      </c>
      <c r="BA1570" s="1"/>
      <c r="BB1570" s="1" t="s">
        <v>3</v>
      </c>
      <c r="BC1570" s="1" t="s">
        <v>3</v>
      </c>
      <c r="BD1570" s="1" t="s">
        <v>3</v>
      </c>
      <c r="BE1570" s="1" t="s">
        <v>3</v>
      </c>
      <c r="BF1570" s="1" t="s">
        <v>3</v>
      </c>
      <c r="BG1570" s="1" t="s">
        <v>3</v>
      </c>
      <c r="BH1570" s="1" t="s">
        <v>3</v>
      </c>
      <c r="BI1570" s="1" t="s">
        <v>3</v>
      </c>
      <c r="BJ1570" s="1" t="s">
        <v>3</v>
      </c>
      <c r="BK1570" s="1" t="s">
        <v>3</v>
      </c>
      <c r="BL1570" s="1" t="s">
        <v>3</v>
      </c>
      <c r="BM1570" s="1" t="s">
        <v>3</v>
      </c>
      <c r="BN1570" s="1" t="s">
        <v>3</v>
      </c>
      <c r="BO1570" s="1" t="s">
        <v>3</v>
      </c>
      <c r="BP1570" s="1" t="s">
        <v>3</v>
      </c>
      <c r="BQ1570" s="1"/>
      <c r="BR1570" s="1"/>
      <c r="BS1570" s="1"/>
      <c r="BT1570" s="1"/>
      <c r="BU1570" s="1"/>
      <c r="BV1570" s="1"/>
      <c r="BW1570" s="1"/>
      <c r="BX1570" s="1">
        <v>0</v>
      </c>
      <c r="BY1570" s="1"/>
      <c r="BZ1570" s="1"/>
      <c r="CA1570" s="1"/>
      <c r="CB1570" s="1"/>
      <c r="CC1570" s="1"/>
      <c r="CD1570" s="1"/>
      <c r="CE1570" s="1"/>
      <c r="CF1570" s="1"/>
      <c r="CG1570" s="1"/>
      <c r="CH1570" s="1"/>
      <c r="CI1570" s="1"/>
      <c r="CJ1570" s="1">
        <v>0</v>
      </c>
    </row>
    <row r="1572" spans="1:245" x14ac:dyDescent="0.2">
      <c r="A1572" s="2">
        <v>52</v>
      </c>
      <c r="B1572" s="2">
        <f t="shared" ref="B1572:G1572" si="943">B1577</f>
        <v>1</v>
      </c>
      <c r="C1572" s="2">
        <f t="shared" si="943"/>
        <v>5</v>
      </c>
      <c r="D1572" s="2">
        <f t="shared" si="943"/>
        <v>1570</v>
      </c>
      <c r="E1572" s="2">
        <f t="shared" si="943"/>
        <v>0</v>
      </c>
      <c r="F1572" s="2" t="str">
        <f t="shared" si="943"/>
        <v>Новый подраздел</v>
      </c>
      <c r="G1572" s="2" t="str">
        <f t="shared" si="943"/>
        <v>Устройство бортового камня</v>
      </c>
      <c r="H1572" s="2"/>
      <c r="I1572" s="2"/>
      <c r="J1572" s="2"/>
      <c r="K1572" s="2"/>
      <c r="L1572" s="2"/>
      <c r="M1572" s="2"/>
      <c r="N1572" s="2"/>
      <c r="O1572" s="2">
        <f t="shared" ref="O1572:AT1572" si="944">O1577</f>
        <v>0</v>
      </c>
      <c r="P1572" s="2">
        <f t="shared" si="944"/>
        <v>0</v>
      </c>
      <c r="Q1572" s="2">
        <f t="shared" si="944"/>
        <v>0</v>
      </c>
      <c r="R1572" s="2">
        <f t="shared" si="944"/>
        <v>0</v>
      </c>
      <c r="S1572" s="2">
        <f t="shared" si="944"/>
        <v>0</v>
      </c>
      <c r="T1572" s="2">
        <f t="shared" si="944"/>
        <v>0</v>
      </c>
      <c r="U1572" s="2">
        <f t="shared" si="944"/>
        <v>0</v>
      </c>
      <c r="V1572" s="2">
        <f t="shared" si="944"/>
        <v>0</v>
      </c>
      <c r="W1572" s="2">
        <f t="shared" si="944"/>
        <v>0</v>
      </c>
      <c r="X1572" s="2">
        <f t="shared" si="944"/>
        <v>0</v>
      </c>
      <c r="Y1572" s="2">
        <f t="shared" si="944"/>
        <v>0</v>
      </c>
      <c r="Z1572" s="2">
        <f t="shared" si="944"/>
        <v>0</v>
      </c>
      <c r="AA1572" s="2">
        <f t="shared" si="944"/>
        <v>0</v>
      </c>
      <c r="AB1572" s="2">
        <f t="shared" si="944"/>
        <v>0</v>
      </c>
      <c r="AC1572" s="2">
        <f t="shared" si="944"/>
        <v>0</v>
      </c>
      <c r="AD1572" s="2">
        <f t="shared" si="944"/>
        <v>0</v>
      </c>
      <c r="AE1572" s="2">
        <f t="shared" si="944"/>
        <v>0</v>
      </c>
      <c r="AF1572" s="2">
        <f t="shared" si="944"/>
        <v>0</v>
      </c>
      <c r="AG1572" s="2">
        <f t="shared" si="944"/>
        <v>0</v>
      </c>
      <c r="AH1572" s="2">
        <f t="shared" si="944"/>
        <v>0</v>
      </c>
      <c r="AI1572" s="2">
        <f t="shared" si="944"/>
        <v>0</v>
      </c>
      <c r="AJ1572" s="2">
        <f t="shared" si="944"/>
        <v>0</v>
      </c>
      <c r="AK1572" s="2">
        <f t="shared" si="944"/>
        <v>0</v>
      </c>
      <c r="AL1572" s="2">
        <f t="shared" si="944"/>
        <v>0</v>
      </c>
      <c r="AM1572" s="2">
        <f t="shared" si="944"/>
        <v>0</v>
      </c>
      <c r="AN1572" s="2">
        <f t="shared" si="944"/>
        <v>0</v>
      </c>
      <c r="AO1572" s="2">
        <f t="shared" si="944"/>
        <v>0</v>
      </c>
      <c r="AP1572" s="2">
        <f t="shared" si="944"/>
        <v>0</v>
      </c>
      <c r="AQ1572" s="2">
        <f t="shared" si="944"/>
        <v>0</v>
      </c>
      <c r="AR1572" s="2">
        <f t="shared" si="944"/>
        <v>0</v>
      </c>
      <c r="AS1572" s="2">
        <f t="shared" si="944"/>
        <v>0</v>
      </c>
      <c r="AT1572" s="2">
        <f t="shared" si="944"/>
        <v>0</v>
      </c>
      <c r="AU1572" s="2">
        <f t="shared" ref="AU1572:BZ1572" si="945">AU1577</f>
        <v>0</v>
      </c>
      <c r="AV1572" s="2">
        <f t="shared" si="945"/>
        <v>0</v>
      </c>
      <c r="AW1572" s="2">
        <f t="shared" si="945"/>
        <v>0</v>
      </c>
      <c r="AX1572" s="2">
        <f t="shared" si="945"/>
        <v>0</v>
      </c>
      <c r="AY1572" s="2">
        <f t="shared" si="945"/>
        <v>0</v>
      </c>
      <c r="AZ1572" s="2">
        <f t="shared" si="945"/>
        <v>0</v>
      </c>
      <c r="BA1572" s="2">
        <f t="shared" si="945"/>
        <v>0</v>
      </c>
      <c r="BB1572" s="2">
        <f t="shared" si="945"/>
        <v>0</v>
      </c>
      <c r="BC1572" s="2">
        <f t="shared" si="945"/>
        <v>0</v>
      </c>
      <c r="BD1572" s="2">
        <f t="shared" si="945"/>
        <v>0</v>
      </c>
      <c r="BE1572" s="2">
        <f t="shared" si="945"/>
        <v>0</v>
      </c>
      <c r="BF1572" s="2">
        <f t="shared" si="945"/>
        <v>0</v>
      </c>
      <c r="BG1572" s="2">
        <f t="shared" si="945"/>
        <v>0</v>
      </c>
      <c r="BH1572" s="2">
        <f t="shared" si="945"/>
        <v>0</v>
      </c>
      <c r="BI1572" s="2">
        <f t="shared" si="945"/>
        <v>0</v>
      </c>
      <c r="BJ1572" s="2">
        <f t="shared" si="945"/>
        <v>0</v>
      </c>
      <c r="BK1572" s="2">
        <f t="shared" si="945"/>
        <v>0</v>
      </c>
      <c r="BL1572" s="2">
        <f t="shared" si="945"/>
        <v>0</v>
      </c>
      <c r="BM1572" s="2">
        <f t="shared" si="945"/>
        <v>0</v>
      </c>
      <c r="BN1572" s="2">
        <f t="shared" si="945"/>
        <v>0</v>
      </c>
      <c r="BO1572" s="2">
        <f t="shared" si="945"/>
        <v>0</v>
      </c>
      <c r="BP1572" s="2">
        <f t="shared" si="945"/>
        <v>0</v>
      </c>
      <c r="BQ1572" s="2">
        <f t="shared" si="945"/>
        <v>0</v>
      </c>
      <c r="BR1572" s="2">
        <f t="shared" si="945"/>
        <v>0</v>
      </c>
      <c r="BS1572" s="2">
        <f t="shared" si="945"/>
        <v>0</v>
      </c>
      <c r="BT1572" s="2">
        <f t="shared" si="945"/>
        <v>0</v>
      </c>
      <c r="BU1572" s="2">
        <f t="shared" si="945"/>
        <v>0</v>
      </c>
      <c r="BV1572" s="2">
        <f t="shared" si="945"/>
        <v>0</v>
      </c>
      <c r="BW1572" s="2">
        <f t="shared" si="945"/>
        <v>0</v>
      </c>
      <c r="BX1572" s="2">
        <f t="shared" si="945"/>
        <v>0</v>
      </c>
      <c r="BY1572" s="2">
        <f t="shared" si="945"/>
        <v>0</v>
      </c>
      <c r="BZ1572" s="2">
        <f t="shared" si="945"/>
        <v>0</v>
      </c>
      <c r="CA1572" s="2">
        <f t="shared" ref="CA1572:DF1572" si="946">CA1577</f>
        <v>0</v>
      </c>
      <c r="CB1572" s="2">
        <f t="shared" si="946"/>
        <v>0</v>
      </c>
      <c r="CC1572" s="2">
        <f t="shared" si="946"/>
        <v>0</v>
      </c>
      <c r="CD1572" s="2">
        <f t="shared" si="946"/>
        <v>0</v>
      </c>
      <c r="CE1572" s="2">
        <f t="shared" si="946"/>
        <v>0</v>
      </c>
      <c r="CF1572" s="2">
        <f t="shared" si="946"/>
        <v>0</v>
      </c>
      <c r="CG1572" s="2">
        <f t="shared" si="946"/>
        <v>0</v>
      </c>
      <c r="CH1572" s="2">
        <f t="shared" si="946"/>
        <v>0</v>
      </c>
      <c r="CI1572" s="2">
        <f t="shared" si="946"/>
        <v>0</v>
      </c>
      <c r="CJ1572" s="2">
        <f t="shared" si="946"/>
        <v>0</v>
      </c>
      <c r="CK1572" s="2">
        <f t="shared" si="946"/>
        <v>0</v>
      </c>
      <c r="CL1572" s="2">
        <f t="shared" si="946"/>
        <v>0</v>
      </c>
      <c r="CM1572" s="2">
        <f t="shared" si="946"/>
        <v>0</v>
      </c>
      <c r="CN1572" s="2">
        <f t="shared" si="946"/>
        <v>0</v>
      </c>
      <c r="CO1572" s="2">
        <f t="shared" si="946"/>
        <v>0</v>
      </c>
      <c r="CP1572" s="2">
        <f t="shared" si="946"/>
        <v>0</v>
      </c>
      <c r="CQ1572" s="2">
        <f t="shared" si="946"/>
        <v>0</v>
      </c>
      <c r="CR1572" s="2">
        <f t="shared" si="946"/>
        <v>0</v>
      </c>
      <c r="CS1572" s="2">
        <f t="shared" si="946"/>
        <v>0</v>
      </c>
      <c r="CT1572" s="2">
        <f t="shared" si="946"/>
        <v>0</v>
      </c>
      <c r="CU1572" s="2">
        <f t="shared" si="946"/>
        <v>0</v>
      </c>
      <c r="CV1572" s="2">
        <f t="shared" si="946"/>
        <v>0</v>
      </c>
      <c r="CW1572" s="2">
        <f t="shared" si="946"/>
        <v>0</v>
      </c>
      <c r="CX1572" s="2">
        <f t="shared" si="946"/>
        <v>0</v>
      </c>
      <c r="CY1572" s="2">
        <f t="shared" si="946"/>
        <v>0</v>
      </c>
      <c r="CZ1572" s="2">
        <f t="shared" si="946"/>
        <v>0</v>
      </c>
      <c r="DA1572" s="2">
        <f t="shared" si="946"/>
        <v>0</v>
      </c>
      <c r="DB1572" s="2">
        <f t="shared" si="946"/>
        <v>0</v>
      </c>
      <c r="DC1572" s="2">
        <f t="shared" si="946"/>
        <v>0</v>
      </c>
      <c r="DD1572" s="2">
        <f t="shared" si="946"/>
        <v>0</v>
      </c>
      <c r="DE1572" s="2">
        <f t="shared" si="946"/>
        <v>0</v>
      </c>
      <c r="DF1572" s="2">
        <f t="shared" si="946"/>
        <v>0</v>
      </c>
      <c r="DG1572" s="3">
        <f t="shared" ref="DG1572:EL1572" si="947">DG1577</f>
        <v>0</v>
      </c>
      <c r="DH1572" s="3">
        <f t="shared" si="947"/>
        <v>0</v>
      </c>
      <c r="DI1572" s="3">
        <f t="shared" si="947"/>
        <v>0</v>
      </c>
      <c r="DJ1572" s="3">
        <f t="shared" si="947"/>
        <v>0</v>
      </c>
      <c r="DK1572" s="3">
        <f t="shared" si="947"/>
        <v>0</v>
      </c>
      <c r="DL1572" s="3">
        <f t="shared" si="947"/>
        <v>0</v>
      </c>
      <c r="DM1572" s="3">
        <f t="shared" si="947"/>
        <v>0</v>
      </c>
      <c r="DN1572" s="3">
        <f t="shared" si="947"/>
        <v>0</v>
      </c>
      <c r="DO1572" s="3">
        <f t="shared" si="947"/>
        <v>0</v>
      </c>
      <c r="DP1572" s="3">
        <f t="shared" si="947"/>
        <v>0</v>
      </c>
      <c r="DQ1572" s="3">
        <f t="shared" si="947"/>
        <v>0</v>
      </c>
      <c r="DR1572" s="3">
        <f t="shared" si="947"/>
        <v>0</v>
      </c>
      <c r="DS1572" s="3">
        <f t="shared" si="947"/>
        <v>0</v>
      </c>
      <c r="DT1572" s="3">
        <f t="shared" si="947"/>
        <v>0</v>
      </c>
      <c r="DU1572" s="3">
        <f t="shared" si="947"/>
        <v>0</v>
      </c>
      <c r="DV1572" s="3">
        <f t="shared" si="947"/>
        <v>0</v>
      </c>
      <c r="DW1572" s="3">
        <f t="shared" si="947"/>
        <v>0</v>
      </c>
      <c r="DX1572" s="3">
        <f t="shared" si="947"/>
        <v>0</v>
      </c>
      <c r="DY1572" s="3">
        <f t="shared" si="947"/>
        <v>0</v>
      </c>
      <c r="DZ1572" s="3">
        <f t="shared" si="947"/>
        <v>0</v>
      </c>
      <c r="EA1572" s="3">
        <f t="shared" si="947"/>
        <v>0</v>
      </c>
      <c r="EB1572" s="3">
        <f t="shared" si="947"/>
        <v>0</v>
      </c>
      <c r="EC1572" s="3">
        <f t="shared" si="947"/>
        <v>0</v>
      </c>
      <c r="ED1572" s="3">
        <f t="shared" si="947"/>
        <v>0</v>
      </c>
      <c r="EE1572" s="3">
        <f t="shared" si="947"/>
        <v>0</v>
      </c>
      <c r="EF1572" s="3">
        <f t="shared" si="947"/>
        <v>0</v>
      </c>
      <c r="EG1572" s="3">
        <f t="shared" si="947"/>
        <v>0</v>
      </c>
      <c r="EH1572" s="3">
        <f t="shared" si="947"/>
        <v>0</v>
      </c>
      <c r="EI1572" s="3">
        <f t="shared" si="947"/>
        <v>0</v>
      </c>
      <c r="EJ1572" s="3">
        <f t="shared" si="947"/>
        <v>0</v>
      </c>
      <c r="EK1572" s="3">
        <f t="shared" si="947"/>
        <v>0</v>
      </c>
      <c r="EL1572" s="3">
        <f t="shared" si="947"/>
        <v>0</v>
      </c>
      <c r="EM1572" s="3">
        <f t="shared" ref="EM1572:FR1572" si="948">EM1577</f>
        <v>0</v>
      </c>
      <c r="EN1572" s="3">
        <f t="shared" si="948"/>
        <v>0</v>
      </c>
      <c r="EO1572" s="3">
        <f t="shared" si="948"/>
        <v>0</v>
      </c>
      <c r="EP1572" s="3">
        <f t="shared" si="948"/>
        <v>0</v>
      </c>
      <c r="EQ1572" s="3">
        <f t="shared" si="948"/>
        <v>0</v>
      </c>
      <c r="ER1572" s="3">
        <f t="shared" si="948"/>
        <v>0</v>
      </c>
      <c r="ES1572" s="3">
        <f t="shared" si="948"/>
        <v>0</v>
      </c>
      <c r="ET1572" s="3">
        <f t="shared" si="948"/>
        <v>0</v>
      </c>
      <c r="EU1572" s="3">
        <f t="shared" si="948"/>
        <v>0</v>
      </c>
      <c r="EV1572" s="3">
        <f t="shared" si="948"/>
        <v>0</v>
      </c>
      <c r="EW1572" s="3">
        <f t="shared" si="948"/>
        <v>0</v>
      </c>
      <c r="EX1572" s="3">
        <f t="shared" si="948"/>
        <v>0</v>
      </c>
      <c r="EY1572" s="3">
        <f t="shared" si="948"/>
        <v>0</v>
      </c>
      <c r="EZ1572" s="3">
        <f t="shared" si="948"/>
        <v>0</v>
      </c>
      <c r="FA1572" s="3">
        <f t="shared" si="948"/>
        <v>0</v>
      </c>
      <c r="FB1572" s="3">
        <f t="shared" si="948"/>
        <v>0</v>
      </c>
      <c r="FC1572" s="3">
        <f t="shared" si="948"/>
        <v>0</v>
      </c>
      <c r="FD1572" s="3">
        <f t="shared" si="948"/>
        <v>0</v>
      </c>
      <c r="FE1572" s="3">
        <f t="shared" si="948"/>
        <v>0</v>
      </c>
      <c r="FF1572" s="3">
        <f t="shared" si="948"/>
        <v>0</v>
      </c>
      <c r="FG1572" s="3">
        <f t="shared" si="948"/>
        <v>0</v>
      </c>
      <c r="FH1572" s="3">
        <f t="shared" si="948"/>
        <v>0</v>
      </c>
      <c r="FI1572" s="3">
        <f t="shared" si="948"/>
        <v>0</v>
      </c>
      <c r="FJ1572" s="3">
        <f t="shared" si="948"/>
        <v>0</v>
      </c>
      <c r="FK1572" s="3">
        <f t="shared" si="948"/>
        <v>0</v>
      </c>
      <c r="FL1572" s="3">
        <f t="shared" si="948"/>
        <v>0</v>
      </c>
      <c r="FM1572" s="3">
        <f t="shared" si="948"/>
        <v>0</v>
      </c>
      <c r="FN1572" s="3">
        <f t="shared" si="948"/>
        <v>0</v>
      </c>
      <c r="FO1572" s="3">
        <f t="shared" si="948"/>
        <v>0</v>
      </c>
      <c r="FP1572" s="3">
        <f t="shared" si="948"/>
        <v>0</v>
      </c>
      <c r="FQ1572" s="3">
        <f t="shared" si="948"/>
        <v>0</v>
      </c>
      <c r="FR1572" s="3">
        <f t="shared" si="948"/>
        <v>0</v>
      </c>
      <c r="FS1572" s="3">
        <f t="shared" ref="FS1572:GX1572" si="949">FS1577</f>
        <v>0</v>
      </c>
      <c r="FT1572" s="3">
        <f t="shared" si="949"/>
        <v>0</v>
      </c>
      <c r="FU1572" s="3">
        <f t="shared" si="949"/>
        <v>0</v>
      </c>
      <c r="FV1572" s="3">
        <f t="shared" si="949"/>
        <v>0</v>
      </c>
      <c r="FW1572" s="3">
        <f t="shared" si="949"/>
        <v>0</v>
      </c>
      <c r="FX1572" s="3">
        <f t="shared" si="949"/>
        <v>0</v>
      </c>
      <c r="FY1572" s="3">
        <f t="shared" si="949"/>
        <v>0</v>
      </c>
      <c r="FZ1572" s="3">
        <f t="shared" si="949"/>
        <v>0</v>
      </c>
      <c r="GA1572" s="3">
        <f t="shared" si="949"/>
        <v>0</v>
      </c>
      <c r="GB1572" s="3">
        <f t="shared" si="949"/>
        <v>0</v>
      </c>
      <c r="GC1572" s="3">
        <f t="shared" si="949"/>
        <v>0</v>
      </c>
      <c r="GD1572" s="3">
        <f t="shared" si="949"/>
        <v>0</v>
      </c>
      <c r="GE1572" s="3">
        <f t="shared" si="949"/>
        <v>0</v>
      </c>
      <c r="GF1572" s="3">
        <f t="shared" si="949"/>
        <v>0</v>
      </c>
      <c r="GG1572" s="3">
        <f t="shared" si="949"/>
        <v>0</v>
      </c>
      <c r="GH1572" s="3">
        <f t="shared" si="949"/>
        <v>0</v>
      </c>
      <c r="GI1572" s="3">
        <f t="shared" si="949"/>
        <v>0</v>
      </c>
      <c r="GJ1572" s="3">
        <f t="shared" si="949"/>
        <v>0</v>
      </c>
      <c r="GK1572" s="3">
        <f t="shared" si="949"/>
        <v>0</v>
      </c>
      <c r="GL1572" s="3">
        <f t="shared" si="949"/>
        <v>0</v>
      </c>
      <c r="GM1572" s="3">
        <f t="shared" si="949"/>
        <v>0</v>
      </c>
      <c r="GN1572" s="3">
        <f t="shared" si="949"/>
        <v>0</v>
      </c>
      <c r="GO1572" s="3">
        <f t="shared" si="949"/>
        <v>0</v>
      </c>
      <c r="GP1572" s="3">
        <f t="shared" si="949"/>
        <v>0</v>
      </c>
      <c r="GQ1572" s="3">
        <f t="shared" si="949"/>
        <v>0</v>
      </c>
      <c r="GR1572" s="3">
        <f t="shared" si="949"/>
        <v>0</v>
      </c>
      <c r="GS1572" s="3">
        <f t="shared" si="949"/>
        <v>0</v>
      </c>
      <c r="GT1572" s="3">
        <f t="shared" si="949"/>
        <v>0</v>
      </c>
      <c r="GU1572" s="3">
        <f t="shared" si="949"/>
        <v>0</v>
      </c>
      <c r="GV1572" s="3">
        <f t="shared" si="949"/>
        <v>0</v>
      </c>
      <c r="GW1572" s="3">
        <f t="shared" si="949"/>
        <v>0</v>
      </c>
      <c r="GX1572" s="3">
        <f t="shared" si="949"/>
        <v>0</v>
      </c>
    </row>
    <row r="1574" spans="1:245" x14ac:dyDescent="0.2">
      <c r="A1574">
        <v>17</v>
      </c>
      <c r="B1574">
        <v>1</v>
      </c>
      <c r="C1574">
        <f>ROW(SmtRes!A399)</f>
        <v>399</v>
      </c>
      <c r="D1574">
        <f>ROW(EtalonRes!A501)</f>
        <v>501</v>
      </c>
      <c r="E1574" t="s">
        <v>458</v>
      </c>
      <c r="F1574" t="s">
        <v>121</v>
      </c>
      <c r="G1574" t="s">
        <v>122</v>
      </c>
      <c r="H1574" t="s">
        <v>29</v>
      </c>
      <c r="I1574">
        <v>0</v>
      </c>
      <c r="J1574">
        <v>0</v>
      </c>
      <c r="O1574">
        <f>ROUND(CP1574,2)</f>
        <v>0</v>
      </c>
      <c r="P1574">
        <f>ROUND(CQ1574*I1574,2)</f>
        <v>0</v>
      </c>
      <c r="Q1574">
        <f>ROUND(CR1574*I1574,2)</f>
        <v>0</v>
      </c>
      <c r="R1574">
        <f>ROUND(CS1574*I1574,2)</f>
        <v>0</v>
      </c>
      <c r="S1574">
        <f>ROUND(CT1574*I1574,2)</f>
        <v>0</v>
      </c>
      <c r="T1574">
        <f>ROUND(CU1574*I1574,2)</f>
        <v>0</v>
      </c>
      <c r="U1574">
        <f>CV1574*I1574</f>
        <v>0</v>
      </c>
      <c r="V1574">
        <f>CW1574*I1574</f>
        <v>0</v>
      </c>
      <c r="W1574">
        <f>ROUND(CX1574*I1574,2)</f>
        <v>0</v>
      </c>
      <c r="X1574">
        <f>ROUND(CY1574,2)</f>
        <v>0</v>
      </c>
      <c r="Y1574">
        <f>ROUND(CZ1574,2)</f>
        <v>0</v>
      </c>
      <c r="AA1574">
        <v>40597198</v>
      </c>
      <c r="AB1574">
        <f>ROUND((AC1574+AD1574+AF1574),6)</f>
        <v>76371.3</v>
      </c>
      <c r="AC1574">
        <f>ROUND((ES1574),6)</f>
        <v>65154.45</v>
      </c>
      <c r="AD1574">
        <f>ROUND((((ET1574)-(EU1574))+AE1574),6)</f>
        <v>8265.0300000000007</v>
      </c>
      <c r="AE1574">
        <f>ROUND((EU1574),6)</f>
        <v>3342.74</v>
      </c>
      <c r="AF1574">
        <f>ROUND((EV1574),6)</f>
        <v>2951.82</v>
      </c>
      <c r="AG1574">
        <f>ROUND((AP1574),6)</f>
        <v>0</v>
      </c>
      <c r="AH1574">
        <f>(EW1574)</f>
        <v>16.559999999999999</v>
      </c>
      <c r="AI1574">
        <f>(EX1574)</f>
        <v>0</v>
      </c>
      <c r="AJ1574">
        <f>(AS1574)</f>
        <v>0</v>
      </c>
      <c r="AK1574">
        <v>76371.3</v>
      </c>
      <c r="AL1574">
        <v>65154.45</v>
      </c>
      <c r="AM1574">
        <v>8265.0300000000007</v>
      </c>
      <c r="AN1574">
        <v>3342.74</v>
      </c>
      <c r="AO1574">
        <v>2951.82</v>
      </c>
      <c r="AP1574">
        <v>0</v>
      </c>
      <c r="AQ1574">
        <v>16.559999999999999</v>
      </c>
      <c r="AR1574">
        <v>0</v>
      </c>
      <c r="AS1574">
        <v>0</v>
      </c>
      <c r="AT1574">
        <v>70</v>
      </c>
      <c r="AU1574">
        <v>10</v>
      </c>
      <c r="AV1574">
        <v>1</v>
      </c>
      <c r="AW1574">
        <v>1</v>
      </c>
      <c r="AZ1574">
        <v>1</v>
      </c>
      <c r="BA1574">
        <v>1</v>
      </c>
      <c r="BB1574">
        <v>1</v>
      </c>
      <c r="BC1574">
        <v>1</v>
      </c>
      <c r="BD1574" t="s">
        <v>3</v>
      </c>
      <c r="BE1574" t="s">
        <v>3</v>
      </c>
      <c r="BF1574" t="s">
        <v>3</v>
      </c>
      <c r="BG1574" t="s">
        <v>3</v>
      </c>
      <c r="BH1574">
        <v>0</v>
      </c>
      <c r="BI1574">
        <v>4</v>
      </c>
      <c r="BJ1574" t="s">
        <v>123</v>
      </c>
      <c r="BM1574">
        <v>0</v>
      </c>
      <c r="BN1574">
        <v>0</v>
      </c>
      <c r="BO1574" t="s">
        <v>3</v>
      </c>
      <c r="BP1574">
        <v>0</v>
      </c>
      <c r="BQ1574">
        <v>1</v>
      </c>
      <c r="BR1574">
        <v>0</v>
      </c>
      <c r="BS1574">
        <v>1</v>
      </c>
      <c r="BT1574">
        <v>1</v>
      </c>
      <c r="BU1574">
        <v>1</v>
      </c>
      <c r="BV1574">
        <v>1</v>
      </c>
      <c r="BW1574">
        <v>1</v>
      </c>
      <c r="BX1574">
        <v>1</v>
      </c>
      <c r="BY1574" t="s">
        <v>3</v>
      </c>
      <c r="BZ1574">
        <v>70</v>
      </c>
      <c r="CA1574">
        <v>10</v>
      </c>
      <c r="CE1574">
        <v>0</v>
      </c>
      <c r="CF1574">
        <v>0</v>
      </c>
      <c r="CG1574">
        <v>0</v>
      </c>
      <c r="CM1574">
        <v>0</v>
      </c>
      <c r="CN1574" t="s">
        <v>3</v>
      </c>
      <c r="CO1574">
        <v>0</v>
      </c>
      <c r="CP1574">
        <f>(P1574+Q1574+S1574)</f>
        <v>0</v>
      </c>
      <c r="CQ1574">
        <f>(AC1574*BC1574*AW1574)</f>
        <v>65154.45</v>
      </c>
      <c r="CR1574">
        <f>((((ET1574)*BB1574-(EU1574)*BS1574)+AE1574*BS1574)*AV1574)</f>
        <v>8265.0300000000007</v>
      </c>
      <c r="CS1574">
        <f>(AE1574*BS1574*AV1574)</f>
        <v>3342.74</v>
      </c>
      <c r="CT1574">
        <f>(AF1574*BA1574*AV1574)</f>
        <v>2951.82</v>
      </c>
      <c r="CU1574">
        <f>AG1574</f>
        <v>0</v>
      </c>
      <c r="CV1574">
        <f>(AH1574*AV1574)</f>
        <v>16.559999999999999</v>
      </c>
      <c r="CW1574">
        <f>AI1574</f>
        <v>0</v>
      </c>
      <c r="CX1574">
        <f>AJ1574</f>
        <v>0</v>
      </c>
      <c r="CY1574">
        <f>((S1574*BZ1574)/100)</f>
        <v>0</v>
      </c>
      <c r="CZ1574">
        <f>((S1574*CA1574)/100)</f>
        <v>0</v>
      </c>
      <c r="DC1574" t="s">
        <v>3</v>
      </c>
      <c r="DD1574" t="s">
        <v>3</v>
      </c>
      <c r="DE1574" t="s">
        <v>3</v>
      </c>
      <c r="DF1574" t="s">
        <v>3</v>
      </c>
      <c r="DG1574" t="s">
        <v>3</v>
      </c>
      <c r="DH1574" t="s">
        <v>3</v>
      </c>
      <c r="DI1574" t="s">
        <v>3</v>
      </c>
      <c r="DJ1574" t="s">
        <v>3</v>
      </c>
      <c r="DK1574" t="s">
        <v>3</v>
      </c>
      <c r="DL1574" t="s">
        <v>3</v>
      </c>
      <c r="DM1574" t="s">
        <v>3</v>
      </c>
      <c r="DN1574">
        <v>0</v>
      </c>
      <c r="DO1574">
        <v>0</v>
      </c>
      <c r="DP1574">
        <v>1</v>
      </c>
      <c r="DQ1574">
        <v>1</v>
      </c>
      <c r="DU1574">
        <v>1007</v>
      </c>
      <c r="DV1574" t="s">
        <v>29</v>
      </c>
      <c r="DW1574" t="s">
        <v>29</v>
      </c>
      <c r="DX1574">
        <v>100</v>
      </c>
      <c r="EE1574">
        <v>38986828</v>
      </c>
      <c r="EF1574">
        <v>1</v>
      </c>
      <c r="EG1574" t="s">
        <v>23</v>
      </c>
      <c r="EH1574">
        <v>0</v>
      </c>
      <c r="EI1574" t="s">
        <v>3</v>
      </c>
      <c r="EJ1574">
        <v>4</v>
      </c>
      <c r="EK1574">
        <v>0</v>
      </c>
      <c r="EL1574" t="s">
        <v>24</v>
      </c>
      <c r="EM1574" t="s">
        <v>25</v>
      </c>
      <c r="EO1574" t="s">
        <v>3</v>
      </c>
      <c r="EQ1574">
        <v>0</v>
      </c>
      <c r="ER1574">
        <v>76371.3</v>
      </c>
      <c r="ES1574">
        <v>65154.45</v>
      </c>
      <c r="ET1574">
        <v>8265.0300000000007</v>
      </c>
      <c r="EU1574">
        <v>3342.74</v>
      </c>
      <c r="EV1574">
        <v>2951.82</v>
      </c>
      <c r="EW1574">
        <v>16.559999999999999</v>
      </c>
      <c r="EX1574">
        <v>0</v>
      </c>
      <c r="EY1574">
        <v>0</v>
      </c>
      <c r="FQ1574">
        <v>0</v>
      </c>
      <c r="FR1574">
        <f>ROUND(IF(AND(BH1574=3,BI1574=3),P1574,0),2)</f>
        <v>0</v>
      </c>
      <c r="FS1574">
        <v>0</v>
      </c>
      <c r="FX1574">
        <v>70</v>
      </c>
      <c r="FY1574">
        <v>10</v>
      </c>
      <c r="GA1574" t="s">
        <v>3</v>
      </c>
      <c r="GD1574">
        <v>0</v>
      </c>
      <c r="GF1574">
        <v>-2044529547</v>
      </c>
      <c r="GG1574">
        <v>2</v>
      </c>
      <c r="GH1574">
        <v>1</v>
      </c>
      <c r="GI1574">
        <v>-2</v>
      </c>
      <c r="GJ1574">
        <v>0</v>
      </c>
      <c r="GK1574">
        <f>ROUND(R1574*(R12)/100,2)</f>
        <v>0</v>
      </c>
      <c r="GL1574">
        <f>ROUND(IF(AND(BH1574=3,BI1574=3,FS1574&lt;&gt;0),P1574,0),2)</f>
        <v>0</v>
      </c>
      <c r="GM1574">
        <f>ROUND(O1574+X1574+Y1574+GK1574,2)+GX1574</f>
        <v>0</v>
      </c>
      <c r="GN1574">
        <f>IF(OR(BI1574=0,BI1574=1),ROUND(O1574+X1574+Y1574+GK1574,2),0)</f>
        <v>0</v>
      </c>
      <c r="GO1574">
        <f>IF(BI1574=2,ROUND(O1574+X1574+Y1574+GK1574,2),0)</f>
        <v>0</v>
      </c>
      <c r="GP1574">
        <f>IF(BI1574=4,ROUND(O1574+X1574+Y1574+GK1574,2)+GX1574,0)</f>
        <v>0</v>
      </c>
      <c r="GR1574">
        <v>0</v>
      </c>
      <c r="GS1574">
        <v>3</v>
      </c>
      <c r="GT1574">
        <v>0</v>
      </c>
      <c r="GU1574" t="s">
        <v>3</v>
      </c>
      <c r="GV1574">
        <f>ROUND((GT1574),6)</f>
        <v>0</v>
      </c>
      <c r="GW1574">
        <v>1</v>
      </c>
      <c r="GX1574">
        <f>ROUND(HC1574*I1574,2)</f>
        <v>0</v>
      </c>
      <c r="HA1574">
        <v>0</v>
      </c>
      <c r="HB1574">
        <v>0</v>
      </c>
      <c r="HC1574">
        <f>GV1574*GW1574</f>
        <v>0</v>
      </c>
      <c r="IK1574">
        <v>0</v>
      </c>
    </row>
    <row r="1575" spans="1:245" x14ac:dyDescent="0.2">
      <c r="A1575">
        <v>17</v>
      </c>
      <c r="B1575">
        <v>1</v>
      </c>
      <c r="C1575">
        <f>ROW(SmtRes!A403)</f>
        <v>403</v>
      </c>
      <c r="D1575">
        <f>ROW(EtalonRes!A505)</f>
        <v>505</v>
      </c>
      <c r="E1575" t="s">
        <v>459</v>
      </c>
      <c r="F1575" t="s">
        <v>125</v>
      </c>
      <c r="G1575" t="s">
        <v>126</v>
      </c>
      <c r="H1575" t="s">
        <v>37</v>
      </c>
      <c r="I1575">
        <v>0</v>
      </c>
      <c r="J1575">
        <v>0</v>
      </c>
      <c r="O1575">
        <f>ROUND(CP1575,2)</f>
        <v>0</v>
      </c>
      <c r="P1575">
        <f>ROUND(CQ1575*I1575,2)</f>
        <v>0</v>
      </c>
      <c r="Q1575">
        <f>ROUND(CR1575*I1575,2)</f>
        <v>0</v>
      </c>
      <c r="R1575">
        <f>ROUND(CS1575*I1575,2)</f>
        <v>0</v>
      </c>
      <c r="S1575">
        <f>ROUND(CT1575*I1575,2)</f>
        <v>0</v>
      </c>
      <c r="T1575">
        <f>ROUND(CU1575*I1575,2)</f>
        <v>0</v>
      </c>
      <c r="U1575">
        <f>CV1575*I1575</f>
        <v>0</v>
      </c>
      <c r="V1575">
        <f>CW1575*I1575</f>
        <v>0</v>
      </c>
      <c r="W1575">
        <f>ROUND(CX1575*I1575,2)</f>
        <v>0</v>
      </c>
      <c r="X1575">
        <f>ROUND(CY1575,2)</f>
        <v>0</v>
      </c>
      <c r="Y1575">
        <f>ROUND(CZ1575,2)</f>
        <v>0</v>
      </c>
      <c r="AA1575">
        <v>40597198</v>
      </c>
      <c r="AB1575">
        <f>ROUND((AC1575+AD1575+AF1575),6)</f>
        <v>66278.38</v>
      </c>
      <c r="AC1575">
        <f>ROUND((ES1575),6)</f>
        <v>51150.7</v>
      </c>
      <c r="AD1575">
        <f>ROUND((((ET1575)-(EU1575))+AE1575),6)</f>
        <v>0</v>
      </c>
      <c r="AE1575">
        <f>ROUND((EU1575),6)</f>
        <v>0</v>
      </c>
      <c r="AF1575">
        <f>ROUND((EV1575),6)</f>
        <v>15127.68</v>
      </c>
      <c r="AG1575">
        <f>ROUND((AP1575),6)</f>
        <v>0</v>
      </c>
      <c r="AH1575">
        <f>(EW1575)</f>
        <v>80.27</v>
      </c>
      <c r="AI1575">
        <f>(EX1575)</f>
        <v>0</v>
      </c>
      <c r="AJ1575">
        <f>(AS1575)</f>
        <v>0</v>
      </c>
      <c r="AK1575">
        <v>66278.38</v>
      </c>
      <c r="AL1575">
        <v>51150.7</v>
      </c>
      <c r="AM1575">
        <v>0</v>
      </c>
      <c r="AN1575">
        <v>0</v>
      </c>
      <c r="AO1575">
        <v>15127.68</v>
      </c>
      <c r="AP1575">
        <v>0</v>
      </c>
      <c r="AQ1575">
        <v>80.27</v>
      </c>
      <c r="AR1575">
        <v>0</v>
      </c>
      <c r="AS1575">
        <v>0</v>
      </c>
      <c r="AT1575">
        <v>70</v>
      </c>
      <c r="AU1575">
        <v>10</v>
      </c>
      <c r="AV1575">
        <v>1</v>
      </c>
      <c r="AW1575">
        <v>1</v>
      </c>
      <c r="AZ1575">
        <v>1</v>
      </c>
      <c r="BA1575">
        <v>1</v>
      </c>
      <c r="BB1575">
        <v>1</v>
      </c>
      <c r="BC1575">
        <v>1</v>
      </c>
      <c r="BD1575" t="s">
        <v>3</v>
      </c>
      <c r="BE1575" t="s">
        <v>3</v>
      </c>
      <c r="BF1575" t="s">
        <v>3</v>
      </c>
      <c r="BG1575" t="s">
        <v>3</v>
      </c>
      <c r="BH1575">
        <v>0</v>
      </c>
      <c r="BI1575">
        <v>4</v>
      </c>
      <c r="BJ1575" t="s">
        <v>127</v>
      </c>
      <c r="BM1575">
        <v>0</v>
      </c>
      <c r="BN1575">
        <v>0</v>
      </c>
      <c r="BO1575" t="s">
        <v>3</v>
      </c>
      <c r="BP1575">
        <v>0</v>
      </c>
      <c r="BQ1575">
        <v>1</v>
      </c>
      <c r="BR1575">
        <v>0</v>
      </c>
      <c r="BS1575">
        <v>1</v>
      </c>
      <c r="BT1575">
        <v>1</v>
      </c>
      <c r="BU1575">
        <v>1</v>
      </c>
      <c r="BV1575">
        <v>1</v>
      </c>
      <c r="BW1575">
        <v>1</v>
      </c>
      <c r="BX1575">
        <v>1</v>
      </c>
      <c r="BY1575" t="s">
        <v>3</v>
      </c>
      <c r="BZ1575">
        <v>70</v>
      </c>
      <c r="CA1575">
        <v>10</v>
      </c>
      <c r="CE1575">
        <v>0</v>
      </c>
      <c r="CF1575">
        <v>0</v>
      </c>
      <c r="CG1575">
        <v>0</v>
      </c>
      <c r="CM1575">
        <v>0</v>
      </c>
      <c r="CN1575" t="s">
        <v>3</v>
      </c>
      <c r="CO1575">
        <v>0</v>
      </c>
      <c r="CP1575">
        <f>(P1575+Q1575+S1575)</f>
        <v>0</v>
      </c>
      <c r="CQ1575">
        <f>(AC1575*BC1575*AW1575)</f>
        <v>51150.7</v>
      </c>
      <c r="CR1575">
        <f>((((ET1575)*BB1575-(EU1575)*BS1575)+AE1575*BS1575)*AV1575)</f>
        <v>0</v>
      </c>
      <c r="CS1575">
        <f>(AE1575*BS1575*AV1575)</f>
        <v>0</v>
      </c>
      <c r="CT1575">
        <f>(AF1575*BA1575*AV1575)</f>
        <v>15127.68</v>
      </c>
      <c r="CU1575">
        <f>AG1575</f>
        <v>0</v>
      </c>
      <c r="CV1575">
        <f>(AH1575*AV1575)</f>
        <v>80.27</v>
      </c>
      <c r="CW1575">
        <f>AI1575</f>
        <v>0</v>
      </c>
      <c r="CX1575">
        <f>AJ1575</f>
        <v>0</v>
      </c>
      <c r="CY1575">
        <f>((S1575*BZ1575)/100)</f>
        <v>0</v>
      </c>
      <c r="CZ1575">
        <f>((S1575*CA1575)/100)</f>
        <v>0</v>
      </c>
      <c r="DC1575" t="s">
        <v>3</v>
      </c>
      <c r="DD1575" t="s">
        <v>3</v>
      </c>
      <c r="DE1575" t="s">
        <v>3</v>
      </c>
      <c r="DF1575" t="s">
        <v>3</v>
      </c>
      <c r="DG1575" t="s">
        <v>3</v>
      </c>
      <c r="DH1575" t="s">
        <v>3</v>
      </c>
      <c r="DI1575" t="s">
        <v>3</v>
      </c>
      <c r="DJ1575" t="s">
        <v>3</v>
      </c>
      <c r="DK1575" t="s">
        <v>3</v>
      </c>
      <c r="DL1575" t="s">
        <v>3</v>
      </c>
      <c r="DM1575" t="s">
        <v>3</v>
      </c>
      <c r="DN1575">
        <v>0</v>
      </c>
      <c r="DO1575">
        <v>0</v>
      </c>
      <c r="DP1575">
        <v>1</v>
      </c>
      <c r="DQ1575">
        <v>1</v>
      </c>
      <c r="DU1575">
        <v>1003</v>
      </c>
      <c r="DV1575" t="s">
        <v>37</v>
      </c>
      <c r="DW1575" t="s">
        <v>37</v>
      </c>
      <c r="DX1575">
        <v>100</v>
      </c>
      <c r="EE1575">
        <v>38986828</v>
      </c>
      <c r="EF1575">
        <v>1</v>
      </c>
      <c r="EG1575" t="s">
        <v>23</v>
      </c>
      <c r="EH1575">
        <v>0</v>
      </c>
      <c r="EI1575" t="s">
        <v>3</v>
      </c>
      <c r="EJ1575">
        <v>4</v>
      </c>
      <c r="EK1575">
        <v>0</v>
      </c>
      <c r="EL1575" t="s">
        <v>24</v>
      </c>
      <c r="EM1575" t="s">
        <v>25</v>
      </c>
      <c r="EO1575" t="s">
        <v>3</v>
      </c>
      <c r="EQ1575">
        <v>0</v>
      </c>
      <c r="ER1575">
        <v>66278.38</v>
      </c>
      <c r="ES1575">
        <v>51150.7</v>
      </c>
      <c r="ET1575">
        <v>0</v>
      </c>
      <c r="EU1575">
        <v>0</v>
      </c>
      <c r="EV1575">
        <v>15127.68</v>
      </c>
      <c r="EW1575">
        <v>80.27</v>
      </c>
      <c r="EX1575">
        <v>0</v>
      </c>
      <c r="EY1575">
        <v>0</v>
      </c>
      <c r="FQ1575">
        <v>0</v>
      </c>
      <c r="FR1575">
        <f>ROUND(IF(AND(BH1575=3,BI1575=3),P1575,0),2)</f>
        <v>0</v>
      </c>
      <c r="FS1575">
        <v>0</v>
      </c>
      <c r="FX1575">
        <v>70</v>
      </c>
      <c r="FY1575">
        <v>10</v>
      </c>
      <c r="GA1575" t="s">
        <v>3</v>
      </c>
      <c r="GD1575">
        <v>0</v>
      </c>
      <c r="GF1575">
        <v>1662705162</v>
      </c>
      <c r="GG1575">
        <v>2</v>
      </c>
      <c r="GH1575">
        <v>1</v>
      </c>
      <c r="GI1575">
        <v>-2</v>
      </c>
      <c r="GJ1575">
        <v>0</v>
      </c>
      <c r="GK1575">
        <f>ROUND(R1575*(R12)/100,2)</f>
        <v>0</v>
      </c>
      <c r="GL1575">
        <f>ROUND(IF(AND(BH1575=3,BI1575=3,FS1575&lt;&gt;0),P1575,0),2)</f>
        <v>0</v>
      </c>
      <c r="GM1575">
        <f>ROUND(O1575+X1575+Y1575+GK1575,2)+GX1575</f>
        <v>0</v>
      </c>
      <c r="GN1575">
        <f>IF(OR(BI1575=0,BI1575=1),ROUND(O1575+X1575+Y1575+GK1575,2),0)</f>
        <v>0</v>
      </c>
      <c r="GO1575">
        <f>IF(BI1575=2,ROUND(O1575+X1575+Y1575+GK1575,2),0)</f>
        <v>0</v>
      </c>
      <c r="GP1575">
        <f>IF(BI1575=4,ROUND(O1575+X1575+Y1575+GK1575,2)+GX1575,0)</f>
        <v>0</v>
      </c>
      <c r="GR1575">
        <v>0</v>
      </c>
      <c r="GS1575">
        <v>3</v>
      </c>
      <c r="GT1575">
        <v>0</v>
      </c>
      <c r="GU1575" t="s">
        <v>3</v>
      </c>
      <c r="GV1575">
        <f>ROUND((GT1575),6)</f>
        <v>0</v>
      </c>
      <c r="GW1575">
        <v>1</v>
      </c>
      <c r="GX1575">
        <f>ROUND(HC1575*I1575,2)</f>
        <v>0</v>
      </c>
      <c r="HA1575">
        <v>0</v>
      </c>
      <c r="HB1575">
        <v>0</v>
      </c>
      <c r="HC1575">
        <f>GV1575*GW1575</f>
        <v>0</v>
      </c>
      <c r="IK1575">
        <v>0</v>
      </c>
    </row>
    <row r="1577" spans="1:245" x14ac:dyDescent="0.2">
      <c r="A1577" s="2">
        <v>51</v>
      </c>
      <c r="B1577" s="2">
        <f>B1570</f>
        <v>1</v>
      </c>
      <c r="C1577" s="2">
        <f>A1570</f>
        <v>5</v>
      </c>
      <c r="D1577" s="2">
        <f>ROW(A1570)</f>
        <v>1570</v>
      </c>
      <c r="E1577" s="2"/>
      <c r="F1577" s="2" t="str">
        <f>IF(F1570&lt;&gt;"",F1570,"")</f>
        <v>Новый подраздел</v>
      </c>
      <c r="G1577" s="2" t="str">
        <f>IF(G1570&lt;&gt;"",G1570,"")</f>
        <v>Устройство бортового камня</v>
      </c>
      <c r="H1577" s="2">
        <v>0</v>
      </c>
      <c r="I1577" s="2"/>
      <c r="J1577" s="2"/>
      <c r="K1577" s="2"/>
      <c r="L1577" s="2"/>
      <c r="M1577" s="2"/>
      <c r="N1577" s="2"/>
      <c r="O1577" s="2">
        <f t="shared" ref="O1577:T1577" si="950">ROUND(AB1577,2)</f>
        <v>0</v>
      </c>
      <c r="P1577" s="2">
        <f t="shared" si="950"/>
        <v>0</v>
      </c>
      <c r="Q1577" s="2">
        <f t="shared" si="950"/>
        <v>0</v>
      </c>
      <c r="R1577" s="2">
        <f t="shared" si="950"/>
        <v>0</v>
      </c>
      <c r="S1577" s="2">
        <f t="shared" si="950"/>
        <v>0</v>
      </c>
      <c r="T1577" s="2">
        <f t="shared" si="950"/>
        <v>0</v>
      </c>
      <c r="U1577" s="2">
        <f>AH1577</f>
        <v>0</v>
      </c>
      <c r="V1577" s="2">
        <f>AI1577</f>
        <v>0</v>
      </c>
      <c r="W1577" s="2">
        <f>ROUND(AJ1577,2)</f>
        <v>0</v>
      </c>
      <c r="X1577" s="2">
        <f>ROUND(AK1577,2)</f>
        <v>0</v>
      </c>
      <c r="Y1577" s="2">
        <f>ROUND(AL1577,2)</f>
        <v>0</v>
      </c>
      <c r="Z1577" s="2"/>
      <c r="AA1577" s="2"/>
      <c r="AB1577" s="2">
        <f>ROUND(SUMIF(AA1574:AA1575,"=40597198",O1574:O1575),2)</f>
        <v>0</v>
      </c>
      <c r="AC1577" s="2">
        <f>ROUND(SUMIF(AA1574:AA1575,"=40597198",P1574:P1575),2)</f>
        <v>0</v>
      </c>
      <c r="AD1577" s="2">
        <f>ROUND(SUMIF(AA1574:AA1575,"=40597198",Q1574:Q1575),2)</f>
        <v>0</v>
      </c>
      <c r="AE1577" s="2">
        <f>ROUND(SUMIF(AA1574:AA1575,"=40597198",R1574:R1575),2)</f>
        <v>0</v>
      </c>
      <c r="AF1577" s="2">
        <f>ROUND(SUMIF(AA1574:AA1575,"=40597198",S1574:S1575),2)</f>
        <v>0</v>
      </c>
      <c r="AG1577" s="2">
        <f>ROUND(SUMIF(AA1574:AA1575,"=40597198",T1574:T1575),2)</f>
        <v>0</v>
      </c>
      <c r="AH1577" s="2">
        <f>SUMIF(AA1574:AA1575,"=40597198",U1574:U1575)</f>
        <v>0</v>
      </c>
      <c r="AI1577" s="2">
        <f>SUMIF(AA1574:AA1575,"=40597198",V1574:V1575)</f>
        <v>0</v>
      </c>
      <c r="AJ1577" s="2">
        <f>ROUND(SUMIF(AA1574:AA1575,"=40597198",W1574:W1575),2)</f>
        <v>0</v>
      </c>
      <c r="AK1577" s="2">
        <f>ROUND(SUMIF(AA1574:AA1575,"=40597198",X1574:X1575),2)</f>
        <v>0</v>
      </c>
      <c r="AL1577" s="2">
        <f>ROUND(SUMIF(AA1574:AA1575,"=40597198",Y1574:Y1575),2)</f>
        <v>0</v>
      </c>
      <c r="AM1577" s="2"/>
      <c r="AN1577" s="2"/>
      <c r="AO1577" s="2">
        <f t="shared" ref="AO1577:BC1577" si="951">ROUND(BX1577,2)</f>
        <v>0</v>
      </c>
      <c r="AP1577" s="2">
        <f t="shared" si="951"/>
        <v>0</v>
      </c>
      <c r="AQ1577" s="2">
        <f t="shared" si="951"/>
        <v>0</v>
      </c>
      <c r="AR1577" s="2">
        <f t="shared" si="951"/>
        <v>0</v>
      </c>
      <c r="AS1577" s="2">
        <f t="shared" si="951"/>
        <v>0</v>
      </c>
      <c r="AT1577" s="2">
        <f t="shared" si="951"/>
        <v>0</v>
      </c>
      <c r="AU1577" s="2">
        <f t="shared" si="951"/>
        <v>0</v>
      </c>
      <c r="AV1577" s="2">
        <f t="shared" si="951"/>
        <v>0</v>
      </c>
      <c r="AW1577" s="2">
        <f t="shared" si="951"/>
        <v>0</v>
      </c>
      <c r="AX1577" s="2">
        <f t="shared" si="951"/>
        <v>0</v>
      </c>
      <c r="AY1577" s="2">
        <f t="shared" si="951"/>
        <v>0</v>
      </c>
      <c r="AZ1577" s="2">
        <f t="shared" si="951"/>
        <v>0</v>
      </c>
      <c r="BA1577" s="2">
        <f t="shared" si="951"/>
        <v>0</v>
      </c>
      <c r="BB1577" s="2">
        <f t="shared" si="951"/>
        <v>0</v>
      </c>
      <c r="BC1577" s="2">
        <f t="shared" si="951"/>
        <v>0</v>
      </c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  <c r="BR1577" s="2"/>
      <c r="BS1577" s="2"/>
      <c r="BT1577" s="2"/>
      <c r="BU1577" s="2"/>
      <c r="BV1577" s="2"/>
      <c r="BW1577" s="2"/>
      <c r="BX1577" s="2">
        <f>ROUND(SUMIF(AA1574:AA1575,"=40597198",FQ1574:FQ1575),2)</f>
        <v>0</v>
      </c>
      <c r="BY1577" s="2">
        <f>ROUND(SUMIF(AA1574:AA1575,"=40597198",FR1574:FR1575),2)</f>
        <v>0</v>
      </c>
      <c r="BZ1577" s="2">
        <f>ROUND(SUMIF(AA1574:AA1575,"=40597198",GL1574:GL1575),2)</f>
        <v>0</v>
      </c>
      <c r="CA1577" s="2">
        <f>ROUND(SUMIF(AA1574:AA1575,"=40597198",GM1574:GM1575),2)</f>
        <v>0</v>
      </c>
      <c r="CB1577" s="2">
        <f>ROUND(SUMIF(AA1574:AA1575,"=40597198",GN1574:GN1575),2)</f>
        <v>0</v>
      </c>
      <c r="CC1577" s="2">
        <f>ROUND(SUMIF(AA1574:AA1575,"=40597198",GO1574:GO1575),2)</f>
        <v>0</v>
      </c>
      <c r="CD1577" s="2">
        <f>ROUND(SUMIF(AA1574:AA1575,"=40597198",GP1574:GP1575),2)</f>
        <v>0</v>
      </c>
      <c r="CE1577" s="2">
        <f>AC1577-BX1577</f>
        <v>0</v>
      </c>
      <c r="CF1577" s="2">
        <f>AC1577-BY1577</f>
        <v>0</v>
      </c>
      <c r="CG1577" s="2">
        <f>BX1577-BZ1577</f>
        <v>0</v>
      </c>
      <c r="CH1577" s="2">
        <f>AC1577-BX1577-BY1577+BZ1577</f>
        <v>0</v>
      </c>
      <c r="CI1577" s="2">
        <f>BY1577-BZ1577</f>
        <v>0</v>
      </c>
      <c r="CJ1577" s="2">
        <f>ROUND(SUMIF(AA1574:AA1575,"=40597198",GX1574:GX1575),2)</f>
        <v>0</v>
      </c>
      <c r="CK1577" s="2">
        <f>ROUND(SUMIF(AA1574:AA1575,"=40597198",GY1574:GY1575),2)</f>
        <v>0</v>
      </c>
      <c r="CL1577" s="2">
        <f>ROUND(SUMIF(AA1574:AA1575,"=40597198",GZ1574:GZ1575),2)</f>
        <v>0</v>
      </c>
      <c r="CM1577" s="2"/>
      <c r="CN1577" s="2"/>
      <c r="CO1577" s="2"/>
      <c r="CP1577" s="2"/>
      <c r="CQ1577" s="2"/>
      <c r="CR1577" s="2"/>
      <c r="CS1577" s="2"/>
      <c r="CT1577" s="2"/>
      <c r="CU1577" s="2"/>
      <c r="CV1577" s="2"/>
      <c r="CW1577" s="2"/>
      <c r="CX1577" s="2"/>
      <c r="CY1577" s="2"/>
      <c r="CZ1577" s="2"/>
      <c r="DA1577" s="2"/>
      <c r="DB1577" s="2"/>
      <c r="DC1577" s="2"/>
      <c r="DD1577" s="2"/>
      <c r="DE1577" s="2"/>
      <c r="DF1577" s="2"/>
      <c r="DG1577" s="3"/>
      <c r="DH1577" s="3"/>
      <c r="DI1577" s="3"/>
      <c r="DJ1577" s="3"/>
      <c r="DK1577" s="3"/>
      <c r="DL1577" s="3"/>
      <c r="DM1577" s="3"/>
      <c r="DN1577" s="3"/>
      <c r="DO1577" s="3"/>
      <c r="DP1577" s="3"/>
      <c r="DQ1577" s="3"/>
      <c r="DR1577" s="3"/>
      <c r="DS1577" s="3"/>
      <c r="DT1577" s="3"/>
      <c r="DU1577" s="3"/>
      <c r="DV1577" s="3"/>
      <c r="DW1577" s="3"/>
      <c r="DX1577" s="3"/>
      <c r="DY1577" s="3"/>
      <c r="DZ1577" s="3"/>
      <c r="EA1577" s="3"/>
      <c r="EB1577" s="3"/>
      <c r="EC1577" s="3"/>
      <c r="ED1577" s="3"/>
      <c r="EE1577" s="3"/>
      <c r="EF1577" s="3"/>
      <c r="EG1577" s="3"/>
      <c r="EH1577" s="3"/>
      <c r="EI1577" s="3"/>
      <c r="EJ1577" s="3"/>
      <c r="EK1577" s="3"/>
      <c r="EL1577" s="3"/>
      <c r="EM1577" s="3"/>
      <c r="EN1577" s="3"/>
      <c r="EO1577" s="3"/>
      <c r="EP1577" s="3"/>
      <c r="EQ1577" s="3"/>
      <c r="ER1577" s="3"/>
      <c r="ES1577" s="3"/>
      <c r="ET1577" s="3"/>
      <c r="EU1577" s="3"/>
      <c r="EV1577" s="3"/>
      <c r="EW1577" s="3"/>
      <c r="EX1577" s="3"/>
      <c r="EY1577" s="3"/>
      <c r="EZ1577" s="3"/>
      <c r="FA1577" s="3"/>
      <c r="FB1577" s="3"/>
      <c r="FC1577" s="3"/>
      <c r="FD1577" s="3"/>
      <c r="FE1577" s="3"/>
      <c r="FF1577" s="3"/>
      <c r="FG1577" s="3"/>
      <c r="FH1577" s="3"/>
      <c r="FI1577" s="3"/>
      <c r="FJ1577" s="3"/>
      <c r="FK1577" s="3"/>
      <c r="FL1577" s="3"/>
      <c r="FM1577" s="3"/>
      <c r="FN1577" s="3"/>
      <c r="FO1577" s="3"/>
      <c r="FP1577" s="3"/>
      <c r="FQ1577" s="3"/>
      <c r="FR1577" s="3"/>
      <c r="FS1577" s="3"/>
      <c r="FT1577" s="3"/>
      <c r="FU1577" s="3"/>
      <c r="FV1577" s="3"/>
      <c r="FW1577" s="3"/>
      <c r="FX1577" s="3"/>
      <c r="FY1577" s="3"/>
      <c r="FZ1577" s="3"/>
      <c r="GA1577" s="3"/>
      <c r="GB1577" s="3"/>
      <c r="GC1577" s="3"/>
      <c r="GD1577" s="3"/>
      <c r="GE1577" s="3"/>
      <c r="GF1577" s="3"/>
      <c r="GG1577" s="3"/>
      <c r="GH1577" s="3"/>
      <c r="GI1577" s="3"/>
      <c r="GJ1577" s="3"/>
      <c r="GK1577" s="3"/>
      <c r="GL1577" s="3"/>
      <c r="GM1577" s="3"/>
      <c r="GN1577" s="3"/>
      <c r="GO1577" s="3"/>
      <c r="GP1577" s="3"/>
      <c r="GQ1577" s="3"/>
      <c r="GR1577" s="3"/>
      <c r="GS1577" s="3"/>
      <c r="GT1577" s="3"/>
      <c r="GU1577" s="3"/>
      <c r="GV1577" s="3"/>
      <c r="GW1577" s="3"/>
      <c r="GX1577" s="3">
        <v>0</v>
      </c>
    </row>
    <row r="1579" spans="1:245" x14ac:dyDescent="0.2">
      <c r="A1579" s="4">
        <v>50</v>
      </c>
      <c r="B1579" s="4">
        <v>0</v>
      </c>
      <c r="C1579" s="4">
        <v>0</v>
      </c>
      <c r="D1579" s="4">
        <v>1</v>
      </c>
      <c r="E1579" s="4">
        <v>201</v>
      </c>
      <c r="F1579" s="4">
        <f>ROUND(Source!O1577,O1579)</f>
        <v>0</v>
      </c>
      <c r="G1579" s="4" t="s">
        <v>66</v>
      </c>
      <c r="H1579" s="4" t="s">
        <v>67</v>
      </c>
      <c r="I1579" s="4"/>
      <c r="J1579" s="4"/>
      <c r="K1579" s="4">
        <v>201</v>
      </c>
      <c r="L1579" s="4">
        <v>1</v>
      </c>
      <c r="M1579" s="4">
        <v>3</v>
      </c>
      <c r="N1579" s="4" t="s">
        <v>3</v>
      </c>
      <c r="O1579" s="4">
        <v>2</v>
      </c>
      <c r="P1579" s="4"/>
      <c r="Q1579" s="4"/>
      <c r="R1579" s="4"/>
      <c r="S1579" s="4"/>
      <c r="T1579" s="4"/>
      <c r="U1579" s="4"/>
      <c r="V1579" s="4"/>
      <c r="W1579" s="4"/>
    </row>
    <row r="1580" spans="1:245" x14ac:dyDescent="0.2">
      <c r="A1580" s="4">
        <v>50</v>
      </c>
      <c r="B1580" s="4">
        <v>0</v>
      </c>
      <c r="C1580" s="4">
        <v>0</v>
      </c>
      <c r="D1580" s="4">
        <v>1</v>
      </c>
      <c r="E1580" s="4">
        <v>202</v>
      </c>
      <c r="F1580" s="4">
        <f>ROUND(Source!P1577,O1580)</f>
        <v>0</v>
      </c>
      <c r="G1580" s="4" t="s">
        <v>68</v>
      </c>
      <c r="H1580" s="4" t="s">
        <v>69</v>
      </c>
      <c r="I1580" s="4"/>
      <c r="J1580" s="4"/>
      <c r="K1580" s="4">
        <v>202</v>
      </c>
      <c r="L1580" s="4">
        <v>2</v>
      </c>
      <c r="M1580" s="4">
        <v>3</v>
      </c>
      <c r="N1580" s="4" t="s">
        <v>3</v>
      </c>
      <c r="O1580" s="4">
        <v>2</v>
      </c>
      <c r="P1580" s="4"/>
      <c r="Q1580" s="4"/>
      <c r="R1580" s="4"/>
      <c r="S1580" s="4"/>
      <c r="T1580" s="4"/>
      <c r="U1580" s="4"/>
      <c r="V1580" s="4"/>
      <c r="W1580" s="4"/>
    </row>
    <row r="1581" spans="1:245" x14ac:dyDescent="0.2">
      <c r="A1581" s="4">
        <v>50</v>
      </c>
      <c r="B1581" s="4">
        <v>0</v>
      </c>
      <c r="C1581" s="4">
        <v>0</v>
      </c>
      <c r="D1581" s="4">
        <v>1</v>
      </c>
      <c r="E1581" s="4">
        <v>222</v>
      </c>
      <c r="F1581" s="4">
        <f>ROUND(Source!AO1577,O1581)</f>
        <v>0</v>
      </c>
      <c r="G1581" s="4" t="s">
        <v>70</v>
      </c>
      <c r="H1581" s="4" t="s">
        <v>71</v>
      </c>
      <c r="I1581" s="4"/>
      <c r="J1581" s="4"/>
      <c r="K1581" s="4">
        <v>222</v>
      </c>
      <c r="L1581" s="4">
        <v>3</v>
      </c>
      <c r="M1581" s="4">
        <v>3</v>
      </c>
      <c r="N1581" s="4" t="s">
        <v>3</v>
      </c>
      <c r="O1581" s="4">
        <v>2</v>
      </c>
      <c r="P1581" s="4"/>
      <c r="Q1581" s="4"/>
      <c r="R1581" s="4"/>
      <c r="S1581" s="4"/>
      <c r="T1581" s="4"/>
      <c r="U1581" s="4"/>
      <c r="V1581" s="4"/>
      <c r="W1581" s="4"/>
    </row>
    <row r="1582" spans="1:245" x14ac:dyDescent="0.2">
      <c r="A1582" s="4">
        <v>50</v>
      </c>
      <c r="B1582" s="4">
        <v>0</v>
      </c>
      <c r="C1582" s="4">
        <v>0</v>
      </c>
      <c r="D1582" s="4">
        <v>1</v>
      </c>
      <c r="E1582" s="4">
        <v>225</v>
      </c>
      <c r="F1582" s="4">
        <f>ROUND(Source!AV1577,O1582)</f>
        <v>0</v>
      </c>
      <c r="G1582" s="4" t="s">
        <v>72</v>
      </c>
      <c r="H1582" s="4" t="s">
        <v>73</v>
      </c>
      <c r="I1582" s="4"/>
      <c r="J1582" s="4"/>
      <c r="K1582" s="4">
        <v>225</v>
      </c>
      <c r="L1582" s="4">
        <v>4</v>
      </c>
      <c r="M1582" s="4">
        <v>3</v>
      </c>
      <c r="N1582" s="4" t="s">
        <v>3</v>
      </c>
      <c r="O1582" s="4">
        <v>2</v>
      </c>
      <c r="P1582" s="4"/>
      <c r="Q1582" s="4"/>
      <c r="R1582" s="4"/>
      <c r="S1582" s="4"/>
      <c r="T1582" s="4"/>
      <c r="U1582" s="4"/>
      <c r="V1582" s="4"/>
      <c r="W1582" s="4"/>
    </row>
    <row r="1583" spans="1:245" x14ac:dyDescent="0.2">
      <c r="A1583" s="4">
        <v>50</v>
      </c>
      <c r="B1583" s="4">
        <v>0</v>
      </c>
      <c r="C1583" s="4">
        <v>0</v>
      </c>
      <c r="D1583" s="4">
        <v>1</v>
      </c>
      <c r="E1583" s="4">
        <v>226</v>
      </c>
      <c r="F1583" s="4">
        <f>ROUND(Source!AW1577,O1583)</f>
        <v>0</v>
      </c>
      <c r="G1583" s="4" t="s">
        <v>74</v>
      </c>
      <c r="H1583" s="4" t="s">
        <v>75</v>
      </c>
      <c r="I1583" s="4"/>
      <c r="J1583" s="4"/>
      <c r="K1583" s="4">
        <v>226</v>
      </c>
      <c r="L1583" s="4">
        <v>5</v>
      </c>
      <c r="M1583" s="4">
        <v>3</v>
      </c>
      <c r="N1583" s="4" t="s">
        <v>3</v>
      </c>
      <c r="O1583" s="4">
        <v>2</v>
      </c>
      <c r="P1583" s="4"/>
      <c r="Q1583" s="4"/>
      <c r="R1583" s="4"/>
      <c r="S1583" s="4"/>
      <c r="T1583" s="4"/>
      <c r="U1583" s="4"/>
      <c r="V1583" s="4"/>
      <c r="W1583" s="4"/>
    </row>
    <row r="1584" spans="1:245" x14ac:dyDescent="0.2">
      <c r="A1584" s="4">
        <v>50</v>
      </c>
      <c r="B1584" s="4">
        <v>0</v>
      </c>
      <c r="C1584" s="4">
        <v>0</v>
      </c>
      <c r="D1584" s="4">
        <v>1</v>
      </c>
      <c r="E1584" s="4">
        <v>227</v>
      </c>
      <c r="F1584" s="4">
        <f>ROUND(Source!AX1577,O1584)</f>
        <v>0</v>
      </c>
      <c r="G1584" s="4" t="s">
        <v>76</v>
      </c>
      <c r="H1584" s="4" t="s">
        <v>77</v>
      </c>
      <c r="I1584" s="4"/>
      <c r="J1584" s="4"/>
      <c r="K1584" s="4">
        <v>227</v>
      </c>
      <c r="L1584" s="4">
        <v>6</v>
      </c>
      <c r="M1584" s="4">
        <v>3</v>
      </c>
      <c r="N1584" s="4" t="s">
        <v>3</v>
      </c>
      <c r="O1584" s="4">
        <v>2</v>
      </c>
      <c r="P1584" s="4"/>
      <c r="Q1584" s="4"/>
      <c r="R1584" s="4"/>
      <c r="S1584" s="4"/>
      <c r="T1584" s="4"/>
      <c r="U1584" s="4"/>
      <c r="V1584" s="4"/>
      <c r="W1584" s="4"/>
    </row>
    <row r="1585" spans="1:23" x14ac:dyDescent="0.2">
      <c r="A1585" s="4">
        <v>50</v>
      </c>
      <c r="B1585" s="4">
        <v>0</v>
      </c>
      <c r="C1585" s="4">
        <v>0</v>
      </c>
      <c r="D1585" s="4">
        <v>1</v>
      </c>
      <c r="E1585" s="4">
        <v>228</v>
      </c>
      <c r="F1585" s="4">
        <f>ROUND(Source!AY1577,O1585)</f>
        <v>0</v>
      </c>
      <c r="G1585" s="4" t="s">
        <v>78</v>
      </c>
      <c r="H1585" s="4" t="s">
        <v>79</v>
      </c>
      <c r="I1585" s="4"/>
      <c r="J1585" s="4"/>
      <c r="K1585" s="4">
        <v>228</v>
      </c>
      <c r="L1585" s="4">
        <v>7</v>
      </c>
      <c r="M1585" s="4">
        <v>3</v>
      </c>
      <c r="N1585" s="4" t="s">
        <v>3</v>
      </c>
      <c r="O1585" s="4">
        <v>2</v>
      </c>
      <c r="P1585" s="4"/>
      <c r="Q1585" s="4"/>
      <c r="R1585" s="4"/>
      <c r="S1585" s="4"/>
      <c r="T1585" s="4"/>
      <c r="U1585" s="4"/>
      <c r="V1585" s="4"/>
      <c r="W1585" s="4"/>
    </row>
    <row r="1586" spans="1:23" x14ac:dyDescent="0.2">
      <c r="A1586" s="4">
        <v>50</v>
      </c>
      <c r="B1586" s="4">
        <v>0</v>
      </c>
      <c r="C1586" s="4">
        <v>0</v>
      </c>
      <c r="D1586" s="4">
        <v>1</v>
      </c>
      <c r="E1586" s="4">
        <v>216</v>
      </c>
      <c r="F1586" s="4">
        <f>ROUND(Source!AP1577,O1586)</f>
        <v>0</v>
      </c>
      <c r="G1586" s="4" t="s">
        <v>80</v>
      </c>
      <c r="H1586" s="4" t="s">
        <v>81</v>
      </c>
      <c r="I1586" s="4"/>
      <c r="J1586" s="4"/>
      <c r="K1586" s="4">
        <v>216</v>
      </c>
      <c r="L1586" s="4">
        <v>8</v>
      </c>
      <c r="M1586" s="4">
        <v>3</v>
      </c>
      <c r="N1586" s="4" t="s">
        <v>3</v>
      </c>
      <c r="O1586" s="4">
        <v>2</v>
      </c>
      <c r="P1586" s="4"/>
      <c r="Q1586" s="4"/>
      <c r="R1586" s="4"/>
      <c r="S1586" s="4"/>
      <c r="T1586" s="4"/>
      <c r="U1586" s="4"/>
      <c r="V1586" s="4"/>
      <c r="W1586" s="4"/>
    </row>
    <row r="1587" spans="1:23" x14ac:dyDescent="0.2">
      <c r="A1587" s="4">
        <v>50</v>
      </c>
      <c r="B1587" s="4">
        <v>0</v>
      </c>
      <c r="C1587" s="4">
        <v>0</v>
      </c>
      <c r="D1587" s="4">
        <v>1</v>
      </c>
      <c r="E1587" s="4">
        <v>223</v>
      </c>
      <c r="F1587" s="4">
        <f>ROUND(Source!AQ1577,O1587)</f>
        <v>0</v>
      </c>
      <c r="G1587" s="4" t="s">
        <v>82</v>
      </c>
      <c r="H1587" s="4" t="s">
        <v>83</v>
      </c>
      <c r="I1587" s="4"/>
      <c r="J1587" s="4"/>
      <c r="K1587" s="4">
        <v>223</v>
      </c>
      <c r="L1587" s="4">
        <v>9</v>
      </c>
      <c r="M1587" s="4">
        <v>3</v>
      </c>
      <c r="N1587" s="4" t="s">
        <v>3</v>
      </c>
      <c r="O1587" s="4">
        <v>2</v>
      </c>
      <c r="P1587" s="4"/>
      <c r="Q1587" s="4"/>
      <c r="R1587" s="4"/>
      <c r="S1587" s="4"/>
      <c r="T1587" s="4"/>
      <c r="U1587" s="4"/>
      <c r="V1587" s="4"/>
      <c r="W1587" s="4"/>
    </row>
    <row r="1588" spans="1:23" x14ac:dyDescent="0.2">
      <c r="A1588" s="4">
        <v>50</v>
      </c>
      <c r="B1588" s="4">
        <v>0</v>
      </c>
      <c r="C1588" s="4">
        <v>0</v>
      </c>
      <c r="D1588" s="4">
        <v>1</v>
      </c>
      <c r="E1588" s="4">
        <v>229</v>
      </c>
      <c r="F1588" s="4">
        <f>ROUND(Source!AZ1577,O1588)</f>
        <v>0</v>
      </c>
      <c r="G1588" s="4" t="s">
        <v>84</v>
      </c>
      <c r="H1588" s="4" t="s">
        <v>85</v>
      </c>
      <c r="I1588" s="4"/>
      <c r="J1588" s="4"/>
      <c r="K1588" s="4">
        <v>229</v>
      </c>
      <c r="L1588" s="4">
        <v>10</v>
      </c>
      <c r="M1588" s="4">
        <v>3</v>
      </c>
      <c r="N1588" s="4" t="s">
        <v>3</v>
      </c>
      <c r="O1588" s="4">
        <v>2</v>
      </c>
      <c r="P1588" s="4"/>
      <c r="Q1588" s="4"/>
      <c r="R1588" s="4"/>
      <c r="S1588" s="4"/>
      <c r="T1588" s="4"/>
      <c r="U1588" s="4"/>
      <c r="V1588" s="4"/>
      <c r="W1588" s="4"/>
    </row>
    <row r="1589" spans="1:23" x14ac:dyDescent="0.2">
      <c r="A1589" s="4">
        <v>50</v>
      </c>
      <c r="B1589" s="4">
        <v>0</v>
      </c>
      <c r="C1589" s="4">
        <v>0</v>
      </c>
      <c r="D1589" s="4">
        <v>1</v>
      </c>
      <c r="E1589" s="4">
        <v>203</v>
      </c>
      <c r="F1589" s="4">
        <f>ROUND(Source!Q1577,O1589)</f>
        <v>0</v>
      </c>
      <c r="G1589" s="4" t="s">
        <v>86</v>
      </c>
      <c r="H1589" s="4" t="s">
        <v>87</v>
      </c>
      <c r="I1589" s="4"/>
      <c r="J1589" s="4"/>
      <c r="K1589" s="4">
        <v>203</v>
      </c>
      <c r="L1589" s="4">
        <v>11</v>
      </c>
      <c r="M1589" s="4">
        <v>3</v>
      </c>
      <c r="N1589" s="4" t="s">
        <v>3</v>
      </c>
      <c r="O1589" s="4">
        <v>2</v>
      </c>
      <c r="P1589" s="4"/>
      <c r="Q1589" s="4"/>
      <c r="R1589" s="4"/>
      <c r="S1589" s="4"/>
      <c r="T1589" s="4"/>
      <c r="U1589" s="4"/>
      <c r="V1589" s="4"/>
      <c r="W1589" s="4"/>
    </row>
    <row r="1590" spans="1:23" x14ac:dyDescent="0.2">
      <c r="A1590" s="4">
        <v>50</v>
      </c>
      <c r="B1590" s="4">
        <v>0</v>
      </c>
      <c r="C1590" s="4">
        <v>0</v>
      </c>
      <c r="D1590" s="4">
        <v>1</v>
      </c>
      <c r="E1590" s="4">
        <v>231</v>
      </c>
      <c r="F1590" s="4">
        <f>ROUND(Source!BB1577,O1590)</f>
        <v>0</v>
      </c>
      <c r="G1590" s="4" t="s">
        <v>88</v>
      </c>
      <c r="H1590" s="4" t="s">
        <v>89</v>
      </c>
      <c r="I1590" s="4"/>
      <c r="J1590" s="4"/>
      <c r="K1590" s="4">
        <v>231</v>
      </c>
      <c r="L1590" s="4">
        <v>12</v>
      </c>
      <c r="M1590" s="4">
        <v>3</v>
      </c>
      <c r="N1590" s="4" t="s">
        <v>3</v>
      </c>
      <c r="O1590" s="4">
        <v>2</v>
      </c>
      <c r="P1590" s="4"/>
      <c r="Q1590" s="4"/>
      <c r="R1590" s="4"/>
      <c r="S1590" s="4"/>
      <c r="T1590" s="4"/>
      <c r="U1590" s="4"/>
      <c r="V1590" s="4"/>
      <c r="W1590" s="4"/>
    </row>
    <row r="1591" spans="1:23" x14ac:dyDescent="0.2">
      <c r="A1591" s="4">
        <v>50</v>
      </c>
      <c r="B1591" s="4">
        <v>0</v>
      </c>
      <c r="C1591" s="4">
        <v>0</v>
      </c>
      <c r="D1591" s="4">
        <v>1</v>
      </c>
      <c r="E1591" s="4">
        <v>204</v>
      </c>
      <c r="F1591" s="4">
        <f>ROUND(Source!R1577,O1591)</f>
        <v>0</v>
      </c>
      <c r="G1591" s="4" t="s">
        <v>90</v>
      </c>
      <c r="H1591" s="4" t="s">
        <v>91</v>
      </c>
      <c r="I1591" s="4"/>
      <c r="J1591" s="4"/>
      <c r="K1591" s="4">
        <v>204</v>
      </c>
      <c r="L1591" s="4">
        <v>13</v>
      </c>
      <c r="M1591" s="4">
        <v>3</v>
      </c>
      <c r="N1591" s="4" t="s">
        <v>3</v>
      </c>
      <c r="O1591" s="4">
        <v>2</v>
      </c>
      <c r="P1591" s="4"/>
      <c r="Q1591" s="4"/>
      <c r="R1591" s="4"/>
      <c r="S1591" s="4"/>
      <c r="T1591" s="4"/>
      <c r="U1591" s="4"/>
      <c r="V1591" s="4"/>
      <c r="W1591" s="4"/>
    </row>
    <row r="1592" spans="1:23" x14ac:dyDescent="0.2">
      <c r="A1592" s="4">
        <v>50</v>
      </c>
      <c r="B1592" s="4">
        <v>0</v>
      </c>
      <c r="C1592" s="4">
        <v>0</v>
      </c>
      <c r="D1592" s="4">
        <v>1</v>
      </c>
      <c r="E1592" s="4">
        <v>205</v>
      </c>
      <c r="F1592" s="4">
        <f>ROUND(Source!S1577,O1592)</f>
        <v>0</v>
      </c>
      <c r="G1592" s="4" t="s">
        <v>92</v>
      </c>
      <c r="H1592" s="4" t="s">
        <v>93</v>
      </c>
      <c r="I1592" s="4"/>
      <c r="J1592" s="4"/>
      <c r="K1592" s="4">
        <v>205</v>
      </c>
      <c r="L1592" s="4">
        <v>14</v>
      </c>
      <c r="M1592" s="4">
        <v>3</v>
      </c>
      <c r="N1592" s="4" t="s">
        <v>3</v>
      </c>
      <c r="O1592" s="4">
        <v>2</v>
      </c>
      <c r="P1592" s="4"/>
      <c r="Q1592" s="4"/>
      <c r="R1592" s="4"/>
      <c r="S1592" s="4"/>
      <c r="T1592" s="4"/>
      <c r="U1592" s="4"/>
      <c r="V1592" s="4"/>
      <c r="W1592" s="4"/>
    </row>
    <row r="1593" spans="1:23" x14ac:dyDescent="0.2">
      <c r="A1593" s="4">
        <v>50</v>
      </c>
      <c r="B1593" s="4">
        <v>0</v>
      </c>
      <c r="C1593" s="4">
        <v>0</v>
      </c>
      <c r="D1593" s="4">
        <v>1</v>
      </c>
      <c r="E1593" s="4">
        <v>232</v>
      </c>
      <c r="F1593" s="4">
        <f>ROUND(Source!BC1577,O1593)</f>
        <v>0</v>
      </c>
      <c r="G1593" s="4" t="s">
        <v>94</v>
      </c>
      <c r="H1593" s="4" t="s">
        <v>95</v>
      </c>
      <c r="I1593" s="4"/>
      <c r="J1593" s="4"/>
      <c r="K1593" s="4">
        <v>232</v>
      </c>
      <c r="L1593" s="4">
        <v>15</v>
      </c>
      <c r="M1593" s="4">
        <v>3</v>
      </c>
      <c r="N1593" s="4" t="s">
        <v>3</v>
      </c>
      <c r="O1593" s="4">
        <v>2</v>
      </c>
      <c r="P1593" s="4"/>
      <c r="Q1593" s="4"/>
      <c r="R1593" s="4"/>
      <c r="S1593" s="4"/>
      <c r="T1593" s="4"/>
      <c r="U1593" s="4"/>
      <c r="V1593" s="4"/>
      <c r="W1593" s="4"/>
    </row>
    <row r="1594" spans="1:23" x14ac:dyDescent="0.2">
      <c r="A1594" s="4">
        <v>50</v>
      </c>
      <c r="B1594" s="4">
        <v>0</v>
      </c>
      <c r="C1594" s="4">
        <v>0</v>
      </c>
      <c r="D1594" s="4">
        <v>1</v>
      </c>
      <c r="E1594" s="4">
        <v>214</v>
      </c>
      <c r="F1594" s="4">
        <f>ROUND(Source!AS1577,O1594)</f>
        <v>0</v>
      </c>
      <c r="G1594" s="4" t="s">
        <v>96</v>
      </c>
      <c r="H1594" s="4" t="s">
        <v>97</v>
      </c>
      <c r="I1594" s="4"/>
      <c r="J1594" s="4"/>
      <c r="K1594" s="4">
        <v>214</v>
      </c>
      <c r="L1594" s="4">
        <v>16</v>
      </c>
      <c r="M1594" s="4">
        <v>3</v>
      </c>
      <c r="N1594" s="4" t="s">
        <v>3</v>
      </c>
      <c r="O1594" s="4">
        <v>2</v>
      </c>
      <c r="P1594" s="4"/>
      <c r="Q1594" s="4"/>
      <c r="R1594" s="4"/>
      <c r="S1594" s="4"/>
      <c r="T1594" s="4"/>
      <c r="U1594" s="4"/>
      <c r="V1594" s="4"/>
      <c r="W1594" s="4"/>
    </row>
    <row r="1595" spans="1:23" x14ac:dyDescent="0.2">
      <c r="A1595" s="4">
        <v>50</v>
      </c>
      <c r="B1595" s="4">
        <v>0</v>
      </c>
      <c r="C1595" s="4">
        <v>0</v>
      </c>
      <c r="D1595" s="4">
        <v>1</v>
      </c>
      <c r="E1595" s="4">
        <v>215</v>
      </c>
      <c r="F1595" s="4">
        <f>ROUND(Source!AT1577,O1595)</f>
        <v>0</v>
      </c>
      <c r="G1595" s="4" t="s">
        <v>98</v>
      </c>
      <c r="H1595" s="4" t="s">
        <v>99</v>
      </c>
      <c r="I1595" s="4"/>
      <c r="J1595" s="4"/>
      <c r="K1595" s="4">
        <v>215</v>
      </c>
      <c r="L1595" s="4">
        <v>17</v>
      </c>
      <c r="M1595" s="4">
        <v>3</v>
      </c>
      <c r="N1595" s="4" t="s">
        <v>3</v>
      </c>
      <c r="O1595" s="4">
        <v>2</v>
      </c>
      <c r="P1595" s="4"/>
      <c r="Q1595" s="4"/>
      <c r="R1595" s="4"/>
      <c r="S1595" s="4"/>
      <c r="T1595" s="4"/>
      <c r="U1595" s="4"/>
      <c r="V1595" s="4"/>
      <c r="W1595" s="4"/>
    </row>
    <row r="1596" spans="1:23" x14ac:dyDescent="0.2">
      <c r="A1596" s="4">
        <v>50</v>
      </c>
      <c r="B1596" s="4">
        <v>0</v>
      </c>
      <c r="C1596" s="4">
        <v>0</v>
      </c>
      <c r="D1596" s="4">
        <v>1</v>
      </c>
      <c r="E1596" s="4">
        <v>217</v>
      </c>
      <c r="F1596" s="4">
        <f>ROUND(Source!AU1577,O1596)</f>
        <v>0</v>
      </c>
      <c r="G1596" s="4" t="s">
        <v>100</v>
      </c>
      <c r="H1596" s="4" t="s">
        <v>101</v>
      </c>
      <c r="I1596" s="4"/>
      <c r="J1596" s="4"/>
      <c r="K1596" s="4">
        <v>217</v>
      </c>
      <c r="L1596" s="4">
        <v>18</v>
      </c>
      <c r="M1596" s="4">
        <v>3</v>
      </c>
      <c r="N1596" s="4" t="s">
        <v>3</v>
      </c>
      <c r="O1596" s="4">
        <v>2</v>
      </c>
      <c r="P1596" s="4"/>
      <c r="Q1596" s="4"/>
      <c r="R1596" s="4"/>
      <c r="S1596" s="4"/>
      <c r="T1596" s="4"/>
      <c r="U1596" s="4"/>
      <c r="V1596" s="4"/>
      <c r="W1596" s="4"/>
    </row>
    <row r="1597" spans="1:23" x14ac:dyDescent="0.2">
      <c r="A1597" s="4">
        <v>50</v>
      </c>
      <c r="B1597" s="4">
        <v>0</v>
      </c>
      <c r="C1597" s="4">
        <v>0</v>
      </c>
      <c r="D1597" s="4">
        <v>1</v>
      </c>
      <c r="E1597" s="4">
        <v>230</v>
      </c>
      <c r="F1597" s="4">
        <f>ROUND(Source!BA1577,O1597)</f>
        <v>0</v>
      </c>
      <c r="G1597" s="4" t="s">
        <v>102</v>
      </c>
      <c r="H1597" s="4" t="s">
        <v>103</v>
      </c>
      <c r="I1597" s="4"/>
      <c r="J1597" s="4"/>
      <c r="K1597" s="4">
        <v>230</v>
      </c>
      <c r="L1597" s="4">
        <v>19</v>
      </c>
      <c r="M1597" s="4">
        <v>3</v>
      </c>
      <c r="N1597" s="4" t="s">
        <v>3</v>
      </c>
      <c r="O1597" s="4">
        <v>2</v>
      </c>
      <c r="P1597" s="4"/>
      <c r="Q1597" s="4"/>
      <c r="R1597" s="4"/>
      <c r="S1597" s="4"/>
      <c r="T1597" s="4"/>
      <c r="U1597" s="4"/>
      <c r="V1597" s="4"/>
      <c r="W1597" s="4"/>
    </row>
    <row r="1598" spans="1:23" x14ac:dyDescent="0.2">
      <c r="A1598" s="4">
        <v>50</v>
      </c>
      <c r="B1598" s="4">
        <v>0</v>
      </c>
      <c r="C1598" s="4">
        <v>0</v>
      </c>
      <c r="D1598" s="4">
        <v>1</v>
      </c>
      <c r="E1598" s="4">
        <v>206</v>
      </c>
      <c r="F1598" s="4">
        <f>ROUND(Source!T1577,O1598)</f>
        <v>0</v>
      </c>
      <c r="G1598" s="4" t="s">
        <v>104</v>
      </c>
      <c r="H1598" s="4" t="s">
        <v>105</v>
      </c>
      <c r="I1598" s="4"/>
      <c r="J1598" s="4"/>
      <c r="K1598" s="4">
        <v>206</v>
      </c>
      <c r="L1598" s="4">
        <v>20</v>
      </c>
      <c r="M1598" s="4">
        <v>3</v>
      </c>
      <c r="N1598" s="4" t="s">
        <v>3</v>
      </c>
      <c r="O1598" s="4">
        <v>2</v>
      </c>
      <c r="P1598" s="4"/>
      <c r="Q1598" s="4"/>
      <c r="R1598" s="4"/>
      <c r="S1598" s="4"/>
      <c r="T1598" s="4"/>
      <c r="U1598" s="4"/>
      <c r="V1598" s="4"/>
      <c r="W1598" s="4"/>
    </row>
    <row r="1599" spans="1:23" x14ac:dyDescent="0.2">
      <c r="A1599" s="4">
        <v>50</v>
      </c>
      <c r="B1599" s="4">
        <v>0</v>
      </c>
      <c r="C1599" s="4">
        <v>0</v>
      </c>
      <c r="D1599" s="4">
        <v>1</v>
      </c>
      <c r="E1599" s="4">
        <v>207</v>
      </c>
      <c r="F1599" s="4">
        <f>Source!U1577</f>
        <v>0</v>
      </c>
      <c r="G1599" s="4" t="s">
        <v>106</v>
      </c>
      <c r="H1599" s="4" t="s">
        <v>107</v>
      </c>
      <c r="I1599" s="4"/>
      <c r="J1599" s="4"/>
      <c r="K1599" s="4">
        <v>207</v>
      </c>
      <c r="L1599" s="4">
        <v>21</v>
      </c>
      <c r="M1599" s="4">
        <v>3</v>
      </c>
      <c r="N1599" s="4" t="s">
        <v>3</v>
      </c>
      <c r="O1599" s="4">
        <v>-1</v>
      </c>
      <c r="P1599" s="4"/>
      <c r="Q1599" s="4"/>
      <c r="R1599" s="4"/>
      <c r="S1599" s="4"/>
      <c r="T1599" s="4"/>
      <c r="U1599" s="4"/>
      <c r="V1599" s="4"/>
      <c r="W1599" s="4"/>
    </row>
    <row r="1600" spans="1:23" x14ac:dyDescent="0.2">
      <c r="A1600" s="4">
        <v>50</v>
      </c>
      <c r="B1600" s="4">
        <v>0</v>
      </c>
      <c r="C1600" s="4">
        <v>0</v>
      </c>
      <c r="D1600" s="4">
        <v>1</v>
      </c>
      <c r="E1600" s="4">
        <v>208</v>
      </c>
      <c r="F1600" s="4">
        <f>Source!V1577</f>
        <v>0</v>
      </c>
      <c r="G1600" s="4" t="s">
        <v>108</v>
      </c>
      <c r="H1600" s="4" t="s">
        <v>109</v>
      </c>
      <c r="I1600" s="4"/>
      <c r="J1600" s="4"/>
      <c r="K1600" s="4">
        <v>208</v>
      </c>
      <c r="L1600" s="4">
        <v>22</v>
      </c>
      <c r="M1600" s="4">
        <v>3</v>
      </c>
      <c r="N1600" s="4" t="s">
        <v>3</v>
      </c>
      <c r="O1600" s="4">
        <v>-1</v>
      </c>
      <c r="P1600" s="4"/>
      <c r="Q1600" s="4"/>
      <c r="R1600" s="4"/>
      <c r="S1600" s="4"/>
      <c r="T1600" s="4"/>
      <c r="U1600" s="4"/>
      <c r="V1600" s="4"/>
      <c r="W1600" s="4"/>
    </row>
    <row r="1601" spans="1:245" x14ac:dyDescent="0.2">
      <c r="A1601" s="4">
        <v>50</v>
      </c>
      <c r="B1601" s="4">
        <v>0</v>
      </c>
      <c r="C1601" s="4">
        <v>0</v>
      </c>
      <c r="D1601" s="4">
        <v>1</v>
      </c>
      <c r="E1601" s="4">
        <v>209</v>
      </c>
      <c r="F1601" s="4">
        <f>ROUND(Source!W1577,O1601)</f>
        <v>0</v>
      </c>
      <c r="G1601" s="4" t="s">
        <v>110</v>
      </c>
      <c r="H1601" s="4" t="s">
        <v>111</v>
      </c>
      <c r="I1601" s="4"/>
      <c r="J1601" s="4"/>
      <c r="K1601" s="4">
        <v>209</v>
      </c>
      <c r="L1601" s="4">
        <v>23</v>
      </c>
      <c r="M1601" s="4">
        <v>3</v>
      </c>
      <c r="N1601" s="4" t="s">
        <v>3</v>
      </c>
      <c r="O1601" s="4">
        <v>2</v>
      </c>
      <c r="P1601" s="4"/>
      <c r="Q1601" s="4"/>
      <c r="R1601" s="4"/>
      <c r="S1601" s="4"/>
      <c r="T1601" s="4"/>
      <c r="U1601" s="4"/>
      <c r="V1601" s="4"/>
      <c r="W1601" s="4"/>
    </row>
    <row r="1602" spans="1:245" x14ac:dyDescent="0.2">
      <c r="A1602" s="4">
        <v>50</v>
      </c>
      <c r="B1602" s="4">
        <v>0</v>
      </c>
      <c r="C1602" s="4">
        <v>0</v>
      </c>
      <c r="D1602" s="4">
        <v>1</v>
      </c>
      <c r="E1602" s="4">
        <v>210</v>
      </c>
      <c r="F1602" s="4">
        <f>ROUND(Source!X1577,O1602)</f>
        <v>0</v>
      </c>
      <c r="G1602" s="4" t="s">
        <v>112</v>
      </c>
      <c r="H1602" s="4" t="s">
        <v>113</v>
      </c>
      <c r="I1602" s="4"/>
      <c r="J1602" s="4"/>
      <c r="K1602" s="4">
        <v>210</v>
      </c>
      <c r="L1602" s="4">
        <v>24</v>
      </c>
      <c r="M1602" s="4">
        <v>3</v>
      </c>
      <c r="N1602" s="4" t="s">
        <v>3</v>
      </c>
      <c r="O1602" s="4">
        <v>2</v>
      </c>
      <c r="P1602" s="4"/>
      <c r="Q1602" s="4"/>
      <c r="R1602" s="4"/>
      <c r="S1602" s="4"/>
      <c r="T1602" s="4"/>
      <c r="U1602" s="4"/>
      <c r="V1602" s="4"/>
      <c r="W1602" s="4"/>
    </row>
    <row r="1603" spans="1:245" x14ac:dyDescent="0.2">
      <c r="A1603" s="4">
        <v>50</v>
      </c>
      <c r="B1603" s="4">
        <v>0</v>
      </c>
      <c r="C1603" s="4">
        <v>0</v>
      </c>
      <c r="D1603" s="4">
        <v>1</v>
      </c>
      <c r="E1603" s="4">
        <v>211</v>
      </c>
      <c r="F1603" s="4">
        <f>ROUND(Source!Y1577,O1603)</f>
        <v>0</v>
      </c>
      <c r="G1603" s="4" t="s">
        <v>114</v>
      </c>
      <c r="H1603" s="4" t="s">
        <v>115</v>
      </c>
      <c r="I1603" s="4"/>
      <c r="J1603" s="4"/>
      <c r="K1603" s="4">
        <v>211</v>
      </c>
      <c r="L1603" s="4">
        <v>25</v>
      </c>
      <c r="M1603" s="4">
        <v>3</v>
      </c>
      <c r="N1603" s="4" t="s">
        <v>3</v>
      </c>
      <c r="O1603" s="4">
        <v>2</v>
      </c>
      <c r="P1603" s="4"/>
      <c r="Q1603" s="4"/>
      <c r="R1603" s="4"/>
      <c r="S1603" s="4"/>
      <c r="T1603" s="4"/>
      <c r="U1603" s="4"/>
      <c r="V1603" s="4"/>
      <c r="W1603" s="4"/>
    </row>
    <row r="1604" spans="1:245" x14ac:dyDescent="0.2">
      <c r="A1604" s="4">
        <v>50</v>
      </c>
      <c r="B1604" s="4">
        <v>0</v>
      </c>
      <c r="C1604" s="4">
        <v>0</v>
      </c>
      <c r="D1604" s="4">
        <v>1</v>
      </c>
      <c r="E1604" s="4">
        <v>224</v>
      </c>
      <c r="F1604" s="4">
        <f>ROUND(Source!AR1577,O1604)</f>
        <v>0</v>
      </c>
      <c r="G1604" s="4" t="s">
        <v>116</v>
      </c>
      <c r="H1604" s="4" t="s">
        <v>117</v>
      </c>
      <c r="I1604" s="4"/>
      <c r="J1604" s="4"/>
      <c r="K1604" s="4">
        <v>224</v>
      </c>
      <c r="L1604" s="4">
        <v>26</v>
      </c>
      <c r="M1604" s="4">
        <v>3</v>
      </c>
      <c r="N1604" s="4" t="s">
        <v>3</v>
      </c>
      <c r="O1604" s="4">
        <v>2</v>
      </c>
      <c r="P1604" s="4"/>
      <c r="Q1604" s="4"/>
      <c r="R1604" s="4"/>
      <c r="S1604" s="4"/>
      <c r="T1604" s="4"/>
      <c r="U1604" s="4"/>
      <c r="V1604" s="4"/>
      <c r="W1604" s="4"/>
    </row>
    <row r="1606" spans="1:245" x14ac:dyDescent="0.2">
      <c r="A1606" s="1">
        <v>5</v>
      </c>
      <c r="B1606" s="1">
        <v>1</v>
      </c>
      <c r="C1606" s="1"/>
      <c r="D1606" s="1">
        <f>ROW(A1616)</f>
        <v>1616</v>
      </c>
      <c r="E1606" s="1"/>
      <c r="F1606" s="1" t="s">
        <v>118</v>
      </c>
      <c r="G1606" s="1" t="s">
        <v>460</v>
      </c>
      <c r="H1606" s="1" t="s">
        <v>3</v>
      </c>
      <c r="I1606" s="1">
        <v>0</v>
      </c>
      <c r="J1606" s="1"/>
      <c r="K1606" s="1">
        <v>0</v>
      </c>
      <c r="L1606" s="1"/>
      <c r="M1606" s="1"/>
      <c r="N1606" s="1"/>
      <c r="O1606" s="1"/>
      <c r="P1606" s="1"/>
      <c r="Q1606" s="1"/>
      <c r="R1606" s="1"/>
      <c r="S1606" s="1"/>
      <c r="T1606" s="1"/>
      <c r="U1606" s="1" t="s">
        <v>3</v>
      </c>
      <c r="V1606" s="1">
        <v>0</v>
      </c>
      <c r="W1606" s="1"/>
      <c r="X1606" s="1"/>
      <c r="Y1606" s="1"/>
      <c r="Z1606" s="1"/>
      <c r="AA1606" s="1"/>
      <c r="AB1606" s="1" t="s">
        <v>3</v>
      </c>
      <c r="AC1606" s="1" t="s">
        <v>3</v>
      </c>
      <c r="AD1606" s="1" t="s">
        <v>3</v>
      </c>
      <c r="AE1606" s="1" t="s">
        <v>3</v>
      </c>
      <c r="AF1606" s="1" t="s">
        <v>3</v>
      </c>
      <c r="AG1606" s="1" t="s">
        <v>3</v>
      </c>
      <c r="AH1606" s="1"/>
      <c r="AI1606" s="1"/>
      <c r="AJ1606" s="1"/>
      <c r="AK1606" s="1"/>
      <c r="AL1606" s="1"/>
      <c r="AM1606" s="1"/>
      <c r="AN1606" s="1"/>
      <c r="AO1606" s="1"/>
      <c r="AP1606" s="1" t="s">
        <v>3</v>
      </c>
      <c r="AQ1606" s="1" t="s">
        <v>3</v>
      </c>
      <c r="AR1606" s="1" t="s">
        <v>3</v>
      </c>
      <c r="AS1606" s="1"/>
      <c r="AT1606" s="1"/>
      <c r="AU1606" s="1"/>
      <c r="AV1606" s="1"/>
      <c r="AW1606" s="1"/>
      <c r="AX1606" s="1"/>
      <c r="AY1606" s="1"/>
      <c r="AZ1606" s="1" t="s">
        <v>3</v>
      </c>
      <c r="BA1606" s="1"/>
      <c r="BB1606" s="1" t="s">
        <v>3</v>
      </c>
      <c r="BC1606" s="1" t="s">
        <v>3</v>
      </c>
      <c r="BD1606" s="1" t="s">
        <v>3</v>
      </c>
      <c r="BE1606" s="1" t="s">
        <v>3</v>
      </c>
      <c r="BF1606" s="1" t="s">
        <v>3</v>
      </c>
      <c r="BG1606" s="1" t="s">
        <v>3</v>
      </c>
      <c r="BH1606" s="1" t="s">
        <v>3</v>
      </c>
      <c r="BI1606" s="1" t="s">
        <v>3</v>
      </c>
      <c r="BJ1606" s="1" t="s">
        <v>3</v>
      </c>
      <c r="BK1606" s="1" t="s">
        <v>3</v>
      </c>
      <c r="BL1606" s="1" t="s">
        <v>3</v>
      </c>
      <c r="BM1606" s="1" t="s">
        <v>3</v>
      </c>
      <c r="BN1606" s="1" t="s">
        <v>3</v>
      </c>
      <c r="BO1606" s="1" t="s">
        <v>3</v>
      </c>
      <c r="BP1606" s="1" t="s">
        <v>3</v>
      </c>
      <c r="BQ1606" s="1"/>
      <c r="BR1606" s="1"/>
      <c r="BS1606" s="1"/>
      <c r="BT1606" s="1"/>
      <c r="BU1606" s="1"/>
      <c r="BV1606" s="1"/>
      <c r="BW1606" s="1"/>
      <c r="BX1606" s="1">
        <v>0</v>
      </c>
      <c r="BY1606" s="1"/>
      <c r="BZ1606" s="1"/>
      <c r="CA1606" s="1"/>
      <c r="CB1606" s="1"/>
      <c r="CC1606" s="1"/>
      <c r="CD1606" s="1"/>
      <c r="CE1606" s="1"/>
      <c r="CF1606" s="1"/>
      <c r="CG1606" s="1"/>
      <c r="CH1606" s="1"/>
      <c r="CI1606" s="1"/>
      <c r="CJ1606" s="1">
        <v>0</v>
      </c>
    </row>
    <row r="1608" spans="1:245" x14ac:dyDescent="0.2">
      <c r="A1608" s="2">
        <v>52</v>
      </c>
      <c r="B1608" s="2">
        <f t="shared" ref="B1608:G1608" si="952">B1616</f>
        <v>1</v>
      </c>
      <c r="C1608" s="2">
        <f t="shared" si="952"/>
        <v>5</v>
      </c>
      <c r="D1608" s="2">
        <f t="shared" si="952"/>
        <v>1606</v>
      </c>
      <c r="E1608" s="2">
        <f t="shared" si="952"/>
        <v>0</v>
      </c>
      <c r="F1608" s="2" t="str">
        <f t="shared" si="952"/>
        <v>Новый подраздел</v>
      </c>
      <c r="G1608" s="2" t="str">
        <f t="shared" si="952"/>
        <v>Устройство парковки</v>
      </c>
      <c r="H1608" s="2"/>
      <c r="I1608" s="2"/>
      <c r="J1608" s="2"/>
      <c r="K1608" s="2"/>
      <c r="L1608" s="2"/>
      <c r="M1608" s="2"/>
      <c r="N1608" s="2"/>
      <c r="O1608" s="2">
        <f t="shared" ref="O1608:AT1608" si="953">O1616</f>
        <v>0</v>
      </c>
      <c r="P1608" s="2">
        <f t="shared" si="953"/>
        <v>0</v>
      </c>
      <c r="Q1608" s="2">
        <f t="shared" si="953"/>
        <v>0</v>
      </c>
      <c r="R1608" s="2">
        <f t="shared" si="953"/>
        <v>0</v>
      </c>
      <c r="S1608" s="2">
        <f t="shared" si="953"/>
        <v>0</v>
      </c>
      <c r="T1608" s="2">
        <f t="shared" si="953"/>
        <v>0</v>
      </c>
      <c r="U1608" s="2">
        <f t="shared" si="953"/>
        <v>0</v>
      </c>
      <c r="V1608" s="2">
        <f t="shared" si="953"/>
        <v>0</v>
      </c>
      <c r="W1608" s="2">
        <f t="shared" si="953"/>
        <v>0</v>
      </c>
      <c r="X1608" s="2">
        <f t="shared" si="953"/>
        <v>0</v>
      </c>
      <c r="Y1608" s="2">
        <f t="shared" si="953"/>
        <v>0</v>
      </c>
      <c r="Z1608" s="2">
        <f t="shared" si="953"/>
        <v>0</v>
      </c>
      <c r="AA1608" s="2">
        <f t="shared" si="953"/>
        <v>0</v>
      </c>
      <c r="AB1608" s="2">
        <f t="shared" si="953"/>
        <v>0</v>
      </c>
      <c r="AC1608" s="2">
        <f t="shared" si="953"/>
        <v>0</v>
      </c>
      <c r="AD1608" s="2">
        <f t="shared" si="953"/>
        <v>0</v>
      </c>
      <c r="AE1608" s="2">
        <f t="shared" si="953"/>
        <v>0</v>
      </c>
      <c r="AF1608" s="2">
        <f t="shared" si="953"/>
        <v>0</v>
      </c>
      <c r="AG1608" s="2">
        <f t="shared" si="953"/>
        <v>0</v>
      </c>
      <c r="AH1608" s="2">
        <f t="shared" si="953"/>
        <v>0</v>
      </c>
      <c r="AI1608" s="2">
        <f t="shared" si="953"/>
        <v>0</v>
      </c>
      <c r="AJ1608" s="2">
        <f t="shared" si="953"/>
        <v>0</v>
      </c>
      <c r="AK1608" s="2">
        <f t="shared" si="953"/>
        <v>0</v>
      </c>
      <c r="AL1608" s="2">
        <f t="shared" si="953"/>
        <v>0</v>
      </c>
      <c r="AM1608" s="2">
        <f t="shared" si="953"/>
        <v>0</v>
      </c>
      <c r="AN1608" s="2">
        <f t="shared" si="953"/>
        <v>0</v>
      </c>
      <c r="AO1608" s="2">
        <f t="shared" si="953"/>
        <v>0</v>
      </c>
      <c r="AP1608" s="2">
        <f t="shared" si="953"/>
        <v>0</v>
      </c>
      <c r="AQ1608" s="2">
        <f t="shared" si="953"/>
        <v>0</v>
      </c>
      <c r="AR1608" s="2">
        <f t="shared" si="953"/>
        <v>0</v>
      </c>
      <c r="AS1608" s="2">
        <f t="shared" si="953"/>
        <v>0</v>
      </c>
      <c r="AT1608" s="2">
        <f t="shared" si="953"/>
        <v>0</v>
      </c>
      <c r="AU1608" s="2">
        <f t="shared" ref="AU1608:BZ1608" si="954">AU1616</f>
        <v>0</v>
      </c>
      <c r="AV1608" s="2">
        <f t="shared" si="954"/>
        <v>0</v>
      </c>
      <c r="AW1608" s="2">
        <f t="shared" si="954"/>
        <v>0</v>
      </c>
      <c r="AX1608" s="2">
        <f t="shared" si="954"/>
        <v>0</v>
      </c>
      <c r="AY1608" s="2">
        <f t="shared" si="954"/>
        <v>0</v>
      </c>
      <c r="AZ1608" s="2">
        <f t="shared" si="954"/>
        <v>0</v>
      </c>
      <c r="BA1608" s="2">
        <f t="shared" si="954"/>
        <v>0</v>
      </c>
      <c r="BB1608" s="2">
        <f t="shared" si="954"/>
        <v>0</v>
      </c>
      <c r="BC1608" s="2">
        <f t="shared" si="954"/>
        <v>0</v>
      </c>
      <c r="BD1608" s="2">
        <f t="shared" si="954"/>
        <v>0</v>
      </c>
      <c r="BE1608" s="2">
        <f t="shared" si="954"/>
        <v>0</v>
      </c>
      <c r="BF1608" s="2">
        <f t="shared" si="954"/>
        <v>0</v>
      </c>
      <c r="BG1608" s="2">
        <f t="shared" si="954"/>
        <v>0</v>
      </c>
      <c r="BH1608" s="2">
        <f t="shared" si="954"/>
        <v>0</v>
      </c>
      <c r="BI1608" s="2">
        <f t="shared" si="954"/>
        <v>0</v>
      </c>
      <c r="BJ1608" s="2">
        <f t="shared" si="954"/>
        <v>0</v>
      </c>
      <c r="BK1608" s="2">
        <f t="shared" si="954"/>
        <v>0</v>
      </c>
      <c r="BL1608" s="2">
        <f t="shared" si="954"/>
        <v>0</v>
      </c>
      <c r="BM1608" s="2">
        <f t="shared" si="954"/>
        <v>0</v>
      </c>
      <c r="BN1608" s="2">
        <f t="shared" si="954"/>
        <v>0</v>
      </c>
      <c r="BO1608" s="2">
        <f t="shared" si="954"/>
        <v>0</v>
      </c>
      <c r="BP1608" s="2">
        <f t="shared" si="954"/>
        <v>0</v>
      </c>
      <c r="BQ1608" s="2">
        <f t="shared" si="954"/>
        <v>0</v>
      </c>
      <c r="BR1608" s="2">
        <f t="shared" si="954"/>
        <v>0</v>
      </c>
      <c r="BS1608" s="2">
        <f t="shared" si="954"/>
        <v>0</v>
      </c>
      <c r="BT1608" s="2">
        <f t="shared" si="954"/>
        <v>0</v>
      </c>
      <c r="BU1608" s="2">
        <f t="shared" si="954"/>
        <v>0</v>
      </c>
      <c r="BV1608" s="2">
        <f t="shared" si="954"/>
        <v>0</v>
      </c>
      <c r="BW1608" s="2">
        <f t="shared" si="954"/>
        <v>0</v>
      </c>
      <c r="BX1608" s="2">
        <f t="shared" si="954"/>
        <v>0</v>
      </c>
      <c r="BY1608" s="2">
        <f t="shared" si="954"/>
        <v>0</v>
      </c>
      <c r="BZ1608" s="2">
        <f t="shared" si="954"/>
        <v>0</v>
      </c>
      <c r="CA1608" s="2">
        <f t="shared" ref="CA1608:DF1608" si="955">CA1616</f>
        <v>0</v>
      </c>
      <c r="CB1608" s="2">
        <f t="shared" si="955"/>
        <v>0</v>
      </c>
      <c r="CC1608" s="2">
        <f t="shared" si="955"/>
        <v>0</v>
      </c>
      <c r="CD1608" s="2">
        <f t="shared" si="955"/>
        <v>0</v>
      </c>
      <c r="CE1608" s="2">
        <f t="shared" si="955"/>
        <v>0</v>
      </c>
      <c r="CF1608" s="2">
        <f t="shared" si="955"/>
        <v>0</v>
      </c>
      <c r="CG1608" s="2">
        <f t="shared" si="955"/>
        <v>0</v>
      </c>
      <c r="CH1608" s="2">
        <f t="shared" si="955"/>
        <v>0</v>
      </c>
      <c r="CI1608" s="2">
        <f t="shared" si="955"/>
        <v>0</v>
      </c>
      <c r="CJ1608" s="2">
        <f t="shared" si="955"/>
        <v>0</v>
      </c>
      <c r="CK1608" s="2">
        <f t="shared" si="955"/>
        <v>0</v>
      </c>
      <c r="CL1608" s="2">
        <f t="shared" si="955"/>
        <v>0</v>
      </c>
      <c r="CM1608" s="2">
        <f t="shared" si="955"/>
        <v>0</v>
      </c>
      <c r="CN1608" s="2">
        <f t="shared" si="955"/>
        <v>0</v>
      </c>
      <c r="CO1608" s="2">
        <f t="shared" si="955"/>
        <v>0</v>
      </c>
      <c r="CP1608" s="2">
        <f t="shared" si="955"/>
        <v>0</v>
      </c>
      <c r="CQ1608" s="2">
        <f t="shared" si="955"/>
        <v>0</v>
      </c>
      <c r="CR1608" s="2">
        <f t="shared" si="955"/>
        <v>0</v>
      </c>
      <c r="CS1608" s="2">
        <f t="shared" si="955"/>
        <v>0</v>
      </c>
      <c r="CT1608" s="2">
        <f t="shared" si="955"/>
        <v>0</v>
      </c>
      <c r="CU1608" s="2">
        <f t="shared" si="955"/>
        <v>0</v>
      </c>
      <c r="CV1608" s="2">
        <f t="shared" si="955"/>
        <v>0</v>
      </c>
      <c r="CW1608" s="2">
        <f t="shared" si="955"/>
        <v>0</v>
      </c>
      <c r="CX1608" s="2">
        <f t="shared" si="955"/>
        <v>0</v>
      </c>
      <c r="CY1608" s="2">
        <f t="shared" si="955"/>
        <v>0</v>
      </c>
      <c r="CZ1608" s="2">
        <f t="shared" si="955"/>
        <v>0</v>
      </c>
      <c r="DA1608" s="2">
        <f t="shared" si="955"/>
        <v>0</v>
      </c>
      <c r="DB1608" s="2">
        <f t="shared" si="955"/>
        <v>0</v>
      </c>
      <c r="DC1608" s="2">
        <f t="shared" si="955"/>
        <v>0</v>
      </c>
      <c r="DD1608" s="2">
        <f t="shared" si="955"/>
        <v>0</v>
      </c>
      <c r="DE1608" s="2">
        <f t="shared" si="955"/>
        <v>0</v>
      </c>
      <c r="DF1608" s="2">
        <f t="shared" si="955"/>
        <v>0</v>
      </c>
      <c r="DG1608" s="3">
        <f t="shared" ref="DG1608:EL1608" si="956">DG1616</f>
        <v>0</v>
      </c>
      <c r="DH1608" s="3">
        <f t="shared" si="956"/>
        <v>0</v>
      </c>
      <c r="DI1608" s="3">
        <f t="shared" si="956"/>
        <v>0</v>
      </c>
      <c r="DJ1608" s="3">
        <f t="shared" si="956"/>
        <v>0</v>
      </c>
      <c r="DK1608" s="3">
        <f t="shared" si="956"/>
        <v>0</v>
      </c>
      <c r="DL1608" s="3">
        <f t="shared" si="956"/>
        <v>0</v>
      </c>
      <c r="DM1608" s="3">
        <f t="shared" si="956"/>
        <v>0</v>
      </c>
      <c r="DN1608" s="3">
        <f t="shared" si="956"/>
        <v>0</v>
      </c>
      <c r="DO1608" s="3">
        <f t="shared" si="956"/>
        <v>0</v>
      </c>
      <c r="DP1608" s="3">
        <f t="shared" si="956"/>
        <v>0</v>
      </c>
      <c r="DQ1608" s="3">
        <f t="shared" si="956"/>
        <v>0</v>
      </c>
      <c r="DR1608" s="3">
        <f t="shared" si="956"/>
        <v>0</v>
      </c>
      <c r="DS1608" s="3">
        <f t="shared" si="956"/>
        <v>0</v>
      </c>
      <c r="DT1608" s="3">
        <f t="shared" si="956"/>
        <v>0</v>
      </c>
      <c r="DU1608" s="3">
        <f t="shared" si="956"/>
        <v>0</v>
      </c>
      <c r="DV1608" s="3">
        <f t="shared" si="956"/>
        <v>0</v>
      </c>
      <c r="DW1608" s="3">
        <f t="shared" si="956"/>
        <v>0</v>
      </c>
      <c r="DX1608" s="3">
        <f t="shared" si="956"/>
        <v>0</v>
      </c>
      <c r="DY1608" s="3">
        <f t="shared" si="956"/>
        <v>0</v>
      </c>
      <c r="DZ1608" s="3">
        <f t="shared" si="956"/>
        <v>0</v>
      </c>
      <c r="EA1608" s="3">
        <f t="shared" si="956"/>
        <v>0</v>
      </c>
      <c r="EB1608" s="3">
        <f t="shared" si="956"/>
        <v>0</v>
      </c>
      <c r="EC1608" s="3">
        <f t="shared" si="956"/>
        <v>0</v>
      </c>
      <c r="ED1608" s="3">
        <f t="shared" si="956"/>
        <v>0</v>
      </c>
      <c r="EE1608" s="3">
        <f t="shared" si="956"/>
        <v>0</v>
      </c>
      <c r="EF1608" s="3">
        <f t="shared" si="956"/>
        <v>0</v>
      </c>
      <c r="EG1608" s="3">
        <f t="shared" si="956"/>
        <v>0</v>
      </c>
      <c r="EH1608" s="3">
        <f t="shared" si="956"/>
        <v>0</v>
      </c>
      <c r="EI1608" s="3">
        <f t="shared" si="956"/>
        <v>0</v>
      </c>
      <c r="EJ1608" s="3">
        <f t="shared" si="956"/>
        <v>0</v>
      </c>
      <c r="EK1608" s="3">
        <f t="shared" si="956"/>
        <v>0</v>
      </c>
      <c r="EL1608" s="3">
        <f t="shared" si="956"/>
        <v>0</v>
      </c>
      <c r="EM1608" s="3">
        <f t="shared" ref="EM1608:FR1608" si="957">EM1616</f>
        <v>0</v>
      </c>
      <c r="EN1608" s="3">
        <f t="shared" si="957"/>
        <v>0</v>
      </c>
      <c r="EO1608" s="3">
        <f t="shared" si="957"/>
        <v>0</v>
      </c>
      <c r="EP1608" s="3">
        <f t="shared" si="957"/>
        <v>0</v>
      </c>
      <c r="EQ1608" s="3">
        <f t="shared" si="957"/>
        <v>0</v>
      </c>
      <c r="ER1608" s="3">
        <f t="shared" si="957"/>
        <v>0</v>
      </c>
      <c r="ES1608" s="3">
        <f t="shared" si="957"/>
        <v>0</v>
      </c>
      <c r="ET1608" s="3">
        <f t="shared" si="957"/>
        <v>0</v>
      </c>
      <c r="EU1608" s="3">
        <f t="shared" si="957"/>
        <v>0</v>
      </c>
      <c r="EV1608" s="3">
        <f t="shared" si="957"/>
        <v>0</v>
      </c>
      <c r="EW1608" s="3">
        <f t="shared" si="957"/>
        <v>0</v>
      </c>
      <c r="EX1608" s="3">
        <f t="shared" si="957"/>
        <v>0</v>
      </c>
      <c r="EY1608" s="3">
        <f t="shared" si="957"/>
        <v>0</v>
      </c>
      <c r="EZ1608" s="3">
        <f t="shared" si="957"/>
        <v>0</v>
      </c>
      <c r="FA1608" s="3">
        <f t="shared" si="957"/>
        <v>0</v>
      </c>
      <c r="FB1608" s="3">
        <f t="shared" si="957"/>
        <v>0</v>
      </c>
      <c r="FC1608" s="3">
        <f t="shared" si="957"/>
        <v>0</v>
      </c>
      <c r="FD1608" s="3">
        <f t="shared" si="957"/>
        <v>0</v>
      </c>
      <c r="FE1608" s="3">
        <f t="shared" si="957"/>
        <v>0</v>
      </c>
      <c r="FF1608" s="3">
        <f t="shared" si="957"/>
        <v>0</v>
      </c>
      <c r="FG1608" s="3">
        <f t="shared" si="957"/>
        <v>0</v>
      </c>
      <c r="FH1608" s="3">
        <f t="shared" si="957"/>
        <v>0</v>
      </c>
      <c r="FI1608" s="3">
        <f t="shared" si="957"/>
        <v>0</v>
      </c>
      <c r="FJ1608" s="3">
        <f t="shared" si="957"/>
        <v>0</v>
      </c>
      <c r="FK1608" s="3">
        <f t="shared" si="957"/>
        <v>0</v>
      </c>
      <c r="FL1608" s="3">
        <f t="shared" si="957"/>
        <v>0</v>
      </c>
      <c r="FM1608" s="3">
        <f t="shared" si="957"/>
        <v>0</v>
      </c>
      <c r="FN1608" s="3">
        <f t="shared" si="957"/>
        <v>0</v>
      </c>
      <c r="FO1608" s="3">
        <f t="shared" si="957"/>
        <v>0</v>
      </c>
      <c r="FP1608" s="3">
        <f t="shared" si="957"/>
        <v>0</v>
      </c>
      <c r="FQ1608" s="3">
        <f t="shared" si="957"/>
        <v>0</v>
      </c>
      <c r="FR1608" s="3">
        <f t="shared" si="957"/>
        <v>0</v>
      </c>
      <c r="FS1608" s="3">
        <f t="shared" ref="FS1608:GX1608" si="958">FS1616</f>
        <v>0</v>
      </c>
      <c r="FT1608" s="3">
        <f t="shared" si="958"/>
        <v>0</v>
      </c>
      <c r="FU1608" s="3">
        <f t="shared" si="958"/>
        <v>0</v>
      </c>
      <c r="FV1608" s="3">
        <f t="shared" si="958"/>
        <v>0</v>
      </c>
      <c r="FW1608" s="3">
        <f t="shared" si="958"/>
        <v>0</v>
      </c>
      <c r="FX1608" s="3">
        <f t="shared" si="958"/>
        <v>0</v>
      </c>
      <c r="FY1608" s="3">
        <f t="shared" si="958"/>
        <v>0</v>
      </c>
      <c r="FZ1608" s="3">
        <f t="shared" si="958"/>
        <v>0</v>
      </c>
      <c r="GA1608" s="3">
        <f t="shared" si="958"/>
        <v>0</v>
      </c>
      <c r="GB1608" s="3">
        <f t="shared" si="958"/>
        <v>0</v>
      </c>
      <c r="GC1608" s="3">
        <f t="shared" si="958"/>
        <v>0</v>
      </c>
      <c r="GD1608" s="3">
        <f t="shared" si="958"/>
        <v>0</v>
      </c>
      <c r="GE1608" s="3">
        <f t="shared" si="958"/>
        <v>0</v>
      </c>
      <c r="GF1608" s="3">
        <f t="shared" si="958"/>
        <v>0</v>
      </c>
      <c r="GG1608" s="3">
        <f t="shared" si="958"/>
        <v>0</v>
      </c>
      <c r="GH1608" s="3">
        <f t="shared" si="958"/>
        <v>0</v>
      </c>
      <c r="GI1608" s="3">
        <f t="shared" si="958"/>
        <v>0</v>
      </c>
      <c r="GJ1608" s="3">
        <f t="shared" si="958"/>
        <v>0</v>
      </c>
      <c r="GK1608" s="3">
        <f t="shared" si="958"/>
        <v>0</v>
      </c>
      <c r="GL1608" s="3">
        <f t="shared" si="958"/>
        <v>0</v>
      </c>
      <c r="GM1608" s="3">
        <f t="shared" si="958"/>
        <v>0</v>
      </c>
      <c r="GN1608" s="3">
        <f t="shared" si="958"/>
        <v>0</v>
      </c>
      <c r="GO1608" s="3">
        <f t="shared" si="958"/>
        <v>0</v>
      </c>
      <c r="GP1608" s="3">
        <f t="shared" si="958"/>
        <v>0</v>
      </c>
      <c r="GQ1608" s="3">
        <f t="shared" si="958"/>
        <v>0</v>
      </c>
      <c r="GR1608" s="3">
        <f t="shared" si="958"/>
        <v>0</v>
      </c>
      <c r="GS1608" s="3">
        <f t="shared" si="958"/>
        <v>0</v>
      </c>
      <c r="GT1608" s="3">
        <f t="shared" si="958"/>
        <v>0</v>
      </c>
      <c r="GU1608" s="3">
        <f t="shared" si="958"/>
        <v>0</v>
      </c>
      <c r="GV1608" s="3">
        <f t="shared" si="958"/>
        <v>0</v>
      </c>
      <c r="GW1608" s="3">
        <f t="shared" si="958"/>
        <v>0</v>
      </c>
      <c r="GX1608" s="3">
        <f t="shared" si="958"/>
        <v>0</v>
      </c>
    </row>
    <row r="1610" spans="1:245" x14ac:dyDescent="0.2">
      <c r="A1610">
        <v>17</v>
      </c>
      <c r="B1610">
        <v>1</v>
      </c>
      <c r="C1610">
        <f>ROW(SmtRes!A411)</f>
        <v>411</v>
      </c>
      <c r="D1610">
        <f>ROW(EtalonRes!A513)</f>
        <v>513</v>
      </c>
      <c r="E1610" t="s">
        <v>461</v>
      </c>
      <c r="F1610" t="s">
        <v>121</v>
      </c>
      <c r="G1610" t="s">
        <v>122</v>
      </c>
      <c r="H1610" t="s">
        <v>29</v>
      </c>
      <c r="I1610">
        <v>0</v>
      </c>
      <c r="J1610">
        <v>0</v>
      </c>
      <c r="O1610">
        <f>ROUND(CP1610,2)</f>
        <v>0</v>
      </c>
      <c r="P1610">
        <f>ROUND(CQ1610*I1610,2)</f>
        <v>0</v>
      </c>
      <c r="Q1610">
        <f>ROUND(CR1610*I1610,2)</f>
        <v>0</v>
      </c>
      <c r="R1610">
        <f>ROUND(CS1610*I1610,2)</f>
        <v>0</v>
      </c>
      <c r="S1610">
        <f>ROUND(CT1610*I1610,2)</f>
        <v>0</v>
      </c>
      <c r="T1610">
        <f>ROUND(CU1610*I1610,2)</f>
        <v>0</v>
      </c>
      <c r="U1610">
        <f>CV1610*I1610</f>
        <v>0</v>
      </c>
      <c r="V1610">
        <f>CW1610*I1610</f>
        <v>0</v>
      </c>
      <c r="W1610">
        <f>ROUND(CX1610*I1610,2)</f>
        <v>0</v>
      </c>
      <c r="X1610">
        <f t="shared" ref="X1610:Y1614" si="959">ROUND(CY1610,2)</f>
        <v>0</v>
      </c>
      <c r="Y1610">
        <f t="shared" si="959"/>
        <v>0</v>
      </c>
      <c r="AA1610">
        <v>40597198</v>
      </c>
      <c r="AB1610">
        <f>ROUND((AC1610+AD1610+AF1610),6)</f>
        <v>76371.3</v>
      </c>
      <c r="AC1610">
        <f>ROUND((ES1610),6)</f>
        <v>65154.45</v>
      </c>
      <c r="AD1610">
        <f>ROUND((((ET1610)-(EU1610))+AE1610),6)</f>
        <v>8265.0300000000007</v>
      </c>
      <c r="AE1610">
        <f t="shared" ref="AE1610:AF1614" si="960">ROUND((EU1610),6)</f>
        <v>3342.74</v>
      </c>
      <c r="AF1610">
        <f t="shared" si="960"/>
        <v>2951.82</v>
      </c>
      <c r="AG1610">
        <f>ROUND((AP1610),6)</f>
        <v>0</v>
      </c>
      <c r="AH1610">
        <f t="shared" ref="AH1610:AI1614" si="961">(EW1610)</f>
        <v>16.559999999999999</v>
      </c>
      <c r="AI1610">
        <f t="shared" si="961"/>
        <v>0</v>
      </c>
      <c r="AJ1610">
        <f>(AS1610)</f>
        <v>0</v>
      </c>
      <c r="AK1610">
        <v>76371.3</v>
      </c>
      <c r="AL1610">
        <v>65154.45</v>
      </c>
      <c r="AM1610">
        <v>8265.0300000000007</v>
      </c>
      <c r="AN1610">
        <v>3342.74</v>
      </c>
      <c r="AO1610">
        <v>2951.82</v>
      </c>
      <c r="AP1610">
        <v>0</v>
      </c>
      <c r="AQ1610">
        <v>16.559999999999999</v>
      </c>
      <c r="AR1610">
        <v>0</v>
      </c>
      <c r="AS1610">
        <v>0</v>
      </c>
      <c r="AT1610">
        <v>70</v>
      </c>
      <c r="AU1610">
        <v>10</v>
      </c>
      <c r="AV1610">
        <v>1</v>
      </c>
      <c r="AW1610">
        <v>1</v>
      </c>
      <c r="AZ1610">
        <v>1</v>
      </c>
      <c r="BA1610">
        <v>1</v>
      </c>
      <c r="BB1610">
        <v>1</v>
      </c>
      <c r="BC1610">
        <v>1</v>
      </c>
      <c r="BD1610" t="s">
        <v>3</v>
      </c>
      <c r="BE1610" t="s">
        <v>3</v>
      </c>
      <c r="BF1610" t="s">
        <v>3</v>
      </c>
      <c r="BG1610" t="s">
        <v>3</v>
      </c>
      <c r="BH1610">
        <v>0</v>
      </c>
      <c r="BI1610">
        <v>4</v>
      </c>
      <c r="BJ1610" t="s">
        <v>123</v>
      </c>
      <c r="BM1610">
        <v>0</v>
      </c>
      <c r="BN1610">
        <v>0</v>
      </c>
      <c r="BO1610" t="s">
        <v>3</v>
      </c>
      <c r="BP1610">
        <v>0</v>
      </c>
      <c r="BQ1610">
        <v>1</v>
      </c>
      <c r="BR1610">
        <v>0</v>
      </c>
      <c r="BS1610">
        <v>1</v>
      </c>
      <c r="BT1610">
        <v>1</v>
      </c>
      <c r="BU1610">
        <v>1</v>
      </c>
      <c r="BV1610">
        <v>1</v>
      </c>
      <c r="BW1610">
        <v>1</v>
      </c>
      <c r="BX1610">
        <v>1</v>
      </c>
      <c r="BY1610" t="s">
        <v>3</v>
      </c>
      <c r="BZ1610">
        <v>70</v>
      </c>
      <c r="CA1610">
        <v>10</v>
      </c>
      <c r="CE1610">
        <v>0</v>
      </c>
      <c r="CF1610">
        <v>0</v>
      </c>
      <c r="CG1610">
        <v>0</v>
      </c>
      <c r="CM1610">
        <v>0</v>
      </c>
      <c r="CN1610" t="s">
        <v>3</v>
      </c>
      <c r="CO1610">
        <v>0</v>
      </c>
      <c r="CP1610">
        <f>(P1610+Q1610+S1610)</f>
        <v>0</v>
      </c>
      <c r="CQ1610">
        <f>(AC1610*BC1610*AW1610)</f>
        <v>65154.45</v>
      </c>
      <c r="CR1610">
        <f>((((ET1610)*BB1610-(EU1610)*BS1610)+AE1610*BS1610)*AV1610)</f>
        <v>8265.0300000000007</v>
      </c>
      <c r="CS1610">
        <f>(AE1610*BS1610*AV1610)</f>
        <v>3342.74</v>
      </c>
      <c r="CT1610">
        <f>(AF1610*BA1610*AV1610)</f>
        <v>2951.82</v>
      </c>
      <c r="CU1610">
        <f>AG1610</f>
        <v>0</v>
      </c>
      <c r="CV1610">
        <f>(AH1610*AV1610)</f>
        <v>16.559999999999999</v>
      </c>
      <c r="CW1610">
        <f t="shared" ref="CW1610:CX1614" si="962">AI1610</f>
        <v>0</v>
      </c>
      <c r="CX1610">
        <f t="shared" si="962"/>
        <v>0</v>
      </c>
      <c r="CY1610">
        <f>((S1610*BZ1610)/100)</f>
        <v>0</v>
      </c>
      <c r="CZ1610">
        <f>((S1610*CA1610)/100)</f>
        <v>0</v>
      </c>
      <c r="DC1610" t="s">
        <v>3</v>
      </c>
      <c r="DD1610" t="s">
        <v>3</v>
      </c>
      <c r="DE1610" t="s">
        <v>3</v>
      </c>
      <c r="DF1610" t="s">
        <v>3</v>
      </c>
      <c r="DG1610" t="s">
        <v>3</v>
      </c>
      <c r="DH1610" t="s">
        <v>3</v>
      </c>
      <c r="DI1610" t="s">
        <v>3</v>
      </c>
      <c r="DJ1610" t="s">
        <v>3</v>
      </c>
      <c r="DK1610" t="s">
        <v>3</v>
      </c>
      <c r="DL1610" t="s">
        <v>3</v>
      </c>
      <c r="DM1610" t="s">
        <v>3</v>
      </c>
      <c r="DN1610">
        <v>0</v>
      </c>
      <c r="DO1610">
        <v>0</v>
      </c>
      <c r="DP1610">
        <v>1</v>
      </c>
      <c r="DQ1610">
        <v>1</v>
      </c>
      <c r="DU1610">
        <v>1007</v>
      </c>
      <c r="DV1610" t="s">
        <v>29</v>
      </c>
      <c r="DW1610" t="s">
        <v>29</v>
      </c>
      <c r="DX1610">
        <v>100</v>
      </c>
      <c r="EE1610">
        <v>38986828</v>
      </c>
      <c r="EF1610">
        <v>1</v>
      </c>
      <c r="EG1610" t="s">
        <v>23</v>
      </c>
      <c r="EH1610">
        <v>0</v>
      </c>
      <c r="EI1610" t="s">
        <v>3</v>
      </c>
      <c r="EJ1610">
        <v>4</v>
      </c>
      <c r="EK1610">
        <v>0</v>
      </c>
      <c r="EL1610" t="s">
        <v>24</v>
      </c>
      <c r="EM1610" t="s">
        <v>25</v>
      </c>
      <c r="EO1610" t="s">
        <v>3</v>
      </c>
      <c r="EQ1610">
        <v>0</v>
      </c>
      <c r="ER1610">
        <v>76371.3</v>
      </c>
      <c r="ES1610">
        <v>65154.45</v>
      </c>
      <c r="ET1610">
        <v>8265.0300000000007</v>
      </c>
      <c r="EU1610">
        <v>3342.74</v>
      </c>
      <c r="EV1610">
        <v>2951.82</v>
      </c>
      <c r="EW1610">
        <v>16.559999999999999</v>
      </c>
      <c r="EX1610">
        <v>0</v>
      </c>
      <c r="EY1610">
        <v>0</v>
      </c>
      <c r="FQ1610">
        <v>0</v>
      </c>
      <c r="FR1610">
        <f>ROUND(IF(AND(BH1610=3,BI1610=3),P1610,0),2)</f>
        <v>0</v>
      </c>
      <c r="FS1610">
        <v>0</v>
      </c>
      <c r="FX1610">
        <v>70</v>
      </c>
      <c r="FY1610">
        <v>10</v>
      </c>
      <c r="GA1610" t="s">
        <v>3</v>
      </c>
      <c r="GD1610">
        <v>0</v>
      </c>
      <c r="GF1610">
        <v>-2044529547</v>
      </c>
      <c r="GG1610">
        <v>2</v>
      </c>
      <c r="GH1610">
        <v>1</v>
      </c>
      <c r="GI1610">
        <v>-2</v>
      </c>
      <c r="GJ1610">
        <v>0</v>
      </c>
      <c r="GK1610">
        <f>ROUND(R1610*(R12)/100,2)</f>
        <v>0</v>
      </c>
      <c r="GL1610">
        <f>ROUND(IF(AND(BH1610=3,BI1610=3,FS1610&lt;&gt;0),P1610,0),2)</f>
        <v>0</v>
      </c>
      <c r="GM1610">
        <f>ROUND(O1610+X1610+Y1610+GK1610,2)+GX1610</f>
        <v>0</v>
      </c>
      <c r="GN1610">
        <f>IF(OR(BI1610=0,BI1610=1),ROUND(O1610+X1610+Y1610+GK1610,2),0)</f>
        <v>0</v>
      </c>
      <c r="GO1610">
        <f>IF(BI1610=2,ROUND(O1610+X1610+Y1610+GK1610,2),0)</f>
        <v>0</v>
      </c>
      <c r="GP1610">
        <f>IF(BI1610=4,ROUND(O1610+X1610+Y1610+GK1610,2)+GX1610,0)</f>
        <v>0</v>
      </c>
      <c r="GR1610">
        <v>0</v>
      </c>
      <c r="GS1610">
        <v>3</v>
      </c>
      <c r="GT1610">
        <v>0</v>
      </c>
      <c r="GU1610" t="s">
        <v>3</v>
      </c>
      <c r="GV1610">
        <f>ROUND((GT1610),6)</f>
        <v>0</v>
      </c>
      <c r="GW1610">
        <v>1</v>
      </c>
      <c r="GX1610">
        <f>ROUND(HC1610*I1610,2)</f>
        <v>0</v>
      </c>
      <c r="HA1610">
        <v>0</v>
      </c>
      <c r="HB1610">
        <v>0</v>
      </c>
      <c r="HC1610">
        <f>GV1610*GW1610</f>
        <v>0</v>
      </c>
      <c r="IK1610">
        <v>0</v>
      </c>
    </row>
    <row r="1611" spans="1:245" x14ac:dyDescent="0.2">
      <c r="A1611">
        <v>17</v>
      </c>
      <c r="B1611">
        <v>1</v>
      </c>
      <c r="C1611">
        <f>ROW(SmtRes!A420)</f>
        <v>420</v>
      </c>
      <c r="D1611">
        <f>ROW(EtalonRes!A522)</f>
        <v>522</v>
      </c>
      <c r="E1611" t="s">
        <v>462</v>
      </c>
      <c r="F1611" t="s">
        <v>298</v>
      </c>
      <c r="G1611" t="s">
        <v>299</v>
      </c>
      <c r="H1611" t="s">
        <v>29</v>
      </c>
      <c r="I1611">
        <v>0</v>
      </c>
      <c r="J1611">
        <v>0</v>
      </c>
      <c r="O1611">
        <f>ROUND(CP1611,2)</f>
        <v>0</v>
      </c>
      <c r="P1611">
        <f>ROUND(CQ1611*I1611,2)</f>
        <v>0</v>
      </c>
      <c r="Q1611">
        <f>ROUND(CR1611*I1611,2)</f>
        <v>0</v>
      </c>
      <c r="R1611">
        <f>ROUND(CS1611*I1611,2)</f>
        <v>0</v>
      </c>
      <c r="S1611">
        <f>ROUND(CT1611*I1611,2)</f>
        <v>0</v>
      </c>
      <c r="T1611">
        <f>ROUND(CU1611*I1611,2)</f>
        <v>0</v>
      </c>
      <c r="U1611">
        <f>CV1611*I1611</f>
        <v>0</v>
      </c>
      <c r="V1611">
        <f>CW1611*I1611</f>
        <v>0</v>
      </c>
      <c r="W1611">
        <f>ROUND(CX1611*I1611,2)</f>
        <v>0</v>
      </c>
      <c r="X1611">
        <f t="shared" si="959"/>
        <v>0</v>
      </c>
      <c r="Y1611">
        <f t="shared" si="959"/>
        <v>0</v>
      </c>
      <c r="AA1611">
        <v>40597198</v>
      </c>
      <c r="AB1611">
        <f>ROUND((AC1611+AD1611+AF1611),6)</f>
        <v>283607.26</v>
      </c>
      <c r="AC1611">
        <f>ROUND((ES1611),6)</f>
        <v>227826.13</v>
      </c>
      <c r="AD1611">
        <f>ROUND((((ET1611)-(EU1611))+AE1611),6)</f>
        <v>51353.4</v>
      </c>
      <c r="AE1611">
        <f t="shared" si="960"/>
        <v>20189.400000000001</v>
      </c>
      <c r="AF1611">
        <f t="shared" si="960"/>
        <v>4427.7299999999996</v>
      </c>
      <c r="AG1611">
        <f>ROUND((AP1611),6)</f>
        <v>0</v>
      </c>
      <c r="AH1611">
        <f t="shared" si="961"/>
        <v>24.84</v>
      </c>
      <c r="AI1611">
        <f t="shared" si="961"/>
        <v>0</v>
      </c>
      <c r="AJ1611">
        <f>(AS1611)</f>
        <v>0</v>
      </c>
      <c r="AK1611">
        <v>283607.26</v>
      </c>
      <c r="AL1611">
        <v>227826.13</v>
      </c>
      <c r="AM1611">
        <v>51353.4</v>
      </c>
      <c r="AN1611">
        <v>20189.400000000001</v>
      </c>
      <c r="AO1611">
        <v>4427.7299999999996</v>
      </c>
      <c r="AP1611">
        <v>0</v>
      </c>
      <c r="AQ1611">
        <v>24.84</v>
      </c>
      <c r="AR1611">
        <v>0</v>
      </c>
      <c r="AS1611">
        <v>0</v>
      </c>
      <c r="AT1611">
        <v>70</v>
      </c>
      <c r="AU1611">
        <v>10</v>
      </c>
      <c r="AV1611">
        <v>1</v>
      </c>
      <c r="AW1611">
        <v>1</v>
      </c>
      <c r="AZ1611">
        <v>1</v>
      </c>
      <c r="BA1611">
        <v>1</v>
      </c>
      <c r="BB1611">
        <v>1</v>
      </c>
      <c r="BC1611">
        <v>1</v>
      </c>
      <c r="BD1611" t="s">
        <v>3</v>
      </c>
      <c r="BE1611" t="s">
        <v>3</v>
      </c>
      <c r="BF1611" t="s">
        <v>3</v>
      </c>
      <c r="BG1611" t="s">
        <v>3</v>
      </c>
      <c r="BH1611">
        <v>0</v>
      </c>
      <c r="BI1611">
        <v>4</v>
      </c>
      <c r="BJ1611" t="s">
        <v>300</v>
      </c>
      <c r="BM1611">
        <v>0</v>
      </c>
      <c r="BN1611">
        <v>0</v>
      </c>
      <c r="BO1611" t="s">
        <v>3</v>
      </c>
      <c r="BP1611">
        <v>0</v>
      </c>
      <c r="BQ1611">
        <v>1</v>
      </c>
      <c r="BR1611">
        <v>0</v>
      </c>
      <c r="BS1611">
        <v>1</v>
      </c>
      <c r="BT1611">
        <v>1</v>
      </c>
      <c r="BU1611">
        <v>1</v>
      </c>
      <c r="BV1611">
        <v>1</v>
      </c>
      <c r="BW1611">
        <v>1</v>
      </c>
      <c r="BX1611">
        <v>1</v>
      </c>
      <c r="BY1611" t="s">
        <v>3</v>
      </c>
      <c r="BZ1611">
        <v>70</v>
      </c>
      <c r="CA1611">
        <v>10</v>
      </c>
      <c r="CE1611">
        <v>0</v>
      </c>
      <c r="CF1611">
        <v>0</v>
      </c>
      <c r="CG1611">
        <v>0</v>
      </c>
      <c r="CM1611">
        <v>0</v>
      </c>
      <c r="CN1611" t="s">
        <v>3</v>
      </c>
      <c r="CO1611">
        <v>0</v>
      </c>
      <c r="CP1611">
        <f>(P1611+Q1611+S1611)</f>
        <v>0</v>
      </c>
      <c r="CQ1611">
        <f>(AC1611*BC1611*AW1611)</f>
        <v>227826.13</v>
      </c>
      <c r="CR1611">
        <f>((((ET1611)*BB1611-(EU1611)*BS1611)+AE1611*BS1611)*AV1611)</f>
        <v>51353.4</v>
      </c>
      <c r="CS1611">
        <f>(AE1611*BS1611*AV1611)</f>
        <v>20189.400000000001</v>
      </c>
      <c r="CT1611">
        <f>(AF1611*BA1611*AV1611)</f>
        <v>4427.7299999999996</v>
      </c>
      <c r="CU1611">
        <f>AG1611</f>
        <v>0</v>
      </c>
      <c r="CV1611">
        <f>(AH1611*AV1611)</f>
        <v>24.84</v>
      </c>
      <c r="CW1611">
        <f t="shared" si="962"/>
        <v>0</v>
      </c>
      <c r="CX1611">
        <f t="shared" si="962"/>
        <v>0</v>
      </c>
      <c r="CY1611">
        <f>((S1611*BZ1611)/100)</f>
        <v>0</v>
      </c>
      <c r="CZ1611">
        <f>((S1611*CA1611)/100)</f>
        <v>0</v>
      </c>
      <c r="DC1611" t="s">
        <v>3</v>
      </c>
      <c r="DD1611" t="s">
        <v>3</v>
      </c>
      <c r="DE1611" t="s">
        <v>3</v>
      </c>
      <c r="DF1611" t="s">
        <v>3</v>
      </c>
      <c r="DG1611" t="s">
        <v>3</v>
      </c>
      <c r="DH1611" t="s">
        <v>3</v>
      </c>
      <c r="DI1611" t="s">
        <v>3</v>
      </c>
      <c r="DJ1611" t="s">
        <v>3</v>
      </c>
      <c r="DK1611" t="s">
        <v>3</v>
      </c>
      <c r="DL1611" t="s">
        <v>3</v>
      </c>
      <c r="DM1611" t="s">
        <v>3</v>
      </c>
      <c r="DN1611">
        <v>0</v>
      </c>
      <c r="DO1611">
        <v>0</v>
      </c>
      <c r="DP1611">
        <v>1</v>
      </c>
      <c r="DQ1611">
        <v>1</v>
      </c>
      <c r="DU1611">
        <v>1007</v>
      </c>
      <c r="DV1611" t="s">
        <v>29</v>
      </c>
      <c r="DW1611" t="s">
        <v>29</v>
      </c>
      <c r="DX1611">
        <v>100</v>
      </c>
      <c r="EE1611">
        <v>38986828</v>
      </c>
      <c r="EF1611">
        <v>1</v>
      </c>
      <c r="EG1611" t="s">
        <v>23</v>
      </c>
      <c r="EH1611">
        <v>0</v>
      </c>
      <c r="EI1611" t="s">
        <v>3</v>
      </c>
      <c r="EJ1611">
        <v>4</v>
      </c>
      <c r="EK1611">
        <v>0</v>
      </c>
      <c r="EL1611" t="s">
        <v>24</v>
      </c>
      <c r="EM1611" t="s">
        <v>25</v>
      </c>
      <c r="EO1611" t="s">
        <v>3</v>
      </c>
      <c r="EQ1611">
        <v>0</v>
      </c>
      <c r="ER1611">
        <v>283607.26</v>
      </c>
      <c r="ES1611">
        <v>227826.13</v>
      </c>
      <c r="ET1611">
        <v>51353.4</v>
      </c>
      <c r="EU1611">
        <v>20189.400000000001</v>
      </c>
      <c r="EV1611">
        <v>4427.7299999999996</v>
      </c>
      <c r="EW1611">
        <v>24.84</v>
      </c>
      <c r="EX1611">
        <v>0</v>
      </c>
      <c r="EY1611">
        <v>0</v>
      </c>
      <c r="FQ1611">
        <v>0</v>
      </c>
      <c r="FR1611">
        <f>ROUND(IF(AND(BH1611=3,BI1611=3),P1611,0),2)</f>
        <v>0</v>
      </c>
      <c r="FS1611">
        <v>0</v>
      </c>
      <c r="FX1611">
        <v>70</v>
      </c>
      <c r="FY1611">
        <v>10</v>
      </c>
      <c r="GA1611" t="s">
        <v>3</v>
      </c>
      <c r="GD1611">
        <v>0</v>
      </c>
      <c r="GF1611">
        <v>1059402930</v>
      </c>
      <c r="GG1611">
        <v>2</v>
      </c>
      <c r="GH1611">
        <v>1</v>
      </c>
      <c r="GI1611">
        <v>-2</v>
      </c>
      <c r="GJ1611">
        <v>0</v>
      </c>
      <c r="GK1611">
        <f>ROUND(R1611*(R12)/100,2)</f>
        <v>0</v>
      </c>
      <c r="GL1611">
        <f>ROUND(IF(AND(BH1611=3,BI1611=3,FS1611&lt;&gt;0),P1611,0),2)</f>
        <v>0</v>
      </c>
      <c r="GM1611">
        <f>ROUND(O1611+X1611+Y1611+GK1611,2)+GX1611</f>
        <v>0</v>
      </c>
      <c r="GN1611">
        <f>IF(OR(BI1611=0,BI1611=1),ROUND(O1611+X1611+Y1611+GK1611,2),0)</f>
        <v>0</v>
      </c>
      <c r="GO1611">
        <f>IF(BI1611=2,ROUND(O1611+X1611+Y1611+GK1611,2),0)</f>
        <v>0</v>
      </c>
      <c r="GP1611">
        <f>IF(BI1611=4,ROUND(O1611+X1611+Y1611+GK1611,2)+GX1611,0)</f>
        <v>0</v>
      </c>
      <c r="GR1611">
        <v>0</v>
      </c>
      <c r="GS1611">
        <v>3</v>
      </c>
      <c r="GT1611">
        <v>0</v>
      </c>
      <c r="GU1611" t="s">
        <v>3</v>
      </c>
      <c r="GV1611">
        <f>ROUND((GT1611),6)</f>
        <v>0</v>
      </c>
      <c r="GW1611">
        <v>1</v>
      </c>
      <c r="GX1611">
        <f>ROUND(HC1611*I1611,2)</f>
        <v>0</v>
      </c>
      <c r="HA1611">
        <v>0</v>
      </c>
      <c r="HB1611">
        <v>0</v>
      </c>
      <c r="HC1611">
        <f>GV1611*GW1611</f>
        <v>0</v>
      </c>
      <c r="IK1611">
        <v>0</v>
      </c>
    </row>
    <row r="1612" spans="1:245" x14ac:dyDescent="0.2">
      <c r="A1612">
        <v>17</v>
      </c>
      <c r="B1612">
        <v>1</v>
      </c>
      <c r="C1612">
        <f>ROW(SmtRes!A422)</f>
        <v>422</v>
      </c>
      <c r="D1612">
        <f>ROW(EtalonRes!A526)</f>
        <v>526</v>
      </c>
      <c r="E1612" t="s">
        <v>463</v>
      </c>
      <c r="F1612" t="s">
        <v>129</v>
      </c>
      <c r="G1612" t="s">
        <v>464</v>
      </c>
      <c r="H1612" t="s">
        <v>21</v>
      </c>
      <c r="I1612">
        <v>0</v>
      </c>
      <c r="J1612">
        <v>0</v>
      </c>
      <c r="O1612">
        <f>ROUND(CP1612,2)</f>
        <v>0</v>
      </c>
      <c r="P1612">
        <f>ROUND(CQ1612*I1612,2)</f>
        <v>0</v>
      </c>
      <c r="Q1612">
        <f>ROUND(CR1612*I1612,2)</f>
        <v>0</v>
      </c>
      <c r="R1612">
        <f>ROUND(CS1612*I1612,2)</f>
        <v>0</v>
      </c>
      <c r="S1612">
        <f>ROUND(CT1612*I1612,2)</f>
        <v>0</v>
      </c>
      <c r="T1612">
        <f>ROUND(CU1612*I1612,2)</f>
        <v>0</v>
      </c>
      <c r="U1612">
        <f>CV1612*I1612</f>
        <v>0</v>
      </c>
      <c r="V1612">
        <f>CW1612*I1612</f>
        <v>0</v>
      </c>
      <c r="W1612">
        <f>ROUND(CX1612*I1612,2)</f>
        <v>0</v>
      </c>
      <c r="X1612">
        <f t="shared" si="959"/>
        <v>0</v>
      </c>
      <c r="Y1612">
        <f t="shared" si="959"/>
        <v>0</v>
      </c>
      <c r="AA1612">
        <v>40597198</v>
      </c>
      <c r="AB1612">
        <f>ROUND((AC1612+AD1612+AF1612),6)</f>
        <v>23878.959999999999</v>
      </c>
      <c r="AC1612">
        <f>ROUND((ES1612),6)</f>
        <v>20561.080000000002</v>
      </c>
      <c r="AD1612">
        <f>ROUND((((ET1612)-(EU1612))+AE1612),6)</f>
        <v>1074.95</v>
      </c>
      <c r="AE1612">
        <f t="shared" si="960"/>
        <v>448.92</v>
      </c>
      <c r="AF1612">
        <f t="shared" si="960"/>
        <v>2242.9299999999998</v>
      </c>
      <c r="AG1612">
        <f>ROUND((AP1612),6)</f>
        <v>0</v>
      </c>
      <c r="AH1612">
        <f t="shared" si="961"/>
        <v>10.3</v>
      </c>
      <c r="AI1612">
        <f t="shared" si="961"/>
        <v>0</v>
      </c>
      <c r="AJ1612">
        <f>(AS1612)</f>
        <v>0</v>
      </c>
      <c r="AK1612">
        <v>23878.959999999999</v>
      </c>
      <c r="AL1612">
        <v>20561.080000000002</v>
      </c>
      <c r="AM1612">
        <v>1074.95</v>
      </c>
      <c r="AN1612">
        <v>448.92</v>
      </c>
      <c r="AO1612">
        <v>2242.9299999999998</v>
      </c>
      <c r="AP1612">
        <v>0</v>
      </c>
      <c r="AQ1612">
        <v>10.3</v>
      </c>
      <c r="AR1612">
        <v>0</v>
      </c>
      <c r="AS1612">
        <v>0</v>
      </c>
      <c r="AT1612">
        <v>70</v>
      </c>
      <c r="AU1612">
        <v>10</v>
      </c>
      <c r="AV1612">
        <v>1</v>
      </c>
      <c r="AW1612">
        <v>1</v>
      </c>
      <c r="AZ1612">
        <v>1</v>
      </c>
      <c r="BA1612">
        <v>1</v>
      </c>
      <c r="BB1612">
        <v>1</v>
      </c>
      <c r="BC1612">
        <v>1</v>
      </c>
      <c r="BD1612" t="s">
        <v>3</v>
      </c>
      <c r="BE1612" t="s">
        <v>3</v>
      </c>
      <c r="BF1612" t="s">
        <v>3</v>
      </c>
      <c r="BG1612" t="s">
        <v>3</v>
      </c>
      <c r="BH1612">
        <v>0</v>
      </c>
      <c r="BI1612">
        <v>4</v>
      </c>
      <c r="BJ1612" t="s">
        <v>131</v>
      </c>
      <c r="BM1612">
        <v>0</v>
      </c>
      <c r="BN1612">
        <v>0</v>
      </c>
      <c r="BO1612" t="s">
        <v>3</v>
      </c>
      <c r="BP1612">
        <v>0</v>
      </c>
      <c r="BQ1612">
        <v>1</v>
      </c>
      <c r="BR1612">
        <v>0</v>
      </c>
      <c r="BS1612">
        <v>1</v>
      </c>
      <c r="BT1612">
        <v>1</v>
      </c>
      <c r="BU1612">
        <v>1</v>
      </c>
      <c r="BV1612">
        <v>1</v>
      </c>
      <c r="BW1612">
        <v>1</v>
      </c>
      <c r="BX1612">
        <v>1</v>
      </c>
      <c r="BY1612" t="s">
        <v>3</v>
      </c>
      <c r="BZ1612">
        <v>70</v>
      </c>
      <c r="CA1612">
        <v>10</v>
      </c>
      <c r="CE1612">
        <v>0</v>
      </c>
      <c r="CF1612">
        <v>0</v>
      </c>
      <c r="CG1612">
        <v>0</v>
      </c>
      <c r="CM1612">
        <v>0</v>
      </c>
      <c r="CN1612" t="s">
        <v>3</v>
      </c>
      <c r="CO1612">
        <v>0</v>
      </c>
      <c r="CP1612">
        <f>(P1612+Q1612+S1612)</f>
        <v>0</v>
      </c>
      <c r="CQ1612">
        <f>(AC1612*BC1612*AW1612)</f>
        <v>20561.080000000002</v>
      </c>
      <c r="CR1612">
        <f>((((ET1612)*BB1612-(EU1612)*BS1612)+AE1612*BS1612)*AV1612)</f>
        <v>1074.95</v>
      </c>
      <c r="CS1612">
        <f>(AE1612*BS1612*AV1612)</f>
        <v>448.92</v>
      </c>
      <c r="CT1612">
        <f>(AF1612*BA1612*AV1612)</f>
        <v>2242.9299999999998</v>
      </c>
      <c r="CU1612">
        <f>AG1612</f>
        <v>0</v>
      </c>
      <c r="CV1612">
        <f>(AH1612*AV1612)</f>
        <v>10.3</v>
      </c>
      <c r="CW1612">
        <f t="shared" si="962"/>
        <v>0</v>
      </c>
      <c r="CX1612">
        <f t="shared" si="962"/>
        <v>0</v>
      </c>
      <c r="CY1612">
        <f>((S1612*BZ1612)/100)</f>
        <v>0</v>
      </c>
      <c r="CZ1612">
        <f>((S1612*CA1612)/100)</f>
        <v>0</v>
      </c>
      <c r="DC1612" t="s">
        <v>3</v>
      </c>
      <c r="DD1612" t="s">
        <v>3</v>
      </c>
      <c r="DE1612" t="s">
        <v>3</v>
      </c>
      <c r="DF1612" t="s">
        <v>3</v>
      </c>
      <c r="DG1612" t="s">
        <v>3</v>
      </c>
      <c r="DH1612" t="s">
        <v>3</v>
      </c>
      <c r="DI1612" t="s">
        <v>3</v>
      </c>
      <c r="DJ1612" t="s">
        <v>3</v>
      </c>
      <c r="DK1612" t="s">
        <v>3</v>
      </c>
      <c r="DL1612" t="s">
        <v>3</v>
      </c>
      <c r="DM1612" t="s">
        <v>3</v>
      </c>
      <c r="DN1612">
        <v>0</v>
      </c>
      <c r="DO1612">
        <v>0</v>
      </c>
      <c r="DP1612">
        <v>1</v>
      </c>
      <c r="DQ1612">
        <v>1</v>
      </c>
      <c r="DU1612">
        <v>1005</v>
      </c>
      <c r="DV1612" t="s">
        <v>21</v>
      </c>
      <c r="DW1612" t="s">
        <v>21</v>
      </c>
      <c r="DX1612">
        <v>100</v>
      </c>
      <c r="EE1612">
        <v>38986828</v>
      </c>
      <c r="EF1612">
        <v>1</v>
      </c>
      <c r="EG1612" t="s">
        <v>23</v>
      </c>
      <c r="EH1612">
        <v>0</v>
      </c>
      <c r="EI1612" t="s">
        <v>3</v>
      </c>
      <c r="EJ1612">
        <v>4</v>
      </c>
      <c r="EK1612">
        <v>0</v>
      </c>
      <c r="EL1612" t="s">
        <v>24</v>
      </c>
      <c r="EM1612" t="s">
        <v>25</v>
      </c>
      <c r="EO1612" t="s">
        <v>3</v>
      </c>
      <c r="EQ1612">
        <v>0</v>
      </c>
      <c r="ER1612">
        <v>23878.959999999999</v>
      </c>
      <c r="ES1612">
        <v>20561.080000000002</v>
      </c>
      <c r="ET1612">
        <v>1074.95</v>
      </c>
      <c r="EU1612">
        <v>448.92</v>
      </c>
      <c r="EV1612">
        <v>2242.9299999999998</v>
      </c>
      <c r="EW1612">
        <v>10.3</v>
      </c>
      <c r="EX1612">
        <v>0</v>
      </c>
      <c r="EY1612">
        <v>0</v>
      </c>
      <c r="FQ1612">
        <v>0</v>
      </c>
      <c r="FR1612">
        <f>ROUND(IF(AND(BH1612=3,BI1612=3),P1612,0),2)</f>
        <v>0</v>
      </c>
      <c r="FS1612">
        <v>0</v>
      </c>
      <c r="FX1612">
        <v>70</v>
      </c>
      <c r="FY1612">
        <v>10</v>
      </c>
      <c r="GA1612" t="s">
        <v>3</v>
      </c>
      <c r="GD1612">
        <v>0</v>
      </c>
      <c r="GF1612">
        <v>-1898505949</v>
      </c>
      <c r="GG1612">
        <v>2</v>
      </c>
      <c r="GH1612">
        <v>1</v>
      </c>
      <c r="GI1612">
        <v>-2</v>
      </c>
      <c r="GJ1612">
        <v>0</v>
      </c>
      <c r="GK1612">
        <f>ROUND(R1612*(R12)/100,2)</f>
        <v>0</v>
      </c>
      <c r="GL1612">
        <f>ROUND(IF(AND(BH1612=3,BI1612=3,FS1612&lt;&gt;0),P1612,0),2)</f>
        <v>0</v>
      </c>
      <c r="GM1612">
        <f>ROUND(O1612+X1612+Y1612+GK1612,2)+GX1612</f>
        <v>0</v>
      </c>
      <c r="GN1612">
        <f>IF(OR(BI1612=0,BI1612=1),ROUND(O1612+X1612+Y1612+GK1612,2),0)</f>
        <v>0</v>
      </c>
      <c r="GO1612">
        <f>IF(BI1612=2,ROUND(O1612+X1612+Y1612+GK1612,2),0)</f>
        <v>0</v>
      </c>
      <c r="GP1612">
        <f>IF(BI1612=4,ROUND(O1612+X1612+Y1612+GK1612,2)+GX1612,0)</f>
        <v>0</v>
      </c>
      <c r="GR1612">
        <v>0</v>
      </c>
      <c r="GS1612">
        <v>3</v>
      </c>
      <c r="GT1612">
        <v>0</v>
      </c>
      <c r="GU1612" t="s">
        <v>3</v>
      </c>
      <c r="GV1612">
        <f>ROUND((GT1612),6)</f>
        <v>0</v>
      </c>
      <c r="GW1612">
        <v>1</v>
      </c>
      <c r="GX1612">
        <f>ROUND(HC1612*I1612,2)</f>
        <v>0</v>
      </c>
      <c r="HA1612">
        <v>0</v>
      </c>
      <c r="HB1612">
        <v>0</v>
      </c>
      <c r="HC1612">
        <f>GV1612*GW1612</f>
        <v>0</v>
      </c>
      <c r="IK1612">
        <v>0</v>
      </c>
    </row>
    <row r="1613" spans="1:245" x14ac:dyDescent="0.2">
      <c r="A1613">
        <v>18</v>
      </c>
      <c r="B1613">
        <v>1</v>
      </c>
      <c r="C1613">
        <v>422</v>
      </c>
      <c r="E1613" t="s">
        <v>465</v>
      </c>
      <c r="F1613" t="s">
        <v>133</v>
      </c>
      <c r="G1613" t="s">
        <v>134</v>
      </c>
      <c r="H1613" t="s">
        <v>42</v>
      </c>
      <c r="I1613">
        <f>I1612*J1613</f>
        <v>0</v>
      </c>
      <c r="J1613">
        <v>-7.14</v>
      </c>
      <c r="O1613">
        <f>ROUND(CP1613,2)</f>
        <v>0</v>
      </c>
      <c r="P1613">
        <f>ROUND(CQ1613*I1613,2)</f>
        <v>0</v>
      </c>
      <c r="Q1613">
        <f>ROUND(CR1613*I1613,2)</f>
        <v>0</v>
      </c>
      <c r="R1613">
        <f>ROUND(CS1613*I1613,2)</f>
        <v>0</v>
      </c>
      <c r="S1613">
        <f>ROUND(CT1613*I1613,2)</f>
        <v>0</v>
      </c>
      <c r="T1613">
        <f>ROUND(CU1613*I1613,2)</f>
        <v>0</v>
      </c>
      <c r="U1613">
        <f>CV1613*I1613</f>
        <v>0</v>
      </c>
      <c r="V1613">
        <f>CW1613*I1613</f>
        <v>0</v>
      </c>
      <c r="W1613">
        <f>ROUND(CX1613*I1613,2)</f>
        <v>0</v>
      </c>
      <c r="X1613">
        <f t="shared" si="959"/>
        <v>0</v>
      </c>
      <c r="Y1613">
        <f t="shared" si="959"/>
        <v>0</v>
      </c>
      <c r="AA1613">
        <v>40597198</v>
      </c>
      <c r="AB1613">
        <f>ROUND((AC1613+AD1613+AF1613),6)</f>
        <v>2628.2</v>
      </c>
      <c r="AC1613">
        <f>ROUND((ES1613),6)</f>
        <v>2628.2</v>
      </c>
      <c r="AD1613">
        <f>ROUND((((ET1613)-(EU1613))+AE1613),6)</f>
        <v>0</v>
      </c>
      <c r="AE1613">
        <f t="shared" si="960"/>
        <v>0</v>
      </c>
      <c r="AF1613">
        <f t="shared" si="960"/>
        <v>0</v>
      </c>
      <c r="AG1613">
        <f>ROUND((AP1613),6)</f>
        <v>0</v>
      </c>
      <c r="AH1613">
        <f t="shared" si="961"/>
        <v>0</v>
      </c>
      <c r="AI1613">
        <f t="shared" si="961"/>
        <v>0</v>
      </c>
      <c r="AJ1613">
        <f>(AS1613)</f>
        <v>0</v>
      </c>
      <c r="AK1613">
        <v>2628.2</v>
      </c>
      <c r="AL1613">
        <v>2628.2</v>
      </c>
      <c r="AM1613">
        <v>0</v>
      </c>
      <c r="AN1613">
        <v>0</v>
      </c>
      <c r="AO1613">
        <v>0</v>
      </c>
      <c r="AP1613">
        <v>0</v>
      </c>
      <c r="AQ1613">
        <v>0</v>
      </c>
      <c r="AR1613">
        <v>0</v>
      </c>
      <c r="AS1613">
        <v>0</v>
      </c>
      <c r="AT1613">
        <v>70</v>
      </c>
      <c r="AU1613">
        <v>10</v>
      </c>
      <c r="AV1613">
        <v>1</v>
      </c>
      <c r="AW1613">
        <v>1</v>
      </c>
      <c r="AZ1613">
        <v>1</v>
      </c>
      <c r="BA1613">
        <v>1</v>
      </c>
      <c r="BB1613">
        <v>1</v>
      </c>
      <c r="BC1613">
        <v>1</v>
      </c>
      <c r="BD1613" t="s">
        <v>3</v>
      </c>
      <c r="BE1613" t="s">
        <v>3</v>
      </c>
      <c r="BF1613" t="s">
        <v>3</v>
      </c>
      <c r="BG1613" t="s">
        <v>3</v>
      </c>
      <c r="BH1613">
        <v>3</v>
      </c>
      <c r="BI1613">
        <v>4</v>
      </c>
      <c r="BJ1613" t="s">
        <v>135</v>
      </c>
      <c r="BM1613">
        <v>0</v>
      </c>
      <c r="BN1613">
        <v>0</v>
      </c>
      <c r="BO1613" t="s">
        <v>3</v>
      </c>
      <c r="BP1613">
        <v>0</v>
      </c>
      <c r="BQ1613">
        <v>1</v>
      </c>
      <c r="BR1613">
        <v>1</v>
      </c>
      <c r="BS1613">
        <v>1</v>
      </c>
      <c r="BT1613">
        <v>1</v>
      </c>
      <c r="BU1613">
        <v>1</v>
      </c>
      <c r="BV1613">
        <v>1</v>
      </c>
      <c r="BW1613">
        <v>1</v>
      </c>
      <c r="BX1613">
        <v>1</v>
      </c>
      <c r="BY1613" t="s">
        <v>3</v>
      </c>
      <c r="BZ1613">
        <v>70</v>
      </c>
      <c r="CA1613">
        <v>10</v>
      </c>
      <c r="CE1613">
        <v>0</v>
      </c>
      <c r="CF1613">
        <v>0</v>
      </c>
      <c r="CG1613">
        <v>0</v>
      </c>
      <c r="CM1613">
        <v>0</v>
      </c>
      <c r="CN1613" t="s">
        <v>3</v>
      </c>
      <c r="CO1613">
        <v>0</v>
      </c>
      <c r="CP1613">
        <f>(P1613+Q1613+S1613)</f>
        <v>0</v>
      </c>
      <c r="CQ1613">
        <f>(AC1613*BC1613*AW1613)</f>
        <v>2628.2</v>
      </c>
      <c r="CR1613">
        <f>((((ET1613)*BB1613-(EU1613)*BS1613)+AE1613*BS1613)*AV1613)</f>
        <v>0</v>
      </c>
      <c r="CS1613">
        <f>(AE1613*BS1613*AV1613)</f>
        <v>0</v>
      </c>
      <c r="CT1613">
        <f>(AF1613*BA1613*AV1613)</f>
        <v>0</v>
      </c>
      <c r="CU1613">
        <f>AG1613</f>
        <v>0</v>
      </c>
      <c r="CV1613">
        <f>(AH1613*AV1613)</f>
        <v>0</v>
      </c>
      <c r="CW1613">
        <f t="shared" si="962"/>
        <v>0</v>
      </c>
      <c r="CX1613">
        <f t="shared" si="962"/>
        <v>0</v>
      </c>
      <c r="CY1613">
        <f>((S1613*BZ1613)/100)</f>
        <v>0</v>
      </c>
      <c r="CZ1613">
        <f>((S1613*CA1613)/100)</f>
        <v>0</v>
      </c>
      <c r="DC1613" t="s">
        <v>3</v>
      </c>
      <c r="DD1613" t="s">
        <v>3</v>
      </c>
      <c r="DE1613" t="s">
        <v>3</v>
      </c>
      <c r="DF1613" t="s">
        <v>3</v>
      </c>
      <c r="DG1613" t="s">
        <v>3</v>
      </c>
      <c r="DH1613" t="s">
        <v>3</v>
      </c>
      <c r="DI1613" t="s">
        <v>3</v>
      </c>
      <c r="DJ1613" t="s">
        <v>3</v>
      </c>
      <c r="DK1613" t="s">
        <v>3</v>
      </c>
      <c r="DL1613" t="s">
        <v>3</v>
      </c>
      <c r="DM1613" t="s">
        <v>3</v>
      </c>
      <c r="DN1613">
        <v>0</v>
      </c>
      <c r="DO1613">
        <v>0</v>
      </c>
      <c r="DP1613">
        <v>1</v>
      </c>
      <c r="DQ1613">
        <v>1</v>
      </c>
      <c r="DU1613">
        <v>1009</v>
      </c>
      <c r="DV1613" t="s">
        <v>42</v>
      </c>
      <c r="DW1613" t="s">
        <v>42</v>
      </c>
      <c r="DX1613">
        <v>1000</v>
      </c>
      <c r="EE1613">
        <v>38986828</v>
      </c>
      <c r="EF1613">
        <v>1</v>
      </c>
      <c r="EG1613" t="s">
        <v>23</v>
      </c>
      <c r="EH1613">
        <v>0</v>
      </c>
      <c r="EI1613" t="s">
        <v>3</v>
      </c>
      <c r="EJ1613">
        <v>4</v>
      </c>
      <c r="EK1613">
        <v>0</v>
      </c>
      <c r="EL1613" t="s">
        <v>24</v>
      </c>
      <c r="EM1613" t="s">
        <v>25</v>
      </c>
      <c r="EO1613" t="s">
        <v>3</v>
      </c>
      <c r="EQ1613">
        <v>32768</v>
      </c>
      <c r="ER1613">
        <v>2628.2</v>
      </c>
      <c r="ES1613">
        <v>2628.2</v>
      </c>
      <c r="ET1613">
        <v>0</v>
      </c>
      <c r="EU1613">
        <v>0</v>
      </c>
      <c r="EV1613">
        <v>0</v>
      </c>
      <c r="EW1613">
        <v>0</v>
      </c>
      <c r="EX1613">
        <v>0</v>
      </c>
      <c r="FQ1613">
        <v>0</v>
      </c>
      <c r="FR1613">
        <f>ROUND(IF(AND(BH1613=3,BI1613=3),P1613,0),2)</f>
        <v>0</v>
      </c>
      <c r="FS1613">
        <v>0</v>
      </c>
      <c r="FX1613">
        <v>70</v>
      </c>
      <c r="FY1613">
        <v>10</v>
      </c>
      <c r="GA1613" t="s">
        <v>3</v>
      </c>
      <c r="GD1613">
        <v>0</v>
      </c>
      <c r="GF1613">
        <v>1680765387</v>
      </c>
      <c r="GG1613">
        <v>2</v>
      </c>
      <c r="GH1613">
        <v>1</v>
      </c>
      <c r="GI1613">
        <v>-2</v>
      </c>
      <c r="GJ1613">
        <v>0</v>
      </c>
      <c r="GK1613">
        <f>ROUND(R1613*(R12)/100,2)</f>
        <v>0</v>
      </c>
      <c r="GL1613">
        <f>ROUND(IF(AND(BH1613=3,BI1613=3,FS1613&lt;&gt;0),P1613,0),2)</f>
        <v>0</v>
      </c>
      <c r="GM1613">
        <f>ROUND(O1613+X1613+Y1613+GK1613,2)+GX1613</f>
        <v>0</v>
      </c>
      <c r="GN1613">
        <f>IF(OR(BI1613=0,BI1613=1),ROUND(O1613+X1613+Y1613+GK1613,2),0)</f>
        <v>0</v>
      </c>
      <c r="GO1613">
        <f>IF(BI1613=2,ROUND(O1613+X1613+Y1613+GK1613,2),0)</f>
        <v>0</v>
      </c>
      <c r="GP1613">
        <f>IF(BI1613=4,ROUND(O1613+X1613+Y1613+GK1613,2)+GX1613,0)</f>
        <v>0</v>
      </c>
      <c r="GR1613">
        <v>0</v>
      </c>
      <c r="GS1613">
        <v>3</v>
      </c>
      <c r="GT1613">
        <v>0</v>
      </c>
      <c r="GU1613" t="s">
        <v>3</v>
      </c>
      <c r="GV1613">
        <f>ROUND((GT1613),6)</f>
        <v>0</v>
      </c>
      <c r="GW1613">
        <v>1</v>
      </c>
      <c r="GX1613">
        <f>ROUND(HC1613*I1613,2)</f>
        <v>0</v>
      </c>
      <c r="HA1613">
        <v>0</v>
      </c>
      <c r="HB1613">
        <v>0</v>
      </c>
      <c r="HC1613">
        <f>GV1613*GW1613</f>
        <v>0</v>
      </c>
      <c r="IK1613">
        <v>0</v>
      </c>
    </row>
    <row r="1614" spans="1:245" x14ac:dyDescent="0.2">
      <c r="A1614">
        <v>18</v>
      </c>
      <c r="B1614">
        <v>1</v>
      </c>
      <c r="C1614">
        <v>421</v>
      </c>
      <c r="E1614" t="s">
        <v>466</v>
      </c>
      <c r="F1614" t="s">
        <v>137</v>
      </c>
      <c r="G1614" t="s">
        <v>138</v>
      </c>
      <c r="H1614" t="s">
        <v>42</v>
      </c>
      <c r="I1614">
        <f>I1612*J1614</f>
        <v>0</v>
      </c>
      <c r="J1614">
        <v>23.8</v>
      </c>
      <c r="O1614">
        <f>ROUND(CP1614,2)</f>
        <v>0</v>
      </c>
      <c r="P1614">
        <f>ROUND(CQ1614*I1614,2)</f>
        <v>0</v>
      </c>
      <c r="Q1614">
        <f>ROUND(CR1614*I1614,2)</f>
        <v>0</v>
      </c>
      <c r="R1614">
        <f>ROUND(CS1614*I1614,2)</f>
        <v>0</v>
      </c>
      <c r="S1614">
        <f>ROUND(CT1614*I1614,2)</f>
        <v>0</v>
      </c>
      <c r="T1614">
        <f>ROUND(CU1614*I1614,2)</f>
        <v>0</v>
      </c>
      <c r="U1614">
        <f>CV1614*I1614</f>
        <v>0</v>
      </c>
      <c r="V1614">
        <f>CW1614*I1614</f>
        <v>0</v>
      </c>
      <c r="W1614">
        <f>ROUND(CX1614*I1614,2)</f>
        <v>0</v>
      </c>
      <c r="X1614">
        <f t="shared" si="959"/>
        <v>0</v>
      </c>
      <c r="Y1614">
        <f t="shared" si="959"/>
        <v>0</v>
      </c>
      <c r="AA1614">
        <v>40597198</v>
      </c>
      <c r="AB1614">
        <f>ROUND((AC1614+AD1614+AF1614),6)</f>
        <v>2727.65</v>
      </c>
      <c r="AC1614">
        <f>ROUND((ES1614),6)</f>
        <v>2727.65</v>
      </c>
      <c r="AD1614">
        <f>ROUND((((ET1614)-(EU1614))+AE1614),6)</f>
        <v>0</v>
      </c>
      <c r="AE1614">
        <f t="shared" si="960"/>
        <v>0</v>
      </c>
      <c r="AF1614">
        <f t="shared" si="960"/>
        <v>0</v>
      </c>
      <c r="AG1614">
        <f>ROUND((AP1614),6)</f>
        <v>0</v>
      </c>
      <c r="AH1614">
        <f t="shared" si="961"/>
        <v>0</v>
      </c>
      <c r="AI1614">
        <f t="shared" si="961"/>
        <v>0</v>
      </c>
      <c r="AJ1614">
        <f>(AS1614)</f>
        <v>0</v>
      </c>
      <c r="AK1614">
        <v>2727.65</v>
      </c>
      <c r="AL1614">
        <v>2727.65</v>
      </c>
      <c r="AM1614">
        <v>0</v>
      </c>
      <c r="AN1614">
        <v>0</v>
      </c>
      <c r="AO1614">
        <v>0</v>
      </c>
      <c r="AP1614">
        <v>0</v>
      </c>
      <c r="AQ1614">
        <v>0</v>
      </c>
      <c r="AR1614">
        <v>0</v>
      </c>
      <c r="AS1614">
        <v>0</v>
      </c>
      <c r="AT1614">
        <v>70</v>
      </c>
      <c r="AU1614">
        <v>10</v>
      </c>
      <c r="AV1614">
        <v>1</v>
      </c>
      <c r="AW1614">
        <v>1</v>
      </c>
      <c r="AZ1614">
        <v>1</v>
      </c>
      <c r="BA1614">
        <v>1</v>
      </c>
      <c r="BB1614">
        <v>1</v>
      </c>
      <c r="BC1614">
        <v>1</v>
      </c>
      <c r="BD1614" t="s">
        <v>3</v>
      </c>
      <c r="BE1614" t="s">
        <v>3</v>
      </c>
      <c r="BF1614" t="s">
        <v>3</v>
      </c>
      <c r="BG1614" t="s">
        <v>3</v>
      </c>
      <c r="BH1614">
        <v>3</v>
      </c>
      <c r="BI1614">
        <v>4</v>
      </c>
      <c r="BJ1614" t="s">
        <v>139</v>
      </c>
      <c r="BM1614">
        <v>0</v>
      </c>
      <c r="BN1614">
        <v>0</v>
      </c>
      <c r="BO1614" t="s">
        <v>3</v>
      </c>
      <c r="BP1614">
        <v>0</v>
      </c>
      <c r="BQ1614">
        <v>1</v>
      </c>
      <c r="BR1614">
        <v>0</v>
      </c>
      <c r="BS1614">
        <v>1</v>
      </c>
      <c r="BT1614">
        <v>1</v>
      </c>
      <c r="BU1614">
        <v>1</v>
      </c>
      <c r="BV1614">
        <v>1</v>
      </c>
      <c r="BW1614">
        <v>1</v>
      </c>
      <c r="BX1614">
        <v>1</v>
      </c>
      <c r="BY1614" t="s">
        <v>3</v>
      </c>
      <c r="BZ1614">
        <v>70</v>
      </c>
      <c r="CA1614">
        <v>10</v>
      </c>
      <c r="CE1614">
        <v>0</v>
      </c>
      <c r="CF1614">
        <v>0</v>
      </c>
      <c r="CG1614">
        <v>0</v>
      </c>
      <c r="CM1614">
        <v>0</v>
      </c>
      <c r="CN1614" t="s">
        <v>3</v>
      </c>
      <c r="CO1614">
        <v>0</v>
      </c>
      <c r="CP1614">
        <f>(P1614+Q1614+S1614)</f>
        <v>0</v>
      </c>
      <c r="CQ1614">
        <f>(AC1614*BC1614*AW1614)</f>
        <v>2727.65</v>
      </c>
      <c r="CR1614">
        <f>((((ET1614)*BB1614-(EU1614)*BS1614)+AE1614*BS1614)*AV1614)</f>
        <v>0</v>
      </c>
      <c r="CS1614">
        <f>(AE1614*BS1614*AV1614)</f>
        <v>0</v>
      </c>
      <c r="CT1614">
        <f>(AF1614*BA1614*AV1614)</f>
        <v>0</v>
      </c>
      <c r="CU1614">
        <f>AG1614</f>
        <v>0</v>
      </c>
      <c r="CV1614">
        <f>(AH1614*AV1614)</f>
        <v>0</v>
      </c>
      <c r="CW1614">
        <f t="shared" si="962"/>
        <v>0</v>
      </c>
      <c r="CX1614">
        <f t="shared" si="962"/>
        <v>0</v>
      </c>
      <c r="CY1614">
        <f>((S1614*BZ1614)/100)</f>
        <v>0</v>
      </c>
      <c r="CZ1614">
        <f>((S1614*CA1614)/100)</f>
        <v>0</v>
      </c>
      <c r="DC1614" t="s">
        <v>3</v>
      </c>
      <c r="DD1614" t="s">
        <v>3</v>
      </c>
      <c r="DE1614" t="s">
        <v>3</v>
      </c>
      <c r="DF1614" t="s">
        <v>3</v>
      </c>
      <c r="DG1614" t="s">
        <v>3</v>
      </c>
      <c r="DH1614" t="s">
        <v>3</v>
      </c>
      <c r="DI1614" t="s">
        <v>3</v>
      </c>
      <c r="DJ1614" t="s">
        <v>3</v>
      </c>
      <c r="DK1614" t="s">
        <v>3</v>
      </c>
      <c r="DL1614" t="s">
        <v>3</v>
      </c>
      <c r="DM1614" t="s">
        <v>3</v>
      </c>
      <c r="DN1614">
        <v>0</v>
      </c>
      <c r="DO1614">
        <v>0</v>
      </c>
      <c r="DP1614">
        <v>1</v>
      </c>
      <c r="DQ1614">
        <v>1</v>
      </c>
      <c r="DU1614">
        <v>1009</v>
      </c>
      <c r="DV1614" t="s">
        <v>42</v>
      </c>
      <c r="DW1614" t="s">
        <v>42</v>
      </c>
      <c r="DX1614">
        <v>1000</v>
      </c>
      <c r="EE1614">
        <v>38986828</v>
      </c>
      <c r="EF1614">
        <v>1</v>
      </c>
      <c r="EG1614" t="s">
        <v>23</v>
      </c>
      <c r="EH1614">
        <v>0</v>
      </c>
      <c r="EI1614" t="s">
        <v>3</v>
      </c>
      <c r="EJ1614">
        <v>4</v>
      </c>
      <c r="EK1614">
        <v>0</v>
      </c>
      <c r="EL1614" t="s">
        <v>24</v>
      </c>
      <c r="EM1614" t="s">
        <v>25</v>
      </c>
      <c r="EO1614" t="s">
        <v>3</v>
      </c>
      <c r="EQ1614">
        <v>0</v>
      </c>
      <c r="ER1614">
        <v>2727.65</v>
      </c>
      <c r="ES1614">
        <v>2727.65</v>
      </c>
      <c r="ET1614">
        <v>0</v>
      </c>
      <c r="EU1614">
        <v>0</v>
      </c>
      <c r="EV1614">
        <v>0</v>
      </c>
      <c r="EW1614">
        <v>0</v>
      </c>
      <c r="EX1614">
        <v>0</v>
      </c>
      <c r="FQ1614">
        <v>0</v>
      </c>
      <c r="FR1614">
        <f>ROUND(IF(AND(BH1614=3,BI1614=3),P1614,0),2)</f>
        <v>0</v>
      </c>
      <c r="FS1614">
        <v>0</v>
      </c>
      <c r="FX1614">
        <v>70</v>
      </c>
      <c r="FY1614">
        <v>10</v>
      </c>
      <c r="GA1614" t="s">
        <v>3</v>
      </c>
      <c r="GD1614">
        <v>0</v>
      </c>
      <c r="GF1614">
        <v>1866054802</v>
      </c>
      <c r="GG1614">
        <v>2</v>
      </c>
      <c r="GH1614">
        <v>1</v>
      </c>
      <c r="GI1614">
        <v>-2</v>
      </c>
      <c r="GJ1614">
        <v>0</v>
      </c>
      <c r="GK1614">
        <f>ROUND(R1614*(R12)/100,2)</f>
        <v>0</v>
      </c>
      <c r="GL1614">
        <f>ROUND(IF(AND(BH1614=3,BI1614=3,FS1614&lt;&gt;0),P1614,0),2)</f>
        <v>0</v>
      </c>
      <c r="GM1614">
        <f>ROUND(O1614+X1614+Y1614+GK1614,2)+GX1614</f>
        <v>0</v>
      </c>
      <c r="GN1614">
        <f>IF(OR(BI1614=0,BI1614=1),ROUND(O1614+X1614+Y1614+GK1614,2),0)</f>
        <v>0</v>
      </c>
      <c r="GO1614">
        <f>IF(BI1614=2,ROUND(O1614+X1614+Y1614+GK1614,2),0)</f>
        <v>0</v>
      </c>
      <c r="GP1614">
        <f>IF(BI1614=4,ROUND(O1614+X1614+Y1614+GK1614,2)+GX1614,0)</f>
        <v>0</v>
      </c>
      <c r="GR1614">
        <v>0</v>
      </c>
      <c r="GS1614">
        <v>3</v>
      </c>
      <c r="GT1614">
        <v>0</v>
      </c>
      <c r="GU1614" t="s">
        <v>3</v>
      </c>
      <c r="GV1614">
        <f>ROUND((GT1614),6)</f>
        <v>0</v>
      </c>
      <c r="GW1614">
        <v>1</v>
      </c>
      <c r="GX1614">
        <f>ROUND(HC1614*I1614,2)</f>
        <v>0</v>
      </c>
      <c r="HA1614">
        <v>0</v>
      </c>
      <c r="HB1614">
        <v>0</v>
      </c>
      <c r="HC1614">
        <f>GV1614*GW1614</f>
        <v>0</v>
      </c>
      <c r="IK1614">
        <v>0</v>
      </c>
    </row>
    <row r="1616" spans="1:245" x14ac:dyDescent="0.2">
      <c r="A1616" s="2">
        <v>51</v>
      </c>
      <c r="B1616" s="2">
        <f>B1606</f>
        <v>1</v>
      </c>
      <c r="C1616" s="2">
        <f>A1606</f>
        <v>5</v>
      </c>
      <c r="D1616" s="2">
        <f>ROW(A1606)</f>
        <v>1606</v>
      </c>
      <c r="E1616" s="2"/>
      <c r="F1616" s="2" t="str">
        <f>IF(F1606&lt;&gt;"",F1606,"")</f>
        <v>Новый подраздел</v>
      </c>
      <c r="G1616" s="2" t="str">
        <f>IF(G1606&lt;&gt;"",G1606,"")</f>
        <v>Устройство парковки</v>
      </c>
      <c r="H1616" s="2">
        <v>0</v>
      </c>
      <c r="I1616" s="2"/>
      <c r="J1616" s="2"/>
      <c r="K1616" s="2"/>
      <c r="L1616" s="2"/>
      <c r="M1616" s="2"/>
      <c r="N1616" s="2"/>
      <c r="O1616" s="2">
        <f t="shared" ref="O1616:T1616" si="963">ROUND(AB1616,2)</f>
        <v>0</v>
      </c>
      <c r="P1616" s="2">
        <f t="shared" si="963"/>
        <v>0</v>
      </c>
      <c r="Q1616" s="2">
        <f t="shared" si="963"/>
        <v>0</v>
      </c>
      <c r="R1616" s="2">
        <f t="shared" si="963"/>
        <v>0</v>
      </c>
      <c r="S1616" s="2">
        <f t="shared" si="963"/>
        <v>0</v>
      </c>
      <c r="T1616" s="2">
        <f t="shared" si="963"/>
        <v>0</v>
      </c>
      <c r="U1616" s="2">
        <f>AH1616</f>
        <v>0</v>
      </c>
      <c r="V1616" s="2">
        <f>AI1616</f>
        <v>0</v>
      </c>
      <c r="W1616" s="2">
        <f>ROUND(AJ1616,2)</f>
        <v>0</v>
      </c>
      <c r="X1616" s="2">
        <f>ROUND(AK1616,2)</f>
        <v>0</v>
      </c>
      <c r="Y1616" s="2">
        <f>ROUND(AL1616,2)</f>
        <v>0</v>
      </c>
      <c r="Z1616" s="2"/>
      <c r="AA1616" s="2"/>
      <c r="AB1616" s="2">
        <f>ROUND(SUMIF(AA1610:AA1614,"=40597198",O1610:O1614),2)</f>
        <v>0</v>
      </c>
      <c r="AC1616" s="2">
        <f>ROUND(SUMIF(AA1610:AA1614,"=40597198",P1610:P1614),2)</f>
        <v>0</v>
      </c>
      <c r="AD1616" s="2">
        <f>ROUND(SUMIF(AA1610:AA1614,"=40597198",Q1610:Q1614),2)</f>
        <v>0</v>
      </c>
      <c r="AE1616" s="2">
        <f>ROUND(SUMIF(AA1610:AA1614,"=40597198",R1610:R1614),2)</f>
        <v>0</v>
      </c>
      <c r="AF1616" s="2">
        <f>ROUND(SUMIF(AA1610:AA1614,"=40597198",S1610:S1614),2)</f>
        <v>0</v>
      </c>
      <c r="AG1616" s="2">
        <f>ROUND(SUMIF(AA1610:AA1614,"=40597198",T1610:T1614),2)</f>
        <v>0</v>
      </c>
      <c r="AH1616" s="2">
        <f>SUMIF(AA1610:AA1614,"=40597198",U1610:U1614)</f>
        <v>0</v>
      </c>
      <c r="AI1616" s="2">
        <f>SUMIF(AA1610:AA1614,"=40597198",V1610:V1614)</f>
        <v>0</v>
      </c>
      <c r="AJ1616" s="2">
        <f>ROUND(SUMIF(AA1610:AA1614,"=40597198",W1610:W1614),2)</f>
        <v>0</v>
      </c>
      <c r="AK1616" s="2">
        <f>ROUND(SUMIF(AA1610:AA1614,"=40597198",X1610:X1614),2)</f>
        <v>0</v>
      </c>
      <c r="AL1616" s="2">
        <f>ROUND(SUMIF(AA1610:AA1614,"=40597198",Y1610:Y1614),2)</f>
        <v>0</v>
      </c>
      <c r="AM1616" s="2"/>
      <c r="AN1616" s="2"/>
      <c r="AO1616" s="2">
        <f t="shared" ref="AO1616:BC1616" si="964">ROUND(BX1616,2)</f>
        <v>0</v>
      </c>
      <c r="AP1616" s="2">
        <f t="shared" si="964"/>
        <v>0</v>
      </c>
      <c r="AQ1616" s="2">
        <f t="shared" si="964"/>
        <v>0</v>
      </c>
      <c r="AR1616" s="2">
        <f t="shared" si="964"/>
        <v>0</v>
      </c>
      <c r="AS1616" s="2">
        <f t="shared" si="964"/>
        <v>0</v>
      </c>
      <c r="AT1616" s="2">
        <f t="shared" si="964"/>
        <v>0</v>
      </c>
      <c r="AU1616" s="2">
        <f t="shared" si="964"/>
        <v>0</v>
      </c>
      <c r="AV1616" s="2">
        <f t="shared" si="964"/>
        <v>0</v>
      </c>
      <c r="AW1616" s="2">
        <f t="shared" si="964"/>
        <v>0</v>
      </c>
      <c r="AX1616" s="2">
        <f t="shared" si="964"/>
        <v>0</v>
      </c>
      <c r="AY1616" s="2">
        <f t="shared" si="964"/>
        <v>0</v>
      </c>
      <c r="AZ1616" s="2">
        <f t="shared" si="964"/>
        <v>0</v>
      </c>
      <c r="BA1616" s="2">
        <f t="shared" si="964"/>
        <v>0</v>
      </c>
      <c r="BB1616" s="2">
        <f t="shared" si="964"/>
        <v>0</v>
      </c>
      <c r="BC1616" s="2">
        <f t="shared" si="964"/>
        <v>0</v>
      </c>
      <c r="BD1616" s="2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  <c r="BQ1616" s="2"/>
      <c r="BR1616" s="2"/>
      <c r="BS1616" s="2"/>
      <c r="BT1616" s="2"/>
      <c r="BU1616" s="2"/>
      <c r="BV1616" s="2"/>
      <c r="BW1616" s="2"/>
      <c r="BX1616" s="2">
        <f>ROUND(SUMIF(AA1610:AA1614,"=40597198",FQ1610:FQ1614),2)</f>
        <v>0</v>
      </c>
      <c r="BY1616" s="2">
        <f>ROUND(SUMIF(AA1610:AA1614,"=40597198",FR1610:FR1614),2)</f>
        <v>0</v>
      </c>
      <c r="BZ1616" s="2">
        <f>ROUND(SUMIF(AA1610:AA1614,"=40597198",GL1610:GL1614),2)</f>
        <v>0</v>
      </c>
      <c r="CA1616" s="2">
        <f>ROUND(SUMIF(AA1610:AA1614,"=40597198",GM1610:GM1614),2)</f>
        <v>0</v>
      </c>
      <c r="CB1616" s="2">
        <f>ROUND(SUMIF(AA1610:AA1614,"=40597198",GN1610:GN1614),2)</f>
        <v>0</v>
      </c>
      <c r="CC1616" s="2">
        <f>ROUND(SUMIF(AA1610:AA1614,"=40597198",GO1610:GO1614),2)</f>
        <v>0</v>
      </c>
      <c r="CD1616" s="2">
        <f>ROUND(SUMIF(AA1610:AA1614,"=40597198",GP1610:GP1614),2)</f>
        <v>0</v>
      </c>
      <c r="CE1616" s="2">
        <f>AC1616-BX1616</f>
        <v>0</v>
      </c>
      <c r="CF1616" s="2">
        <f>AC1616-BY1616</f>
        <v>0</v>
      </c>
      <c r="CG1616" s="2">
        <f>BX1616-BZ1616</f>
        <v>0</v>
      </c>
      <c r="CH1616" s="2">
        <f>AC1616-BX1616-BY1616+BZ1616</f>
        <v>0</v>
      </c>
      <c r="CI1616" s="2">
        <f>BY1616-BZ1616</f>
        <v>0</v>
      </c>
      <c r="CJ1616" s="2">
        <f>ROUND(SUMIF(AA1610:AA1614,"=40597198",GX1610:GX1614),2)</f>
        <v>0</v>
      </c>
      <c r="CK1616" s="2">
        <f>ROUND(SUMIF(AA1610:AA1614,"=40597198",GY1610:GY1614),2)</f>
        <v>0</v>
      </c>
      <c r="CL1616" s="2">
        <f>ROUND(SUMIF(AA1610:AA1614,"=40597198",GZ1610:GZ1614),2)</f>
        <v>0</v>
      </c>
      <c r="CM1616" s="2"/>
      <c r="CN1616" s="2"/>
      <c r="CO1616" s="2"/>
      <c r="CP1616" s="2"/>
      <c r="CQ1616" s="2"/>
      <c r="CR1616" s="2"/>
      <c r="CS1616" s="2"/>
      <c r="CT1616" s="2"/>
      <c r="CU1616" s="2"/>
      <c r="CV1616" s="2"/>
      <c r="CW1616" s="2"/>
      <c r="CX1616" s="2"/>
      <c r="CY1616" s="2"/>
      <c r="CZ1616" s="2"/>
      <c r="DA1616" s="2"/>
      <c r="DB1616" s="2"/>
      <c r="DC1616" s="2"/>
      <c r="DD1616" s="2"/>
      <c r="DE1616" s="2"/>
      <c r="DF1616" s="2"/>
      <c r="DG1616" s="3"/>
      <c r="DH1616" s="3"/>
      <c r="DI1616" s="3"/>
      <c r="DJ1616" s="3"/>
      <c r="DK1616" s="3"/>
      <c r="DL1616" s="3"/>
      <c r="DM1616" s="3"/>
      <c r="DN1616" s="3"/>
      <c r="DO1616" s="3"/>
      <c r="DP1616" s="3"/>
      <c r="DQ1616" s="3"/>
      <c r="DR1616" s="3"/>
      <c r="DS1616" s="3"/>
      <c r="DT1616" s="3"/>
      <c r="DU1616" s="3"/>
      <c r="DV1616" s="3"/>
      <c r="DW1616" s="3"/>
      <c r="DX1616" s="3"/>
      <c r="DY1616" s="3"/>
      <c r="DZ1616" s="3"/>
      <c r="EA1616" s="3"/>
      <c r="EB1616" s="3"/>
      <c r="EC1616" s="3"/>
      <c r="ED1616" s="3"/>
      <c r="EE1616" s="3"/>
      <c r="EF1616" s="3"/>
      <c r="EG1616" s="3"/>
      <c r="EH1616" s="3"/>
      <c r="EI1616" s="3"/>
      <c r="EJ1616" s="3"/>
      <c r="EK1616" s="3"/>
      <c r="EL1616" s="3"/>
      <c r="EM1616" s="3"/>
      <c r="EN1616" s="3"/>
      <c r="EO1616" s="3"/>
      <c r="EP1616" s="3"/>
      <c r="EQ1616" s="3"/>
      <c r="ER1616" s="3"/>
      <c r="ES1616" s="3"/>
      <c r="ET1616" s="3"/>
      <c r="EU1616" s="3"/>
      <c r="EV1616" s="3"/>
      <c r="EW1616" s="3"/>
      <c r="EX1616" s="3"/>
      <c r="EY1616" s="3"/>
      <c r="EZ1616" s="3"/>
      <c r="FA1616" s="3"/>
      <c r="FB1616" s="3"/>
      <c r="FC1616" s="3"/>
      <c r="FD1616" s="3"/>
      <c r="FE1616" s="3"/>
      <c r="FF1616" s="3"/>
      <c r="FG1616" s="3"/>
      <c r="FH1616" s="3"/>
      <c r="FI1616" s="3"/>
      <c r="FJ1616" s="3"/>
      <c r="FK1616" s="3"/>
      <c r="FL1616" s="3"/>
      <c r="FM1616" s="3"/>
      <c r="FN1616" s="3"/>
      <c r="FO1616" s="3"/>
      <c r="FP1616" s="3"/>
      <c r="FQ1616" s="3"/>
      <c r="FR1616" s="3"/>
      <c r="FS1616" s="3"/>
      <c r="FT1616" s="3"/>
      <c r="FU1616" s="3"/>
      <c r="FV1616" s="3"/>
      <c r="FW1616" s="3"/>
      <c r="FX1616" s="3"/>
      <c r="FY1616" s="3"/>
      <c r="FZ1616" s="3"/>
      <c r="GA1616" s="3"/>
      <c r="GB1616" s="3"/>
      <c r="GC1616" s="3"/>
      <c r="GD1616" s="3"/>
      <c r="GE1616" s="3"/>
      <c r="GF1616" s="3"/>
      <c r="GG1616" s="3"/>
      <c r="GH1616" s="3"/>
      <c r="GI1616" s="3"/>
      <c r="GJ1616" s="3"/>
      <c r="GK1616" s="3"/>
      <c r="GL1616" s="3"/>
      <c r="GM1616" s="3"/>
      <c r="GN1616" s="3"/>
      <c r="GO1616" s="3"/>
      <c r="GP1616" s="3"/>
      <c r="GQ1616" s="3"/>
      <c r="GR1616" s="3"/>
      <c r="GS1616" s="3"/>
      <c r="GT1616" s="3"/>
      <c r="GU1616" s="3"/>
      <c r="GV1616" s="3"/>
      <c r="GW1616" s="3"/>
      <c r="GX1616" s="3">
        <v>0</v>
      </c>
    </row>
    <row r="1618" spans="1:23" x14ac:dyDescent="0.2">
      <c r="A1618" s="4">
        <v>50</v>
      </c>
      <c r="B1618" s="4">
        <v>0</v>
      </c>
      <c r="C1618" s="4">
        <v>0</v>
      </c>
      <c r="D1618" s="4">
        <v>1</v>
      </c>
      <c r="E1618" s="4">
        <v>201</v>
      </c>
      <c r="F1618" s="4">
        <f>ROUND(Source!O1616,O1618)</f>
        <v>0</v>
      </c>
      <c r="G1618" s="4" t="s">
        <v>66</v>
      </c>
      <c r="H1618" s="4" t="s">
        <v>67</v>
      </c>
      <c r="I1618" s="4"/>
      <c r="J1618" s="4"/>
      <c r="K1618" s="4">
        <v>201</v>
      </c>
      <c r="L1618" s="4">
        <v>1</v>
      </c>
      <c r="M1618" s="4">
        <v>3</v>
      </c>
      <c r="N1618" s="4" t="s">
        <v>3</v>
      </c>
      <c r="O1618" s="4">
        <v>2</v>
      </c>
      <c r="P1618" s="4"/>
      <c r="Q1618" s="4"/>
      <c r="R1618" s="4"/>
      <c r="S1618" s="4"/>
      <c r="T1618" s="4"/>
      <c r="U1618" s="4"/>
      <c r="V1618" s="4"/>
      <c r="W1618" s="4"/>
    </row>
    <row r="1619" spans="1:23" x14ac:dyDescent="0.2">
      <c r="A1619" s="4">
        <v>50</v>
      </c>
      <c r="B1619" s="4">
        <v>0</v>
      </c>
      <c r="C1619" s="4">
        <v>0</v>
      </c>
      <c r="D1619" s="4">
        <v>1</v>
      </c>
      <c r="E1619" s="4">
        <v>202</v>
      </c>
      <c r="F1619" s="4">
        <f>ROUND(Source!P1616,O1619)</f>
        <v>0</v>
      </c>
      <c r="G1619" s="4" t="s">
        <v>68</v>
      </c>
      <c r="H1619" s="4" t="s">
        <v>69</v>
      </c>
      <c r="I1619" s="4"/>
      <c r="J1619" s="4"/>
      <c r="K1619" s="4">
        <v>202</v>
      </c>
      <c r="L1619" s="4">
        <v>2</v>
      </c>
      <c r="M1619" s="4">
        <v>3</v>
      </c>
      <c r="N1619" s="4" t="s">
        <v>3</v>
      </c>
      <c r="O1619" s="4">
        <v>2</v>
      </c>
      <c r="P1619" s="4"/>
      <c r="Q1619" s="4"/>
      <c r="R1619" s="4"/>
      <c r="S1619" s="4"/>
      <c r="T1619" s="4"/>
      <c r="U1619" s="4"/>
      <c r="V1619" s="4"/>
      <c r="W1619" s="4"/>
    </row>
    <row r="1620" spans="1:23" x14ac:dyDescent="0.2">
      <c r="A1620" s="4">
        <v>50</v>
      </c>
      <c r="B1620" s="4">
        <v>0</v>
      </c>
      <c r="C1620" s="4">
        <v>0</v>
      </c>
      <c r="D1620" s="4">
        <v>1</v>
      </c>
      <c r="E1620" s="4">
        <v>222</v>
      </c>
      <c r="F1620" s="4">
        <f>ROUND(Source!AO1616,O1620)</f>
        <v>0</v>
      </c>
      <c r="G1620" s="4" t="s">
        <v>70</v>
      </c>
      <c r="H1620" s="4" t="s">
        <v>71</v>
      </c>
      <c r="I1620" s="4"/>
      <c r="J1620" s="4"/>
      <c r="K1620" s="4">
        <v>222</v>
      </c>
      <c r="L1620" s="4">
        <v>3</v>
      </c>
      <c r="M1620" s="4">
        <v>3</v>
      </c>
      <c r="N1620" s="4" t="s">
        <v>3</v>
      </c>
      <c r="O1620" s="4">
        <v>2</v>
      </c>
      <c r="P1620" s="4"/>
      <c r="Q1620" s="4"/>
      <c r="R1620" s="4"/>
      <c r="S1620" s="4"/>
      <c r="T1620" s="4"/>
      <c r="U1620" s="4"/>
      <c r="V1620" s="4"/>
      <c r="W1620" s="4"/>
    </row>
    <row r="1621" spans="1:23" x14ac:dyDescent="0.2">
      <c r="A1621" s="4">
        <v>50</v>
      </c>
      <c r="B1621" s="4">
        <v>0</v>
      </c>
      <c r="C1621" s="4">
        <v>0</v>
      </c>
      <c r="D1621" s="4">
        <v>1</v>
      </c>
      <c r="E1621" s="4">
        <v>225</v>
      </c>
      <c r="F1621" s="4">
        <f>ROUND(Source!AV1616,O1621)</f>
        <v>0</v>
      </c>
      <c r="G1621" s="4" t="s">
        <v>72</v>
      </c>
      <c r="H1621" s="4" t="s">
        <v>73</v>
      </c>
      <c r="I1621" s="4"/>
      <c r="J1621" s="4"/>
      <c r="K1621" s="4">
        <v>225</v>
      </c>
      <c r="L1621" s="4">
        <v>4</v>
      </c>
      <c r="M1621" s="4">
        <v>3</v>
      </c>
      <c r="N1621" s="4" t="s">
        <v>3</v>
      </c>
      <c r="O1621" s="4">
        <v>2</v>
      </c>
      <c r="P1621" s="4"/>
      <c r="Q1621" s="4"/>
      <c r="R1621" s="4"/>
      <c r="S1621" s="4"/>
      <c r="T1621" s="4"/>
      <c r="U1621" s="4"/>
      <c r="V1621" s="4"/>
      <c r="W1621" s="4"/>
    </row>
    <row r="1622" spans="1:23" x14ac:dyDescent="0.2">
      <c r="A1622" s="4">
        <v>50</v>
      </c>
      <c r="B1622" s="4">
        <v>0</v>
      </c>
      <c r="C1622" s="4">
        <v>0</v>
      </c>
      <c r="D1622" s="4">
        <v>1</v>
      </c>
      <c r="E1622" s="4">
        <v>226</v>
      </c>
      <c r="F1622" s="4">
        <f>ROUND(Source!AW1616,O1622)</f>
        <v>0</v>
      </c>
      <c r="G1622" s="4" t="s">
        <v>74</v>
      </c>
      <c r="H1622" s="4" t="s">
        <v>75</v>
      </c>
      <c r="I1622" s="4"/>
      <c r="J1622" s="4"/>
      <c r="K1622" s="4">
        <v>226</v>
      </c>
      <c r="L1622" s="4">
        <v>5</v>
      </c>
      <c r="M1622" s="4">
        <v>3</v>
      </c>
      <c r="N1622" s="4" t="s">
        <v>3</v>
      </c>
      <c r="O1622" s="4">
        <v>2</v>
      </c>
      <c r="P1622" s="4"/>
      <c r="Q1622" s="4"/>
      <c r="R1622" s="4"/>
      <c r="S1622" s="4"/>
      <c r="T1622" s="4"/>
      <c r="U1622" s="4"/>
      <c r="V1622" s="4"/>
      <c r="W1622" s="4"/>
    </row>
    <row r="1623" spans="1:23" x14ac:dyDescent="0.2">
      <c r="A1623" s="4">
        <v>50</v>
      </c>
      <c r="B1623" s="4">
        <v>0</v>
      </c>
      <c r="C1623" s="4">
        <v>0</v>
      </c>
      <c r="D1623" s="4">
        <v>1</v>
      </c>
      <c r="E1623" s="4">
        <v>227</v>
      </c>
      <c r="F1623" s="4">
        <f>ROUND(Source!AX1616,O1623)</f>
        <v>0</v>
      </c>
      <c r="G1623" s="4" t="s">
        <v>76</v>
      </c>
      <c r="H1623" s="4" t="s">
        <v>77</v>
      </c>
      <c r="I1623" s="4"/>
      <c r="J1623" s="4"/>
      <c r="K1623" s="4">
        <v>227</v>
      </c>
      <c r="L1623" s="4">
        <v>6</v>
      </c>
      <c r="M1623" s="4">
        <v>3</v>
      </c>
      <c r="N1623" s="4" t="s">
        <v>3</v>
      </c>
      <c r="O1623" s="4">
        <v>2</v>
      </c>
      <c r="P1623" s="4"/>
      <c r="Q1623" s="4"/>
      <c r="R1623" s="4"/>
      <c r="S1623" s="4"/>
      <c r="T1623" s="4"/>
      <c r="U1623" s="4"/>
      <c r="V1623" s="4"/>
      <c r="W1623" s="4"/>
    </row>
    <row r="1624" spans="1:23" x14ac:dyDescent="0.2">
      <c r="A1624" s="4">
        <v>50</v>
      </c>
      <c r="B1624" s="4">
        <v>0</v>
      </c>
      <c r="C1624" s="4">
        <v>0</v>
      </c>
      <c r="D1624" s="4">
        <v>1</v>
      </c>
      <c r="E1624" s="4">
        <v>228</v>
      </c>
      <c r="F1624" s="4">
        <f>ROUND(Source!AY1616,O1624)</f>
        <v>0</v>
      </c>
      <c r="G1624" s="4" t="s">
        <v>78</v>
      </c>
      <c r="H1624" s="4" t="s">
        <v>79</v>
      </c>
      <c r="I1624" s="4"/>
      <c r="J1624" s="4"/>
      <c r="K1624" s="4">
        <v>228</v>
      </c>
      <c r="L1624" s="4">
        <v>7</v>
      </c>
      <c r="M1624" s="4">
        <v>3</v>
      </c>
      <c r="N1624" s="4" t="s">
        <v>3</v>
      </c>
      <c r="O1624" s="4">
        <v>2</v>
      </c>
      <c r="P1624" s="4"/>
      <c r="Q1624" s="4"/>
      <c r="R1624" s="4"/>
      <c r="S1624" s="4"/>
      <c r="T1624" s="4"/>
      <c r="U1624" s="4"/>
      <c r="V1624" s="4"/>
      <c r="W1624" s="4"/>
    </row>
    <row r="1625" spans="1:23" x14ac:dyDescent="0.2">
      <c r="A1625" s="4">
        <v>50</v>
      </c>
      <c r="B1625" s="4">
        <v>0</v>
      </c>
      <c r="C1625" s="4">
        <v>0</v>
      </c>
      <c r="D1625" s="4">
        <v>1</v>
      </c>
      <c r="E1625" s="4">
        <v>216</v>
      </c>
      <c r="F1625" s="4">
        <f>ROUND(Source!AP1616,O1625)</f>
        <v>0</v>
      </c>
      <c r="G1625" s="4" t="s">
        <v>80</v>
      </c>
      <c r="H1625" s="4" t="s">
        <v>81</v>
      </c>
      <c r="I1625" s="4"/>
      <c r="J1625" s="4"/>
      <c r="K1625" s="4">
        <v>216</v>
      </c>
      <c r="L1625" s="4">
        <v>8</v>
      </c>
      <c r="M1625" s="4">
        <v>3</v>
      </c>
      <c r="N1625" s="4" t="s">
        <v>3</v>
      </c>
      <c r="O1625" s="4">
        <v>2</v>
      </c>
      <c r="P1625" s="4"/>
      <c r="Q1625" s="4"/>
      <c r="R1625" s="4"/>
      <c r="S1625" s="4"/>
      <c r="T1625" s="4"/>
      <c r="U1625" s="4"/>
      <c r="V1625" s="4"/>
      <c r="W1625" s="4"/>
    </row>
    <row r="1626" spans="1:23" x14ac:dyDescent="0.2">
      <c r="A1626" s="4">
        <v>50</v>
      </c>
      <c r="B1626" s="4">
        <v>0</v>
      </c>
      <c r="C1626" s="4">
        <v>0</v>
      </c>
      <c r="D1626" s="4">
        <v>1</v>
      </c>
      <c r="E1626" s="4">
        <v>223</v>
      </c>
      <c r="F1626" s="4">
        <f>ROUND(Source!AQ1616,O1626)</f>
        <v>0</v>
      </c>
      <c r="G1626" s="4" t="s">
        <v>82</v>
      </c>
      <c r="H1626" s="4" t="s">
        <v>83</v>
      </c>
      <c r="I1626" s="4"/>
      <c r="J1626" s="4"/>
      <c r="K1626" s="4">
        <v>223</v>
      </c>
      <c r="L1626" s="4">
        <v>9</v>
      </c>
      <c r="M1626" s="4">
        <v>3</v>
      </c>
      <c r="N1626" s="4" t="s">
        <v>3</v>
      </c>
      <c r="O1626" s="4">
        <v>2</v>
      </c>
      <c r="P1626" s="4"/>
      <c r="Q1626" s="4"/>
      <c r="R1626" s="4"/>
      <c r="S1626" s="4"/>
      <c r="T1626" s="4"/>
      <c r="U1626" s="4"/>
      <c r="V1626" s="4"/>
      <c r="W1626" s="4"/>
    </row>
    <row r="1627" spans="1:23" x14ac:dyDescent="0.2">
      <c r="A1627" s="4">
        <v>50</v>
      </c>
      <c r="B1627" s="4">
        <v>0</v>
      </c>
      <c r="C1627" s="4">
        <v>0</v>
      </c>
      <c r="D1627" s="4">
        <v>1</v>
      </c>
      <c r="E1627" s="4">
        <v>229</v>
      </c>
      <c r="F1627" s="4">
        <f>ROUND(Source!AZ1616,O1627)</f>
        <v>0</v>
      </c>
      <c r="G1627" s="4" t="s">
        <v>84</v>
      </c>
      <c r="H1627" s="4" t="s">
        <v>85</v>
      </c>
      <c r="I1627" s="4"/>
      <c r="J1627" s="4"/>
      <c r="K1627" s="4">
        <v>229</v>
      </c>
      <c r="L1627" s="4">
        <v>10</v>
      </c>
      <c r="M1627" s="4">
        <v>3</v>
      </c>
      <c r="N1627" s="4" t="s">
        <v>3</v>
      </c>
      <c r="O1627" s="4">
        <v>2</v>
      </c>
      <c r="P1627" s="4"/>
      <c r="Q1627" s="4"/>
      <c r="R1627" s="4"/>
      <c r="S1627" s="4"/>
      <c r="T1627" s="4"/>
      <c r="U1627" s="4"/>
      <c r="V1627" s="4"/>
      <c r="W1627" s="4"/>
    </row>
    <row r="1628" spans="1:23" x14ac:dyDescent="0.2">
      <c r="A1628" s="4">
        <v>50</v>
      </c>
      <c r="B1628" s="4">
        <v>0</v>
      </c>
      <c r="C1628" s="4">
        <v>0</v>
      </c>
      <c r="D1628" s="4">
        <v>1</v>
      </c>
      <c r="E1628" s="4">
        <v>203</v>
      </c>
      <c r="F1628" s="4">
        <f>ROUND(Source!Q1616,O1628)</f>
        <v>0</v>
      </c>
      <c r="G1628" s="4" t="s">
        <v>86</v>
      </c>
      <c r="H1628" s="4" t="s">
        <v>87</v>
      </c>
      <c r="I1628" s="4"/>
      <c r="J1628" s="4"/>
      <c r="K1628" s="4">
        <v>203</v>
      </c>
      <c r="L1628" s="4">
        <v>11</v>
      </c>
      <c r="M1628" s="4">
        <v>3</v>
      </c>
      <c r="N1628" s="4" t="s">
        <v>3</v>
      </c>
      <c r="O1628" s="4">
        <v>2</v>
      </c>
      <c r="P1628" s="4"/>
      <c r="Q1628" s="4"/>
      <c r="R1628" s="4"/>
      <c r="S1628" s="4"/>
      <c r="T1628" s="4"/>
      <c r="U1628" s="4"/>
      <c r="V1628" s="4"/>
      <c r="W1628" s="4"/>
    </row>
    <row r="1629" spans="1:23" x14ac:dyDescent="0.2">
      <c r="A1629" s="4">
        <v>50</v>
      </c>
      <c r="B1629" s="4">
        <v>0</v>
      </c>
      <c r="C1629" s="4">
        <v>0</v>
      </c>
      <c r="D1629" s="4">
        <v>1</v>
      </c>
      <c r="E1629" s="4">
        <v>231</v>
      </c>
      <c r="F1629" s="4">
        <f>ROUND(Source!BB1616,O1629)</f>
        <v>0</v>
      </c>
      <c r="G1629" s="4" t="s">
        <v>88</v>
      </c>
      <c r="H1629" s="4" t="s">
        <v>89</v>
      </c>
      <c r="I1629" s="4"/>
      <c r="J1629" s="4"/>
      <c r="K1629" s="4">
        <v>231</v>
      </c>
      <c r="L1629" s="4">
        <v>12</v>
      </c>
      <c r="M1629" s="4">
        <v>3</v>
      </c>
      <c r="N1629" s="4" t="s">
        <v>3</v>
      </c>
      <c r="O1629" s="4">
        <v>2</v>
      </c>
      <c r="P1629" s="4"/>
      <c r="Q1629" s="4"/>
      <c r="R1629" s="4"/>
      <c r="S1629" s="4"/>
      <c r="T1629" s="4"/>
      <c r="U1629" s="4"/>
      <c r="V1629" s="4"/>
      <c r="W1629" s="4"/>
    </row>
    <row r="1630" spans="1:23" x14ac:dyDescent="0.2">
      <c r="A1630" s="4">
        <v>50</v>
      </c>
      <c r="B1630" s="4">
        <v>0</v>
      </c>
      <c r="C1630" s="4">
        <v>0</v>
      </c>
      <c r="D1630" s="4">
        <v>1</v>
      </c>
      <c r="E1630" s="4">
        <v>204</v>
      </c>
      <c r="F1630" s="4">
        <f>ROUND(Source!R1616,O1630)</f>
        <v>0</v>
      </c>
      <c r="G1630" s="4" t="s">
        <v>90</v>
      </c>
      <c r="H1630" s="4" t="s">
        <v>91</v>
      </c>
      <c r="I1630" s="4"/>
      <c r="J1630" s="4"/>
      <c r="K1630" s="4">
        <v>204</v>
      </c>
      <c r="L1630" s="4">
        <v>13</v>
      </c>
      <c r="M1630" s="4">
        <v>3</v>
      </c>
      <c r="N1630" s="4" t="s">
        <v>3</v>
      </c>
      <c r="O1630" s="4">
        <v>2</v>
      </c>
      <c r="P1630" s="4"/>
      <c r="Q1630" s="4"/>
      <c r="R1630" s="4"/>
      <c r="S1630" s="4"/>
      <c r="T1630" s="4"/>
      <c r="U1630" s="4"/>
      <c r="V1630" s="4"/>
      <c r="W1630" s="4"/>
    </row>
    <row r="1631" spans="1:23" x14ac:dyDescent="0.2">
      <c r="A1631" s="4">
        <v>50</v>
      </c>
      <c r="B1631" s="4">
        <v>0</v>
      </c>
      <c r="C1631" s="4">
        <v>0</v>
      </c>
      <c r="D1631" s="4">
        <v>1</v>
      </c>
      <c r="E1631" s="4">
        <v>205</v>
      </c>
      <c r="F1631" s="4">
        <f>ROUND(Source!S1616,O1631)</f>
        <v>0</v>
      </c>
      <c r="G1631" s="4" t="s">
        <v>92</v>
      </c>
      <c r="H1631" s="4" t="s">
        <v>93</v>
      </c>
      <c r="I1631" s="4"/>
      <c r="J1631" s="4"/>
      <c r="K1631" s="4">
        <v>205</v>
      </c>
      <c r="L1631" s="4">
        <v>14</v>
      </c>
      <c r="M1631" s="4">
        <v>3</v>
      </c>
      <c r="N1631" s="4" t="s">
        <v>3</v>
      </c>
      <c r="O1631" s="4">
        <v>2</v>
      </c>
      <c r="P1631" s="4"/>
      <c r="Q1631" s="4"/>
      <c r="R1631" s="4"/>
      <c r="S1631" s="4"/>
      <c r="T1631" s="4"/>
      <c r="U1631" s="4"/>
      <c r="V1631" s="4"/>
      <c r="W1631" s="4"/>
    </row>
    <row r="1632" spans="1:23" x14ac:dyDescent="0.2">
      <c r="A1632" s="4">
        <v>50</v>
      </c>
      <c r="B1632" s="4">
        <v>0</v>
      </c>
      <c r="C1632" s="4">
        <v>0</v>
      </c>
      <c r="D1632" s="4">
        <v>1</v>
      </c>
      <c r="E1632" s="4">
        <v>232</v>
      </c>
      <c r="F1632" s="4">
        <f>ROUND(Source!BC1616,O1632)</f>
        <v>0</v>
      </c>
      <c r="G1632" s="4" t="s">
        <v>94</v>
      </c>
      <c r="H1632" s="4" t="s">
        <v>95</v>
      </c>
      <c r="I1632" s="4"/>
      <c r="J1632" s="4"/>
      <c r="K1632" s="4">
        <v>232</v>
      </c>
      <c r="L1632" s="4">
        <v>15</v>
      </c>
      <c r="M1632" s="4">
        <v>3</v>
      </c>
      <c r="N1632" s="4" t="s">
        <v>3</v>
      </c>
      <c r="O1632" s="4">
        <v>2</v>
      </c>
      <c r="P1632" s="4"/>
      <c r="Q1632" s="4"/>
      <c r="R1632" s="4"/>
      <c r="S1632" s="4"/>
      <c r="T1632" s="4"/>
      <c r="U1632" s="4"/>
      <c r="V1632" s="4"/>
      <c r="W1632" s="4"/>
    </row>
    <row r="1633" spans="1:206" x14ac:dyDescent="0.2">
      <c r="A1633" s="4">
        <v>50</v>
      </c>
      <c r="B1633" s="4">
        <v>0</v>
      </c>
      <c r="C1633" s="4">
        <v>0</v>
      </c>
      <c r="D1633" s="4">
        <v>1</v>
      </c>
      <c r="E1633" s="4">
        <v>214</v>
      </c>
      <c r="F1633" s="4">
        <f>ROUND(Source!AS1616,O1633)</f>
        <v>0</v>
      </c>
      <c r="G1633" s="4" t="s">
        <v>96</v>
      </c>
      <c r="H1633" s="4" t="s">
        <v>97</v>
      </c>
      <c r="I1633" s="4"/>
      <c r="J1633" s="4"/>
      <c r="K1633" s="4">
        <v>214</v>
      </c>
      <c r="L1633" s="4">
        <v>16</v>
      </c>
      <c r="M1633" s="4">
        <v>3</v>
      </c>
      <c r="N1633" s="4" t="s">
        <v>3</v>
      </c>
      <c r="O1633" s="4">
        <v>2</v>
      </c>
      <c r="P1633" s="4"/>
      <c r="Q1633" s="4"/>
      <c r="R1633" s="4"/>
      <c r="S1633" s="4"/>
      <c r="T1633" s="4"/>
      <c r="U1633" s="4"/>
      <c r="V1633" s="4"/>
      <c r="W1633" s="4"/>
    </row>
    <row r="1634" spans="1:206" x14ac:dyDescent="0.2">
      <c r="A1634" s="4">
        <v>50</v>
      </c>
      <c r="B1634" s="4">
        <v>0</v>
      </c>
      <c r="C1634" s="4">
        <v>0</v>
      </c>
      <c r="D1634" s="4">
        <v>1</v>
      </c>
      <c r="E1634" s="4">
        <v>215</v>
      </c>
      <c r="F1634" s="4">
        <f>ROUND(Source!AT1616,O1634)</f>
        <v>0</v>
      </c>
      <c r="G1634" s="4" t="s">
        <v>98</v>
      </c>
      <c r="H1634" s="4" t="s">
        <v>99</v>
      </c>
      <c r="I1634" s="4"/>
      <c r="J1634" s="4"/>
      <c r="K1634" s="4">
        <v>215</v>
      </c>
      <c r="L1634" s="4">
        <v>17</v>
      </c>
      <c r="M1634" s="4">
        <v>3</v>
      </c>
      <c r="N1634" s="4" t="s">
        <v>3</v>
      </c>
      <c r="O1634" s="4">
        <v>2</v>
      </c>
      <c r="P1634" s="4"/>
      <c r="Q1634" s="4"/>
      <c r="R1634" s="4"/>
      <c r="S1634" s="4"/>
      <c r="T1634" s="4"/>
      <c r="U1634" s="4"/>
      <c r="V1634" s="4"/>
      <c r="W1634" s="4"/>
    </row>
    <row r="1635" spans="1:206" x14ac:dyDescent="0.2">
      <c r="A1635" s="4">
        <v>50</v>
      </c>
      <c r="B1635" s="4">
        <v>0</v>
      </c>
      <c r="C1635" s="4">
        <v>0</v>
      </c>
      <c r="D1635" s="4">
        <v>1</v>
      </c>
      <c r="E1635" s="4">
        <v>217</v>
      </c>
      <c r="F1635" s="4">
        <f>ROUND(Source!AU1616,O1635)</f>
        <v>0</v>
      </c>
      <c r="G1635" s="4" t="s">
        <v>100</v>
      </c>
      <c r="H1635" s="4" t="s">
        <v>101</v>
      </c>
      <c r="I1635" s="4"/>
      <c r="J1635" s="4"/>
      <c r="K1635" s="4">
        <v>217</v>
      </c>
      <c r="L1635" s="4">
        <v>18</v>
      </c>
      <c r="M1635" s="4">
        <v>3</v>
      </c>
      <c r="N1635" s="4" t="s">
        <v>3</v>
      </c>
      <c r="O1635" s="4">
        <v>2</v>
      </c>
      <c r="P1635" s="4"/>
      <c r="Q1635" s="4"/>
      <c r="R1635" s="4"/>
      <c r="S1635" s="4"/>
      <c r="T1635" s="4"/>
      <c r="U1635" s="4"/>
      <c r="V1635" s="4"/>
      <c r="W1635" s="4"/>
    </row>
    <row r="1636" spans="1:206" x14ac:dyDescent="0.2">
      <c r="A1636" s="4">
        <v>50</v>
      </c>
      <c r="B1636" s="4">
        <v>0</v>
      </c>
      <c r="C1636" s="4">
        <v>0</v>
      </c>
      <c r="D1636" s="4">
        <v>1</v>
      </c>
      <c r="E1636" s="4">
        <v>230</v>
      </c>
      <c r="F1636" s="4">
        <f>ROUND(Source!BA1616,O1636)</f>
        <v>0</v>
      </c>
      <c r="G1636" s="4" t="s">
        <v>102</v>
      </c>
      <c r="H1636" s="4" t="s">
        <v>103</v>
      </c>
      <c r="I1636" s="4"/>
      <c r="J1636" s="4"/>
      <c r="K1636" s="4">
        <v>230</v>
      </c>
      <c r="L1636" s="4">
        <v>19</v>
      </c>
      <c r="M1636" s="4">
        <v>3</v>
      </c>
      <c r="N1636" s="4" t="s">
        <v>3</v>
      </c>
      <c r="O1636" s="4">
        <v>2</v>
      </c>
      <c r="P1636" s="4"/>
      <c r="Q1636" s="4"/>
      <c r="R1636" s="4"/>
      <c r="S1636" s="4"/>
      <c r="T1636" s="4"/>
      <c r="U1636" s="4"/>
      <c r="V1636" s="4"/>
      <c r="W1636" s="4"/>
    </row>
    <row r="1637" spans="1:206" x14ac:dyDescent="0.2">
      <c r="A1637" s="4">
        <v>50</v>
      </c>
      <c r="B1637" s="4">
        <v>0</v>
      </c>
      <c r="C1637" s="4">
        <v>0</v>
      </c>
      <c r="D1637" s="4">
        <v>1</v>
      </c>
      <c r="E1637" s="4">
        <v>206</v>
      </c>
      <c r="F1637" s="4">
        <f>ROUND(Source!T1616,O1637)</f>
        <v>0</v>
      </c>
      <c r="G1637" s="4" t="s">
        <v>104</v>
      </c>
      <c r="H1637" s="4" t="s">
        <v>105</v>
      </c>
      <c r="I1637" s="4"/>
      <c r="J1637" s="4"/>
      <c r="K1637" s="4">
        <v>206</v>
      </c>
      <c r="L1637" s="4">
        <v>20</v>
      </c>
      <c r="M1637" s="4">
        <v>3</v>
      </c>
      <c r="N1637" s="4" t="s">
        <v>3</v>
      </c>
      <c r="O1637" s="4">
        <v>2</v>
      </c>
      <c r="P1637" s="4"/>
      <c r="Q1637" s="4"/>
      <c r="R1637" s="4"/>
      <c r="S1637" s="4"/>
      <c r="T1637" s="4"/>
      <c r="U1637" s="4"/>
      <c r="V1637" s="4"/>
      <c r="W1637" s="4"/>
    </row>
    <row r="1638" spans="1:206" x14ac:dyDescent="0.2">
      <c r="A1638" s="4">
        <v>50</v>
      </c>
      <c r="B1638" s="4">
        <v>0</v>
      </c>
      <c r="C1638" s="4">
        <v>0</v>
      </c>
      <c r="D1638" s="4">
        <v>1</v>
      </c>
      <c r="E1638" s="4">
        <v>207</v>
      </c>
      <c r="F1638" s="4">
        <f>Source!U1616</f>
        <v>0</v>
      </c>
      <c r="G1638" s="4" t="s">
        <v>106</v>
      </c>
      <c r="H1638" s="4" t="s">
        <v>107</v>
      </c>
      <c r="I1638" s="4"/>
      <c r="J1638" s="4"/>
      <c r="K1638" s="4">
        <v>207</v>
      </c>
      <c r="L1638" s="4">
        <v>21</v>
      </c>
      <c r="M1638" s="4">
        <v>3</v>
      </c>
      <c r="N1638" s="4" t="s">
        <v>3</v>
      </c>
      <c r="O1638" s="4">
        <v>-1</v>
      </c>
      <c r="P1638" s="4"/>
      <c r="Q1638" s="4"/>
      <c r="R1638" s="4"/>
      <c r="S1638" s="4"/>
      <c r="T1638" s="4"/>
      <c r="U1638" s="4"/>
      <c r="V1638" s="4"/>
      <c r="W1638" s="4"/>
    </row>
    <row r="1639" spans="1:206" x14ac:dyDescent="0.2">
      <c r="A1639" s="4">
        <v>50</v>
      </c>
      <c r="B1639" s="4">
        <v>0</v>
      </c>
      <c r="C1639" s="4">
        <v>0</v>
      </c>
      <c r="D1639" s="4">
        <v>1</v>
      </c>
      <c r="E1639" s="4">
        <v>208</v>
      </c>
      <c r="F1639" s="4">
        <f>Source!V1616</f>
        <v>0</v>
      </c>
      <c r="G1639" s="4" t="s">
        <v>108</v>
      </c>
      <c r="H1639" s="4" t="s">
        <v>109</v>
      </c>
      <c r="I1639" s="4"/>
      <c r="J1639" s="4"/>
      <c r="K1639" s="4">
        <v>208</v>
      </c>
      <c r="L1639" s="4">
        <v>22</v>
      </c>
      <c r="M1639" s="4">
        <v>3</v>
      </c>
      <c r="N1639" s="4" t="s">
        <v>3</v>
      </c>
      <c r="O1639" s="4">
        <v>-1</v>
      </c>
      <c r="P1639" s="4"/>
      <c r="Q1639" s="4"/>
      <c r="R1639" s="4"/>
      <c r="S1639" s="4"/>
      <c r="T1639" s="4"/>
      <c r="U1639" s="4"/>
      <c r="V1639" s="4"/>
      <c r="W1639" s="4"/>
    </row>
    <row r="1640" spans="1:206" x14ac:dyDescent="0.2">
      <c r="A1640" s="4">
        <v>50</v>
      </c>
      <c r="B1640" s="4">
        <v>0</v>
      </c>
      <c r="C1640" s="4">
        <v>0</v>
      </c>
      <c r="D1640" s="4">
        <v>1</v>
      </c>
      <c r="E1640" s="4">
        <v>209</v>
      </c>
      <c r="F1640" s="4">
        <f>ROUND(Source!W1616,O1640)</f>
        <v>0</v>
      </c>
      <c r="G1640" s="4" t="s">
        <v>110</v>
      </c>
      <c r="H1640" s="4" t="s">
        <v>111</v>
      </c>
      <c r="I1640" s="4"/>
      <c r="J1640" s="4"/>
      <c r="K1640" s="4">
        <v>209</v>
      </c>
      <c r="L1640" s="4">
        <v>23</v>
      </c>
      <c r="M1640" s="4">
        <v>3</v>
      </c>
      <c r="N1640" s="4" t="s">
        <v>3</v>
      </c>
      <c r="O1640" s="4">
        <v>2</v>
      </c>
      <c r="P1640" s="4"/>
      <c r="Q1640" s="4"/>
      <c r="R1640" s="4"/>
      <c r="S1640" s="4"/>
      <c r="T1640" s="4"/>
      <c r="U1640" s="4"/>
      <c r="V1640" s="4"/>
      <c r="W1640" s="4"/>
    </row>
    <row r="1641" spans="1:206" x14ac:dyDescent="0.2">
      <c r="A1641" s="4">
        <v>50</v>
      </c>
      <c r="B1641" s="4">
        <v>0</v>
      </c>
      <c r="C1641" s="4">
        <v>0</v>
      </c>
      <c r="D1641" s="4">
        <v>1</v>
      </c>
      <c r="E1641" s="4">
        <v>210</v>
      </c>
      <c r="F1641" s="4">
        <f>ROUND(Source!X1616,O1641)</f>
        <v>0</v>
      </c>
      <c r="G1641" s="4" t="s">
        <v>112</v>
      </c>
      <c r="H1641" s="4" t="s">
        <v>113</v>
      </c>
      <c r="I1641" s="4"/>
      <c r="J1641" s="4"/>
      <c r="K1641" s="4">
        <v>210</v>
      </c>
      <c r="L1641" s="4">
        <v>24</v>
      </c>
      <c r="M1641" s="4">
        <v>3</v>
      </c>
      <c r="N1641" s="4" t="s">
        <v>3</v>
      </c>
      <c r="O1641" s="4">
        <v>2</v>
      </c>
      <c r="P1641" s="4"/>
      <c r="Q1641" s="4"/>
      <c r="R1641" s="4"/>
      <c r="S1641" s="4"/>
      <c r="T1641" s="4"/>
      <c r="U1641" s="4"/>
      <c r="V1641" s="4"/>
      <c r="W1641" s="4"/>
    </row>
    <row r="1642" spans="1:206" x14ac:dyDescent="0.2">
      <c r="A1642" s="4">
        <v>50</v>
      </c>
      <c r="B1642" s="4">
        <v>0</v>
      </c>
      <c r="C1642" s="4">
        <v>0</v>
      </c>
      <c r="D1642" s="4">
        <v>1</v>
      </c>
      <c r="E1642" s="4">
        <v>211</v>
      </c>
      <c r="F1642" s="4">
        <f>ROUND(Source!Y1616,O1642)</f>
        <v>0</v>
      </c>
      <c r="G1642" s="4" t="s">
        <v>114</v>
      </c>
      <c r="H1642" s="4" t="s">
        <v>115</v>
      </c>
      <c r="I1642" s="4"/>
      <c r="J1642" s="4"/>
      <c r="K1642" s="4">
        <v>211</v>
      </c>
      <c r="L1642" s="4">
        <v>25</v>
      </c>
      <c r="M1642" s="4">
        <v>3</v>
      </c>
      <c r="N1642" s="4" t="s">
        <v>3</v>
      </c>
      <c r="O1642" s="4">
        <v>2</v>
      </c>
      <c r="P1642" s="4"/>
      <c r="Q1642" s="4"/>
      <c r="R1642" s="4"/>
      <c r="S1642" s="4"/>
      <c r="T1642" s="4"/>
      <c r="U1642" s="4"/>
      <c r="V1642" s="4"/>
      <c r="W1642" s="4"/>
    </row>
    <row r="1643" spans="1:206" x14ac:dyDescent="0.2">
      <c r="A1643" s="4">
        <v>50</v>
      </c>
      <c r="B1643" s="4">
        <v>0</v>
      </c>
      <c r="C1643" s="4">
        <v>0</v>
      </c>
      <c r="D1643" s="4">
        <v>1</v>
      </c>
      <c r="E1643" s="4">
        <v>224</v>
      </c>
      <c r="F1643" s="4">
        <f>ROUND(Source!AR1616,O1643)</f>
        <v>0</v>
      </c>
      <c r="G1643" s="4" t="s">
        <v>116</v>
      </c>
      <c r="H1643" s="4" t="s">
        <v>117</v>
      </c>
      <c r="I1643" s="4"/>
      <c r="J1643" s="4"/>
      <c r="K1643" s="4">
        <v>224</v>
      </c>
      <c r="L1643" s="4">
        <v>26</v>
      </c>
      <c r="M1643" s="4">
        <v>3</v>
      </c>
      <c r="N1643" s="4" t="s">
        <v>3</v>
      </c>
      <c r="O1643" s="4">
        <v>2</v>
      </c>
      <c r="P1643" s="4"/>
      <c r="Q1643" s="4"/>
      <c r="R1643" s="4"/>
      <c r="S1643" s="4"/>
      <c r="T1643" s="4"/>
      <c r="U1643" s="4"/>
      <c r="V1643" s="4"/>
      <c r="W1643" s="4"/>
    </row>
    <row r="1645" spans="1:206" x14ac:dyDescent="0.2">
      <c r="A1645" s="1">
        <v>5</v>
      </c>
      <c r="B1645" s="1">
        <v>1</v>
      </c>
      <c r="C1645" s="1"/>
      <c r="D1645" s="1">
        <f>ROW(A1655)</f>
        <v>1655</v>
      </c>
      <c r="E1645" s="1"/>
      <c r="F1645" s="1" t="s">
        <v>118</v>
      </c>
      <c r="G1645" s="1" t="s">
        <v>467</v>
      </c>
      <c r="H1645" s="1" t="s">
        <v>3</v>
      </c>
      <c r="I1645" s="1">
        <v>0</v>
      </c>
      <c r="J1645" s="1"/>
      <c r="K1645" s="1">
        <v>0</v>
      </c>
      <c r="L1645" s="1"/>
      <c r="M1645" s="1"/>
      <c r="N1645" s="1"/>
      <c r="O1645" s="1"/>
      <c r="P1645" s="1"/>
      <c r="Q1645" s="1"/>
      <c r="R1645" s="1"/>
      <c r="S1645" s="1"/>
      <c r="T1645" s="1"/>
      <c r="U1645" s="1" t="s">
        <v>3</v>
      </c>
      <c r="V1645" s="1">
        <v>0</v>
      </c>
      <c r="W1645" s="1"/>
      <c r="X1645" s="1"/>
      <c r="Y1645" s="1"/>
      <c r="Z1645" s="1"/>
      <c r="AA1645" s="1"/>
      <c r="AB1645" s="1" t="s">
        <v>3</v>
      </c>
      <c r="AC1645" s="1" t="s">
        <v>3</v>
      </c>
      <c r="AD1645" s="1" t="s">
        <v>3</v>
      </c>
      <c r="AE1645" s="1" t="s">
        <v>3</v>
      </c>
      <c r="AF1645" s="1" t="s">
        <v>3</v>
      </c>
      <c r="AG1645" s="1" t="s">
        <v>3</v>
      </c>
      <c r="AH1645" s="1"/>
      <c r="AI1645" s="1"/>
      <c r="AJ1645" s="1"/>
      <c r="AK1645" s="1"/>
      <c r="AL1645" s="1"/>
      <c r="AM1645" s="1"/>
      <c r="AN1645" s="1"/>
      <c r="AO1645" s="1"/>
      <c r="AP1645" s="1" t="s">
        <v>3</v>
      </c>
      <c r="AQ1645" s="1" t="s">
        <v>3</v>
      </c>
      <c r="AR1645" s="1" t="s">
        <v>3</v>
      </c>
      <c r="AS1645" s="1"/>
      <c r="AT1645" s="1"/>
      <c r="AU1645" s="1"/>
      <c r="AV1645" s="1"/>
      <c r="AW1645" s="1"/>
      <c r="AX1645" s="1"/>
      <c r="AY1645" s="1"/>
      <c r="AZ1645" s="1" t="s">
        <v>3</v>
      </c>
      <c r="BA1645" s="1"/>
      <c r="BB1645" s="1" t="s">
        <v>3</v>
      </c>
      <c r="BC1645" s="1" t="s">
        <v>3</v>
      </c>
      <c r="BD1645" s="1" t="s">
        <v>3</v>
      </c>
      <c r="BE1645" s="1" t="s">
        <v>3</v>
      </c>
      <c r="BF1645" s="1" t="s">
        <v>3</v>
      </c>
      <c r="BG1645" s="1" t="s">
        <v>3</v>
      </c>
      <c r="BH1645" s="1" t="s">
        <v>3</v>
      </c>
      <c r="BI1645" s="1" t="s">
        <v>3</v>
      </c>
      <c r="BJ1645" s="1" t="s">
        <v>3</v>
      </c>
      <c r="BK1645" s="1" t="s">
        <v>3</v>
      </c>
      <c r="BL1645" s="1" t="s">
        <v>3</v>
      </c>
      <c r="BM1645" s="1" t="s">
        <v>3</v>
      </c>
      <c r="BN1645" s="1" t="s">
        <v>3</v>
      </c>
      <c r="BO1645" s="1" t="s">
        <v>3</v>
      </c>
      <c r="BP1645" s="1" t="s">
        <v>3</v>
      </c>
      <c r="BQ1645" s="1"/>
      <c r="BR1645" s="1"/>
      <c r="BS1645" s="1"/>
      <c r="BT1645" s="1"/>
      <c r="BU1645" s="1"/>
      <c r="BV1645" s="1"/>
      <c r="BW1645" s="1"/>
      <c r="BX1645" s="1">
        <v>0</v>
      </c>
      <c r="BY1645" s="1"/>
      <c r="BZ1645" s="1"/>
      <c r="CA1645" s="1"/>
      <c r="CB1645" s="1"/>
      <c r="CC1645" s="1"/>
      <c r="CD1645" s="1"/>
      <c r="CE1645" s="1"/>
      <c r="CF1645" s="1"/>
      <c r="CG1645" s="1"/>
      <c r="CH1645" s="1"/>
      <c r="CI1645" s="1"/>
      <c r="CJ1645" s="1">
        <v>0</v>
      </c>
    </row>
    <row r="1647" spans="1:206" x14ac:dyDescent="0.2">
      <c r="A1647" s="2">
        <v>52</v>
      </c>
      <c r="B1647" s="2">
        <f t="shared" ref="B1647:G1647" si="965">B1655</f>
        <v>1</v>
      </c>
      <c r="C1647" s="2">
        <f t="shared" si="965"/>
        <v>5</v>
      </c>
      <c r="D1647" s="2">
        <f t="shared" si="965"/>
        <v>1645</v>
      </c>
      <c r="E1647" s="2">
        <f t="shared" si="965"/>
        <v>0</v>
      </c>
      <c r="F1647" s="2" t="str">
        <f t="shared" si="965"/>
        <v>Новый подраздел</v>
      </c>
      <c r="G1647" s="2" t="str">
        <f t="shared" si="965"/>
        <v>Устройство технического тротуара</v>
      </c>
      <c r="H1647" s="2"/>
      <c r="I1647" s="2"/>
      <c r="J1647" s="2"/>
      <c r="K1647" s="2"/>
      <c r="L1647" s="2"/>
      <c r="M1647" s="2"/>
      <c r="N1647" s="2"/>
      <c r="O1647" s="2">
        <f t="shared" ref="O1647:AT1647" si="966">O1655</f>
        <v>0</v>
      </c>
      <c r="P1647" s="2">
        <f t="shared" si="966"/>
        <v>0</v>
      </c>
      <c r="Q1647" s="2">
        <f t="shared" si="966"/>
        <v>0</v>
      </c>
      <c r="R1647" s="2">
        <f t="shared" si="966"/>
        <v>0</v>
      </c>
      <c r="S1647" s="2">
        <f t="shared" si="966"/>
        <v>0</v>
      </c>
      <c r="T1647" s="2">
        <f t="shared" si="966"/>
        <v>0</v>
      </c>
      <c r="U1647" s="2">
        <f t="shared" si="966"/>
        <v>0</v>
      </c>
      <c r="V1647" s="2">
        <f t="shared" si="966"/>
        <v>0</v>
      </c>
      <c r="W1647" s="2">
        <f t="shared" si="966"/>
        <v>0</v>
      </c>
      <c r="X1647" s="2">
        <f t="shared" si="966"/>
        <v>0</v>
      </c>
      <c r="Y1647" s="2">
        <f t="shared" si="966"/>
        <v>0</v>
      </c>
      <c r="Z1647" s="2">
        <f t="shared" si="966"/>
        <v>0</v>
      </c>
      <c r="AA1647" s="2">
        <f t="shared" si="966"/>
        <v>0</v>
      </c>
      <c r="AB1647" s="2">
        <f t="shared" si="966"/>
        <v>0</v>
      </c>
      <c r="AC1647" s="2">
        <f t="shared" si="966"/>
        <v>0</v>
      </c>
      <c r="AD1647" s="2">
        <f t="shared" si="966"/>
        <v>0</v>
      </c>
      <c r="AE1647" s="2">
        <f t="shared" si="966"/>
        <v>0</v>
      </c>
      <c r="AF1647" s="2">
        <f t="shared" si="966"/>
        <v>0</v>
      </c>
      <c r="AG1647" s="2">
        <f t="shared" si="966"/>
        <v>0</v>
      </c>
      <c r="AH1647" s="2">
        <f t="shared" si="966"/>
        <v>0</v>
      </c>
      <c r="AI1647" s="2">
        <f t="shared" si="966"/>
        <v>0</v>
      </c>
      <c r="AJ1647" s="2">
        <f t="shared" si="966"/>
        <v>0</v>
      </c>
      <c r="AK1647" s="2">
        <f t="shared" si="966"/>
        <v>0</v>
      </c>
      <c r="AL1647" s="2">
        <f t="shared" si="966"/>
        <v>0</v>
      </c>
      <c r="AM1647" s="2">
        <f t="shared" si="966"/>
        <v>0</v>
      </c>
      <c r="AN1647" s="2">
        <f t="shared" si="966"/>
        <v>0</v>
      </c>
      <c r="AO1647" s="2">
        <f t="shared" si="966"/>
        <v>0</v>
      </c>
      <c r="AP1647" s="2">
        <f t="shared" si="966"/>
        <v>0</v>
      </c>
      <c r="AQ1647" s="2">
        <f t="shared" si="966"/>
        <v>0</v>
      </c>
      <c r="AR1647" s="2">
        <f t="shared" si="966"/>
        <v>0</v>
      </c>
      <c r="AS1647" s="2">
        <f t="shared" si="966"/>
        <v>0</v>
      </c>
      <c r="AT1647" s="2">
        <f t="shared" si="966"/>
        <v>0</v>
      </c>
      <c r="AU1647" s="2">
        <f t="shared" ref="AU1647:BZ1647" si="967">AU1655</f>
        <v>0</v>
      </c>
      <c r="AV1647" s="2">
        <f t="shared" si="967"/>
        <v>0</v>
      </c>
      <c r="AW1647" s="2">
        <f t="shared" si="967"/>
        <v>0</v>
      </c>
      <c r="AX1647" s="2">
        <f t="shared" si="967"/>
        <v>0</v>
      </c>
      <c r="AY1647" s="2">
        <f t="shared" si="967"/>
        <v>0</v>
      </c>
      <c r="AZ1647" s="2">
        <f t="shared" si="967"/>
        <v>0</v>
      </c>
      <c r="BA1647" s="2">
        <f t="shared" si="967"/>
        <v>0</v>
      </c>
      <c r="BB1647" s="2">
        <f t="shared" si="967"/>
        <v>0</v>
      </c>
      <c r="BC1647" s="2">
        <f t="shared" si="967"/>
        <v>0</v>
      </c>
      <c r="BD1647" s="2">
        <f t="shared" si="967"/>
        <v>0</v>
      </c>
      <c r="BE1647" s="2">
        <f t="shared" si="967"/>
        <v>0</v>
      </c>
      <c r="BF1647" s="2">
        <f t="shared" si="967"/>
        <v>0</v>
      </c>
      <c r="BG1647" s="2">
        <f t="shared" si="967"/>
        <v>0</v>
      </c>
      <c r="BH1647" s="2">
        <f t="shared" si="967"/>
        <v>0</v>
      </c>
      <c r="BI1647" s="2">
        <f t="shared" si="967"/>
        <v>0</v>
      </c>
      <c r="BJ1647" s="2">
        <f t="shared" si="967"/>
        <v>0</v>
      </c>
      <c r="BK1647" s="2">
        <f t="shared" si="967"/>
        <v>0</v>
      </c>
      <c r="BL1647" s="2">
        <f t="shared" si="967"/>
        <v>0</v>
      </c>
      <c r="BM1647" s="2">
        <f t="shared" si="967"/>
        <v>0</v>
      </c>
      <c r="BN1647" s="2">
        <f t="shared" si="967"/>
        <v>0</v>
      </c>
      <c r="BO1647" s="2">
        <f t="shared" si="967"/>
        <v>0</v>
      </c>
      <c r="BP1647" s="2">
        <f t="shared" si="967"/>
        <v>0</v>
      </c>
      <c r="BQ1647" s="2">
        <f t="shared" si="967"/>
        <v>0</v>
      </c>
      <c r="BR1647" s="2">
        <f t="shared" si="967"/>
        <v>0</v>
      </c>
      <c r="BS1647" s="2">
        <f t="shared" si="967"/>
        <v>0</v>
      </c>
      <c r="BT1647" s="2">
        <f t="shared" si="967"/>
        <v>0</v>
      </c>
      <c r="BU1647" s="2">
        <f t="shared" si="967"/>
        <v>0</v>
      </c>
      <c r="BV1647" s="2">
        <f t="shared" si="967"/>
        <v>0</v>
      </c>
      <c r="BW1647" s="2">
        <f t="shared" si="967"/>
        <v>0</v>
      </c>
      <c r="BX1647" s="2">
        <f t="shared" si="967"/>
        <v>0</v>
      </c>
      <c r="BY1647" s="2">
        <f t="shared" si="967"/>
        <v>0</v>
      </c>
      <c r="BZ1647" s="2">
        <f t="shared" si="967"/>
        <v>0</v>
      </c>
      <c r="CA1647" s="2">
        <f t="shared" ref="CA1647:DF1647" si="968">CA1655</f>
        <v>0</v>
      </c>
      <c r="CB1647" s="2">
        <f t="shared" si="968"/>
        <v>0</v>
      </c>
      <c r="CC1647" s="2">
        <f t="shared" si="968"/>
        <v>0</v>
      </c>
      <c r="CD1647" s="2">
        <f t="shared" si="968"/>
        <v>0</v>
      </c>
      <c r="CE1647" s="2">
        <f t="shared" si="968"/>
        <v>0</v>
      </c>
      <c r="CF1647" s="2">
        <f t="shared" si="968"/>
        <v>0</v>
      </c>
      <c r="CG1647" s="2">
        <f t="shared" si="968"/>
        <v>0</v>
      </c>
      <c r="CH1647" s="2">
        <f t="shared" si="968"/>
        <v>0</v>
      </c>
      <c r="CI1647" s="2">
        <f t="shared" si="968"/>
        <v>0</v>
      </c>
      <c r="CJ1647" s="2">
        <f t="shared" si="968"/>
        <v>0</v>
      </c>
      <c r="CK1647" s="2">
        <f t="shared" si="968"/>
        <v>0</v>
      </c>
      <c r="CL1647" s="2">
        <f t="shared" si="968"/>
        <v>0</v>
      </c>
      <c r="CM1647" s="2">
        <f t="shared" si="968"/>
        <v>0</v>
      </c>
      <c r="CN1647" s="2">
        <f t="shared" si="968"/>
        <v>0</v>
      </c>
      <c r="CO1647" s="2">
        <f t="shared" si="968"/>
        <v>0</v>
      </c>
      <c r="CP1647" s="2">
        <f t="shared" si="968"/>
        <v>0</v>
      </c>
      <c r="CQ1647" s="2">
        <f t="shared" si="968"/>
        <v>0</v>
      </c>
      <c r="CR1647" s="2">
        <f t="shared" si="968"/>
        <v>0</v>
      </c>
      <c r="CS1647" s="2">
        <f t="shared" si="968"/>
        <v>0</v>
      </c>
      <c r="CT1647" s="2">
        <f t="shared" si="968"/>
        <v>0</v>
      </c>
      <c r="CU1647" s="2">
        <f t="shared" si="968"/>
        <v>0</v>
      </c>
      <c r="CV1647" s="2">
        <f t="shared" si="968"/>
        <v>0</v>
      </c>
      <c r="CW1647" s="2">
        <f t="shared" si="968"/>
        <v>0</v>
      </c>
      <c r="CX1647" s="2">
        <f t="shared" si="968"/>
        <v>0</v>
      </c>
      <c r="CY1647" s="2">
        <f t="shared" si="968"/>
        <v>0</v>
      </c>
      <c r="CZ1647" s="2">
        <f t="shared" si="968"/>
        <v>0</v>
      </c>
      <c r="DA1647" s="2">
        <f t="shared" si="968"/>
        <v>0</v>
      </c>
      <c r="DB1647" s="2">
        <f t="shared" si="968"/>
        <v>0</v>
      </c>
      <c r="DC1647" s="2">
        <f t="shared" si="968"/>
        <v>0</v>
      </c>
      <c r="DD1647" s="2">
        <f t="shared" si="968"/>
        <v>0</v>
      </c>
      <c r="DE1647" s="2">
        <f t="shared" si="968"/>
        <v>0</v>
      </c>
      <c r="DF1647" s="2">
        <f t="shared" si="968"/>
        <v>0</v>
      </c>
      <c r="DG1647" s="3">
        <f t="shared" ref="DG1647:EL1647" si="969">DG1655</f>
        <v>0</v>
      </c>
      <c r="DH1647" s="3">
        <f t="shared" si="969"/>
        <v>0</v>
      </c>
      <c r="DI1647" s="3">
        <f t="shared" si="969"/>
        <v>0</v>
      </c>
      <c r="DJ1647" s="3">
        <f t="shared" si="969"/>
        <v>0</v>
      </c>
      <c r="DK1647" s="3">
        <f t="shared" si="969"/>
        <v>0</v>
      </c>
      <c r="DL1647" s="3">
        <f t="shared" si="969"/>
        <v>0</v>
      </c>
      <c r="DM1647" s="3">
        <f t="shared" si="969"/>
        <v>0</v>
      </c>
      <c r="DN1647" s="3">
        <f t="shared" si="969"/>
        <v>0</v>
      </c>
      <c r="DO1647" s="3">
        <f t="shared" si="969"/>
        <v>0</v>
      </c>
      <c r="DP1647" s="3">
        <f t="shared" si="969"/>
        <v>0</v>
      </c>
      <c r="DQ1647" s="3">
        <f t="shared" si="969"/>
        <v>0</v>
      </c>
      <c r="DR1647" s="3">
        <f t="shared" si="969"/>
        <v>0</v>
      </c>
      <c r="DS1647" s="3">
        <f t="shared" si="969"/>
        <v>0</v>
      </c>
      <c r="DT1647" s="3">
        <f t="shared" si="969"/>
        <v>0</v>
      </c>
      <c r="DU1647" s="3">
        <f t="shared" si="969"/>
        <v>0</v>
      </c>
      <c r="DV1647" s="3">
        <f t="shared" si="969"/>
        <v>0</v>
      </c>
      <c r="DW1647" s="3">
        <f t="shared" si="969"/>
        <v>0</v>
      </c>
      <c r="DX1647" s="3">
        <f t="shared" si="969"/>
        <v>0</v>
      </c>
      <c r="DY1647" s="3">
        <f t="shared" si="969"/>
        <v>0</v>
      </c>
      <c r="DZ1647" s="3">
        <f t="shared" si="969"/>
        <v>0</v>
      </c>
      <c r="EA1647" s="3">
        <f t="shared" si="969"/>
        <v>0</v>
      </c>
      <c r="EB1647" s="3">
        <f t="shared" si="969"/>
        <v>0</v>
      </c>
      <c r="EC1647" s="3">
        <f t="shared" si="969"/>
        <v>0</v>
      </c>
      <c r="ED1647" s="3">
        <f t="shared" si="969"/>
        <v>0</v>
      </c>
      <c r="EE1647" s="3">
        <f t="shared" si="969"/>
        <v>0</v>
      </c>
      <c r="EF1647" s="3">
        <f t="shared" si="969"/>
        <v>0</v>
      </c>
      <c r="EG1647" s="3">
        <f t="shared" si="969"/>
        <v>0</v>
      </c>
      <c r="EH1647" s="3">
        <f t="shared" si="969"/>
        <v>0</v>
      </c>
      <c r="EI1647" s="3">
        <f t="shared" si="969"/>
        <v>0</v>
      </c>
      <c r="EJ1647" s="3">
        <f t="shared" si="969"/>
        <v>0</v>
      </c>
      <c r="EK1647" s="3">
        <f t="shared" si="969"/>
        <v>0</v>
      </c>
      <c r="EL1647" s="3">
        <f t="shared" si="969"/>
        <v>0</v>
      </c>
      <c r="EM1647" s="3">
        <f t="shared" ref="EM1647:FR1647" si="970">EM1655</f>
        <v>0</v>
      </c>
      <c r="EN1647" s="3">
        <f t="shared" si="970"/>
        <v>0</v>
      </c>
      <c r="EO1647" s="3">
        <f t="shared" si="970"/>
        <v>0</v>
      </c>
      <c r="EP1647" s="3">
        <f t="shared" si="970"/>
        <v>0</v>
      </c>
      <c r="EQ1647" s="3">
        <f t="shared" si="970"/>
        <v>0</v>
      </c>
      <c r="ER1647" s="3">
        <f t="shared" si="970"/>
        <v>0</v>
      </c>
      <c r="ES1647" s="3">
        <f t="shared" si="970"/>
        <v>0</v>
      </c>
      <c r="ET1647" s="3">
        <f t="shared" si="970"/>
        <v>0</v>
      </c>
      <c r="EU1647" s="3">
        <f t="shared" si="970"/>
        <v>0</v>
      </c>
      <c r="EV1647" s="3">
        <f t="shared" si="970"/>
        <v>0</v>
      </c>
      <c r="EW1647" s="3">
        <f t="shared" si="970"/>
        <v>0</v>
      </c>
      <c r="EX1647" s="3">
        <f t="shared" si="970"/>
        <v>0</v>
      </c>
      <c r="EY1647" s="3">
        <f t="shared" si="970"/>
        <v>0</v>
      </c>
      <c r="EZ1647" s="3">
        <f t="shared" si="970"/>
        <v>0</v>
      </c>
      <c r="FA1647" s="3">
        <f t="shared" si="970"/>
        <v>0</v>
      </c>
      <c r="FB1647" s="3">
        <f t="shared" si="970"/>
        <v>0</v>
      </c>
      <c r="FC1647" s="3">
        <f t="shared" si="970"/>
        <v>0</v>
      </c>
      <c r="FD1647" s="3">
        <f t="shared" si="970"/>
        <v>0</v>
      </c>
      <c r="FE1647" s="3">
        <f t="shared" si="970"/>
        <v>0</v>
      </c>
      <c r="FF1647" s="3">
        <f t="shared" si="970"/>
        <v>0</v>
      </c>
      <c r="FG1647" s="3">
        <f t="shared" si="970"/>
        <v>0</v>
      </c>
      <c r="FH1647" s="3">
        <f t="shared" si="970"/>
        <v>0</v>
      </c>
      <c r="FI1647" s="3">
        <f t="shared" si="970"/>
        <v>0</v>
      </c>
      <c r="FJ1647" s="3">
        <f t="shared" si="970"/>
        <v>0</v>
      </c>
      <c r="FK1647" s="3">
        <f t="shared" si="970"/>
        <v>0</v>
      </c>
      <c r="FL1647" s="3">
        <f t="shared" si="970"/>
        <v>0</v>
      </c>
      <c r="FM1647" s="3">
        <f t="shared" si="970"/>
        <v>0</v>
      </c>
      <c r="FN1647" s="3">
        <f t="shared" si="970"/>
        <v>0</v>
      </c>
      <c r="FO1647" s="3">
        <f t="shared" si="970"/>
        <v>0</v>
      </c>
      <c r="FP1647" s="3">
        <f t="shared" si="970"/>
        <v>0</v>
      </c>
      <c r="FQ1647" s="3">
        <f t="shared" si="970"/>
        <v>0</v>
      </c>
      <c r="FR1647" s="3">
        <f t="shared" si="970"/>
        <v>0</v>
      </c>
      <c r="FS1647" s="3">
        <f t="shared" ref="FS1647:GX1647" si="971">FS1655</f>
        <v>0</v>
      </c>
      <c r="FT1647" s="3">
        <f t="shared" si="971"/>
        <v>0</v>
      </c>
      <c r="FU1647" s="3">
        <f t="shared" si="971"/>
        <v>0</v>
      </c>
      <c r="FV1647" s="3">
        <f t="shared" si="971"/>
        <v>0</v>
      </c>
      <c r="FW1647" s="3">
        <f t="shared" si="971"/>
        <v>0</v>
      </c>
      <c r="FX1647" s="3">
        <f t="shared" si="971"/>
        <v>0</v>
      </c>
      <c r="FY1647" s="3">
        <f t="shared" si="971"/>
        <v>0</v>
      </c>
      <c r="FZ1647" s="3">
        <f t="shared" si="971"/>
        <v>0</v>
      </c>
      <c r="GA1647" s="3">
        <f t="shared" si="971"/>
        <v>0</v>
      </c>
      <c r="GB1647" s="3">
        <f t="shared" si="971"/>
        <v>0</v>
      </c>
      <c r="GC1647" s="3">
        <f t="shared" si="971"/>
        <v>0</v>
      </c>
      <c r="GD1647" s="3">
        <f t="shared" si="971"/>
        <v>0</v>
      </c>
      <c r="GE1647" s="3">
        <f t="shared" si="971"/>
        <v>0</v>
      </c>
      <c r="GF1647" s="3">
        <f t="shared" si="971"/>
        <v>0</v>
      </c>
      <c r="GG1647" s="3">
        <f t="shared" si="971"/>
        <v>0</v>
      </c>
      <c r="GH1647" s="3">
        <f t="shared" si="971"/>
        <v>0</v>
      </c>
      <c r="GI1647" s="3">
        <f t="shared" si="971"/>
        <v>0</v>
      </c>
      <c r="GJ1647" s="3">
        <f t="shared" si="971"/>
        <v>0</v>
      </c>
      <c r="GK1647" s="3">
        <f t="shared" si="971"/>
        <v>0</v>
      </c>
      <c r="GL1647" s="3">
        <f t="shared" si="971"/>
        <v>0</v>
      </c>
      <c r="GM1647" s="3">
        <f t="shared" si="971"/>
        <v>0</v>
      </c>
      <c r="GN1647" s="3">
        <f t="shared" si="971"/>
        <v>0</v>
      </c>
      <c r="GO1647" s="3">
        <f t="shared" si="971"/>
        <v>0</v>
      </c>
      <c r="GP1647" s="3">
        <f t="shared" si="971"/>
        <v>0</v>
      </c>
      <c r="GQ1647" s="3">
        <f t="shared" si="971"/>
        <v>0</v>
      </c>
      <c r="GR1647" s="3">
        <f t="shared" si="971"/>
        <v>0</v>
      </c>
      <c r="GS1647" s="3">
        <f t="shared" si="971"/>
        <v>0</v>
      </c>
      <c r="GT1647" s="3">
        <f t="shared" si="971"/>
        <v>0</v>
      </c>
      <c r="GU1647" s="3">
        <f t="shared" si="971"/>
        <v>0</v>
      </c>
      <c r="GV1647" s="3">
        <f t="shared" si="971"/>
        <v>0</v>
      </c>
      <c r="GW1647" s="3">
        <f t="shared" si="971"/>
        <v>0</v>
      </c>
      <c r="GX1647" s="3">
        <f t="shared" si="971"/>
        <v>0</v>
      </c>
    </row>
    <row r="1649" spans="1:245" x14ac:dyDescent="0.2">
      <c r="A1649">
        <v>17</v>
      </c>
      <c r="B1649">
        <v>1</v>
      </c>
      <c r="C1649">
        <f>ROW(SmtRes!A430)</f>
        <v>430</v>
      </c>
      <c r="D1649">
        <f>ROW(EtalonRes!A534)</f>
        <v>534</v>
      </c>
      <c r="E1649" t="s">
        <v>468</v>
      </c>
      <c r="F1649" t="s">
        <v>121</v>
      </c>
      <c r="G1649" t="s">
        <v>122</v>
      </c>
      <c r="H1649" t="s">
        <v>29</v>
      </c>
      <c r="I1649">
        <v>0</v>
      </c>
      <c r="J1649">
        <v>0</v>
      </c>
      <c r="O1649">
        <f>ROUND(CP1649,2)</f>
        <v>0</v>
      </c>
      <c r="P1649">
        <f>ROUND(CQ1649*I1649,2)</f>
        <v>0</v>
      </c>
      <c r="Q1649">
        <f>ROUND(CR1649*I1649,2)</f>
        <v>0</v>
      </c>
      <c r="R1649">
        <f>ROUND(CS1649*I1649,2)</f>
        <v>0</v>
      </c>
      <c r="S1649">
        <f>ROUND(CT1649*I1649,2)</f>
        <v>0</v>
      </c>
      <c r="T1649">
        <f>ROUND(CU1649*I1649,2)</f>
        <v>0</v>
      </c>
      <c r="U1649">
        <f>CV1649*I1649</f>
        <v>0</v>
      </c>
      <c r="V1649">
        <f>CW1649*I1649</f>
        <v>0</v>
      </c>
      <c r="W1649">
        <f>ROUND(CX1649*I1649,2)</f>
        <v>0</v>
      </c>
      <c r="X1649">
        <f t="shared" ref="X1649:Y1653" si="972">ROUND(CY1649,2)</f>
        <v>0</v>
      </c>
      <c r="Y1649">
        <f t="shared" si="972"/>
        <v>0</v>
      </c>
      <c r="AA1649">
        <v>40597198</v>
      </c>
      <c r="AB1649">
        <f>ROUND((AC1649+AD1649+AF1649),6)</f>
        <v>76371.3</v>
      </c>
      <c r="AC1649">
        <f>ROUND((ES1649),6)</f>
        <v>65154.45</v>
      </c>
      <c r="AD1649">
        <f>ROUND((((ET1649)-(EU1649))+AE1649),6)</f>
        <v>8265.0300000000007</v>
      </c>
      <c r="AE1649">
        <f t="shared" ref="AE1649:AF1653" si="973">ROUND((EU1649),6)</f>
        <v>3342.74</v>
      </c>
      <c r="AF1649">
        <f t="shared" si="973"/>
        <v>2951.82</v>
      </c>
      <c r="AG1649">
        <f>ROUND((AP1649),6)</f>
        <v>0</v>
      </c>
      <c r="AH1649">
        <f t="shared" ref="AH1649:AI1653" si="974">(EW1649)</f>
        <v>16.559999999999999</v>
      </c>
      <c r="AI1649">
        <f t="shared" si="974"/>
        <v>0</v>
      </c>
      <c r="AJ1649">
        <f>(AS1649)</f>
        <v>0</v>
      </c>
      <c r="AK1649">
        <v>76371.3</v>
      </c>
      <c r="AL1649">
        <v>65154.45</v>
      </c>
      <c r="AM1649">
        <v>8265.0300000000007</v>
      </c>
      <c r="AN1649">
        <v>3342.74</v>
      </c>
      <c r="AO1649">
        <v>2951.82</v>
      </c>
      <c r="AP1649">
        <v>0</v>
      </c>
      <c r="AQ1649">
        <v>16.559999999999999</v>
      </c>
      <c r="AR1649">
        <v>0</v>
      </c>
      <c r="AS1649">
        <v>0</v>
      </c>
      <c r="AT1649">
        <v>70</v>
      </c>
      <c r="AU1649">
        <v>10</v>
      </c>
      <c r="AV1649">
        <v>1</v>
      </c>
      <c r="AW1649">
        <v>1</v>
      </c>
      <c r="AZ1649">
        <v>1</v>
      </c>
      <c r="BA1649">
        <v>1</v>
      </c>
      <c r="BB1649">
        <v>1</v>
      </c>
      <c r="BC1649">
        <v>1</v>
      </c>
      <c r="BD1649" t="s">
        <v>3</v>
      </c>
      <c r="BE1649" t="s">
        <v>3</v>
      </c>
      <c r="BF1649" t="s">
        <v>3</v>
      </c>
      <c r="BG1649" t="s">
        <v>3</v>
      </c>
      <c r="BH1649">
        <v>0</v>
      </c>
      <c r="BI1649">
        <v>4</v>
      </c>
      <c r="BJ1649" t="s">
        <v>123</v>
      </c>
      <c r="BM1649">
        <v>0</v>
      </c>
      <c r="BN1649">
        <v>0</v>
      </c>
      <c r="BO1649" t="s">
        <v>3</v>
      </c>
      <c r="BP1649">
        <v>0</v>
      </c>
      <c r="BQ1649">
        <v>1</v>
      </c>
      <c r="BR1649">
        <v>0</v>
      </c>
      <c r="BS1649">
        <v>1</v>
      </c>
      <c r="BT1649">
        <v>1</v>
      </c>
      <c r="BU1649">
        <v>1</v>
      </c>
      <c r="BV1649">
        <v>1</v>
      </c>
      <c r="BW1649">
        <v>1</v>
      </c>
      <c r="BX1649">
        <v>1</v>
      </c>
      <c r="BY1649" t="s">
        <v>3</v>
      </c>
      <c r="BZ1649">
        <v>70</v>
      </c>
      <c r="CA1649">
        <v>10</v>
      </c>
      <c r="CE1649">
        <v>0</v>
      </c>
      <c r="CF1649">
        <v>0</v>
      </c>
      <c r="CG1649">
        <v>0</v>
      </c>
      <c r="CM1649">
        <v>0</v>
      </c>
      <c r="CN1649" t="s">
        <v>3</v>
      </c>
      <c r="CO1649">
        <v>0</v>
      </c>
      <c r="CP1649">
        <f>(P1649+Q1649+S1649)</f>
        <v>0</v>
      </c>
      <c r="CQ1649">
        <f>(AC1649*BC1649*AW1649)</f>
        <v>65154.45</v>
      </c>
      <c r="CR1649">
        <f>((((ET1649)*BB1649-(EU1649)*BS1649)+AE1649*BS1649)*AV1649)</f>
        <v>8265.0300000000007</v>
      </c>
      <c r="CS1649">
        <f>(AE1649*BS1649*AV1649)</f>
        <v>3342.74</v>
      </c>
      <c r="CT1649">
        <f>(AF1649*BA1649*AV1649)</f>
        <v>2951.82</v>
      </c>
      <c r="CU1649">
        <f>AG1649</f>
        <v>0</v>
      </c>
      <c r="CV1649">
        <f>(AH1649*AV1649)</f>
        <v>16.559999999999999</v>
      </c>
      <c r="CW1649">
        <f t="shared" ref="CW1649:CX1653" si="975">AI1649</f>
        <v>0</v>
      </c>
      <c r="CX1649">
        <f t="shared" si="975"/>
        <v>0</v>
      </c>
      <c r="CY1649">
        <f>((S1649*BZ1649)/100)</f>
        <v>0</v>
      </c>
      <c r="CZ1649">
        <f>((S1649*CA1649)/100)</f>
        <v>0</v>
      </c>
      <c r="DC1649" t="s">
        <v>3</v>
      </c>
      <c r="DD1649" t="s">
        <v>3</v>
      </c>
      <c r="DE1649" t="s">
        <v>3</v>
      </c>
      <c r="DF1649" t="s">
        <v>3</v>
      </c>
      <c r="DG1649" t="s">
        <v>3</v>
      </c>
      <c r="DH1649" t="s">
        <v>3</v>
      </c>
      <c r="DI1649" t="s">
        <v>3</v>
      </c>
      <c r="DJ1649" t="s">
        <v>3</v>
      </c>
      <c r="DK1649" t="s">
        <v>3</v>
      </c>
      <c r="DL1649" t="s">
        <v>3</v>
      </c>
      <c r="DM1649" t="s">
        <v>3</v>
      </c>
      <c r="DN1649">
        <v>0</v>
      </c>
      <c r="DO1649">
        <v>0</v>
      </c>
      <c r="DP1649">
        <v>1</v>
      </c>
      <c r="DQ1649">
        <v>1</v>
      </c>
      <c r="DU1649">
        <v>1007</v>
      </c>
      <c r="DV1649" t="s">
        <v>29</v>
      </c>
      <c r="DW1649" t="s">
        <v>29</v>
      </c>
      <c r="DX1649">
        <v>100</v>
      </c>
      <c r="EE1649">
        <v>38986828</v>
      </c>
      <c r="EF1649">
        <v>1</v>
      </c>
      <c r="EG1649" t="s">
        <v>23</v>
      </c>
      <c r="EH1649">
        <v>0</v>
      </c>
      <c r="EI1649" t="s">
        <v>3</v>
      </c>
      <c r="EJ1649">
        <v>4</v>
      </c>
      <c r="EK1649">
        <v>0</v>
      </c>
      <c r="EL1649" t="s">
        <v>24</v>
      </c>
      <c r="EM1649" t="s">
        <v>25</v>
      </c>
      <c r="EO1649" t="s">
        <v>3</v>
      </c>
      <c r="EQ1649">
        <v>0</v>
      </c>
      <c r="ER1649">
        <v>76371.3</v>
      </c>
      <c r="ES1649">
        <v>65154.45</v>
      </c>
      <c r="ET1649">
        <v>8265.0300000000007</v>
      </c>
      <c r="EU1649">
        <v>3342.74</v>
      </c>
      <c r="EV1649">
        <v>2951.82</v>
      </c>
      <c r="EW1649">
        <v>16.559999999999999</v>
      </c>
      <c r="EX1649">
        <v>0</v>
      </c>
      <c r="EY1649">
        <v>0</v>
      </c>
      <c r="FQ1649">
        <v>0</v>
      </c>
      <c r="FR1649">
        <f>ROUND(IF(AND(BH1649=3,BI1649=3),P1649,0),2)</f>
        <v>0</v>
      </c>
      <c r="FS1649">
        <v>0</v>
      </c>
      <c r="FX1649">
        <v>70</v>
      </c>
      <c r="FY1649">
        <v>10</v>
      </c>
      <c r="GA1649" t="s">
        <v>3</v>
      </c>
      <c r="GD1649">
        <v>0</v>
      </c>
      <c r="GF1649">
        <v>-2044529547</v>
      </c>
      <c r="GG1649">
        <v>2</v>
      </c>
      <c r="GH1649">
        <v>1</v>
      </c>
      <c r="GI1649">
        <v>-2</v>
      </c>
      <c r="GJ1649">
        <v>0</v>
      </c>
      <c r="GK1649">
        <f>ROUND(R1649*(R12)/100,2)</f>
        <v>0</v>
      </c>
      <c r="GL1649">
        <f>ROUND(IF(AND(BH1649=3,BI1649=3,FS1649&lt;&gt;0),P1649,0),2)</f>
        <v>0</v>
      </c>
      <c r="GM1649">
        <f>ROUND(O1649+X1649+Y1649+GK1649,2)+GX1649</f>
        <v>0</v>
      </c>
      <c r="GN1649">
        <f>IF(OR(BI1649=0,BI1649=1),ROUND(O1649+X1649+Y1649+GK1649,2),0)</f>
        <v>0</v>
      </c>
      <c r="GO1649">
        <f>IF(BI1649=2,ROUND(O1649+X1649+Y1649+GK1649,2),0)</f>
        <v>0</v>
      </c>
      <c r="GP1649">
        <f>IF(BI1649=4,ROUND(O1649+X1649+Y1649+GK1649,2)+GX1649,0)</f>
        <v>0</v>
      </c>
      <c r="GR1649">
        <v>0</v>
      </c>
      <c r="GS1649">
        <v>3</v>
      </c>
      <c r="GT1649">
        <v>0</v>
      </c>
      <c r="GU1649" t="s">
        <v>3</v>
      </c>
      <c r="GV1649">
        <f>ROUND((GT1649),6)</f>
        <v>0</v>
      </c>
      <c r="GW1649">
        <v>1</v>
      </c>
      <c r="GX1649">
        <f>ROUND(HC1649*I1649,2)</f>
        <v>0</v>
      </c>
      <c r="HA1649">
        <v>0</v>
      </c>
      <c r="HB1649">
        <v>0</v>
      </c>
      <c r="HC1649">
        <f>GV1649*GW1649</f>
        <v>0</v>
      </c>
      <c r="IK1649">
        <v>0</v>
      </c>
    </row>
    <row r="1650" spans="1:245" x14ac:dyDescent="0.2">
      <c r="A1650">
        <v>17</v>
      </c>
      <c r="B1650">
        <v>1</v>
      </c>
      <c r="C1650">
        <f>ROW(SmtRes!A439)</f>
        <v>439</v>
      </c>
      <c r="D1650">
        <f>ROW(EtalonRes!A543)</f>
        <v>543</v>
      </c>
      <c r="E1650" t="s">
        <v>469</v>
      </c>
      <c r="F1650" t="s">
        <v>298</v>
      </c>
      <c r="G1650" t="s">
        <v>299</v>
      </c>
      <c r="H1650" t="s">
        <v>29</v>
      </c>
      <c r="I1650">
        <v>0</v>
      </c>
      <c r="J1650">
        <v>0</v>
      </c>
      <c r="O1650">
        <f>ROUND(CP1650,2)</f>
        <v>0</v>
      </c>
      <c r="P1650">
        <f>ROUND(CQ1650*I1650,2)</f>
        <v>0</v>
      </c>
      <c r="Q1650">
        <f>ROUND(CR1650*I1650,2)</f>
        <v>0</v>
      </c>
      <c r="R1650">
        <f>ROUND(CS1650*I1650,2)</f>
        <v>0</v>
      </c>
      <c r="S1650">
        <f>ROUND(CT1650*I1650,2)</f>
        <v>0</v>
      </c>
      <c r="T1650">
        <f>ROUND(CU1650*I1650,2)</f>
        <v>0</v>
      </c>
      <c r="U1650">
        <f>CV1650*I1650</f>
        <v>0</v>
      </c>
      <c r="V1650">
        <f>CW1650*I1650</f>
        <v>0</v>
      </c>
      <c r="W1650">
        <f>ROUND(CX1650*I1650,2)</f>
        <v>0</v>
      </c>
      <c r="X1650">
        <f t="shared" si="972"/>
        <v>0</v>
      </c>
      <c r="Y1650">
        <f t="shared" si="972"/>
        <v>0</v>
      </c>
      <c r="AA1650">
        <v>40597198</v>
      </c>
      <c r="AB1650">
        <f>ROUND((AC1650+AD1650+AF1650),6)</f>
        <v>283607.26</v>
      </c>
      <c r="AC1650">
        <f>ROUND((ES1650),6)</f>
        <v>227826.13</v>
      </c>
      <c r="AD1650">
        <f>ROUND((((ET1650)-(EU1650))+AE1650),6)</f>
        <v>51353.4</v>
      </c>
      <c r="AE1650">
        <f t="shared" si="973"/>
        <v>20189.400000000001</v>
      </c>
      <c r="AF1650">
        <f t="shared" si="973"/>
        <v>4427.7299999999996</v>
      </c>
      <c r="AG1650">
        <f>ROUND((AP1650),6)</f>
        <v>0</v>
      </c>
      <c r="AH1650">
        <f t="shared" si="974"/>
        <v>24.84</v>
      </c>
      <c r="AI1650">
        <f t="shared" si="974"/>
        <v>0</v>
      </c>
      <c r="AJ1650">
        <f>(AS1650)</f>
        <v>0</v>
      </c>
      <c r="AK1650">
        <v>283607.26</v>
      </c>
      <c r="AL1650">
        <v>227826.13</v>
      </c>
      <c r="AM1650">
        <v>51353.4</v>
      </c>
      <c r="AN1650">
        <v>20189.400000000001</v>
      </c>
      <c r="AO1650">
        <v>4427.7299999999996</v>
      </c>
      <c r="AP1650">
        <v>0</v>
      </c>
      <c r="AQ1650">
        <v>24.84</v>
      </c>
      <c r="AR1650">
        <v>0</v>
      </c>
      <c r="AS1650">
        <v>0</v>
      </c>
      <c r="AT1650">
        <v>70</v>
      </c>
      <c r="AU1650">
        <v>10</v>
      </c>
      <c r="AV1650">
        <v>1</v>
      </c>
      <c r="AW1650">
        <v>1</v>
      </c>
      <c r="AZ1650">
        <v>1</v>
      </c>
      <c r="BA1650">
        <v>1</v>
      </c>
      <c r="BB1650">
        <v>1</v>
      </c>
      <c r="BC1650">
        <v>1</v>
      </c>
      <c r="BD1650" t="s">
        <v>3</v>
      </c>
      <c r="BE1650" t="s">
        <v>3</v>
      </c>
      <c r="BF1650" t="s">
        <v>3</v>
      </c>
      <c r="BG1650" t="s">
        <v>3</v>
      </c>
      <c r="BH1650">
        <v>0</v>
      </c>
      <c r="BI1650">
        <v>4</v>
      </c>
      <c r="BJ1650" t="s">
        <v>300</v>
      </c>
      <c r="BM1650">
        <v>0</v>
      </c>
      <c r="BN1650">
        <v>0</v>
      </c>
      <c r="BO1650" t="s">
        <v>3</v>
      </c>
      <c r="BP1650">
        <v>0</v>
      </c>
      <c r="BQ1650">
        <v>1</v>
      </c>
      <c r="BR1650">
        <v>0</v>
      </c>
      <c r="BS1650">
        <v>1</v>
      </c>
      <c r="BT1650">
        <v>1</v>
      </c>
      <c r="BU1650">
        <v>1</v>
      </c>
      <c r="BV1650">
        <v>1</v>
      </c>
      <c r="BW1650">
        <v>1</v>
      </c>
      <c r="BX1650">
        <v>1</v>
      </c>
      <c r="BY1650" t="s">
        <v>3</v>
      </c>
      <c r="BZ1650">
        <v>70</v>
      </c>
      <c r="CA1650">
        <v>10</v>
      </c>
      <c r="CE1650">
        <v>0</v>
      </c>
      <c r="CF1650">
        <v>0</v>
      </c>
      <c r="CG1650">
        <v>0</v>
      </c>
      <c r="CM1650">
        <v>0</v>
      </c>
      <c r="CN1650" t="s">
        <v>3</v>
      </c>
      <c r="CO1650">
        <v>0</v>
      </c>
      <c r="CP1650">
        <f>(P1650+Q1650+S1650)</f>
        <v>0</v>
      </c>
      <c r="CQ1650">
        <f>(AC1650*BC1650*AW1650)</f>
        <v>227826.13</v>
      </c>
      <c r="CR1650">
        <f>((((ET1650)*BB1650-(EU1650)*BS1650)+AE1650*BS1650)*AV1650)</f>
        <v>51353.4</v>
      </c>
      <c r="CS1650">
        <f>(AE1650*BS1650*AV1650)</f>
        <v>20189.400000000001</v>
      </c>
      <c r="CT1650">
        <f>(AF1650*BA1650*AV1650)</f>
        <v>4427.7299999999996</v>
      </c>
      <c r="CU1650">
        <f>AG1650</f>
        <v>0</v>
      </c>
      <c r="CV1650">
        <f>(AH1650*AV1650)</f>
        <v>24.84</v>
      </c>
      <c r="CW1650">
        <f t="shared" si="975"/>
        <v>0</v>
      </c>
      <c r="CX1650">
        <f t="shared" si="975"/>
        <v>0</v>
      </c>
      <c r="CY1650">
        <f>((S1650*BZ1650)/100)</f>
        <v>0</v>
      </c>
      <c r="CZ1650">
        <f>((S1650*CA1650)/100)</f>
        <v>0</v>
      </c>
      <c r="DC1650" t="s">
        <v>3</v>
      </c>
      <c r="DD1650" t="s">
        <v>3</v>
      </c>
      <c r="DE1650" t="s">
        <v>3</v>
      </c>
      <c r="DF1650" t="s">
        <v>3</v>
      </c>
      <c r="DG1650" t="s">
        <v>3</v>
      </c>
      <c r="DH1650" t="s">
        <v>3</v>
      </c>
      <c r="DI1650" t="s">
        <v>3</v>
      </c>
      <c r="DJ1650" t="s">
        <v>3</v>
      </c>
      <c r="DK1650" t="s">
        <v>3</v>
      </c>
      <c r="DL1650" t="s">
        <v>3</v>
      </c>
      <c r="DM1650" t="s">
        <v>3</v>
      </c>
      <c r="DN1650">
        <v>0</v>
      </c>
      <c r="DO1650">
        <v>0</v>
      </c>
      <c r="DP1650">
        <v>1</v>
      </c>
      <c r="DQ1650">
        <v>1</v>
      </c>
      <c r="DU1650">
        <v>1007</v>
      </c>
      <c r="DV1650" t="s">
        <v>29</v>
      </c>
      <c r="DW1650" t="s">
        <v>29</v>
      </c>
      <c r="DX1650">
        <v>100</v>
      </c>
      <c r="EE1650">
        <v>38986828</v>
      </c>
      <c r="EF1650">
        <v>1</v>
      </c>
      <c r="EG1650" t="s">
        <v>23</v>
      </c>
      <c r="EH1650">
        <v>0</v>
      </c>
      <c r="EI1650" t="s">
        <v>3</v>
      </c>
      <c r="EJ1650">
        <v>4</v>
      </c>
      <c r="EK1650">
        <v>0</v>
      </c>
      <c r="EL1650" t="s">
        <v>24</v>
      </c>
      <c r="EM1650" t="s">
        <v>25</v>
      </c>
      <c r="EO1650" t="s">
        <v>3</v>
      </c>
      <c r="EQ1650">
        <v>0</v>
      </c>
      <c r="ER1650">
        <v>283607.26</v>
      </c>
      <c r="ES1650">
        <v>227826.13</v>
      </c>
      <c r="ET1650">
        <v>51353.4</v>
      </c>
      <c r="EU1650">
        <v>20189.400000000001</v>
      </c>
      <c r="EV1650">
        <v>4427.7299999999996</v>
      </c>
      <c r="EW1650">
        <v>24.84</v>
      </c>
      <c r="EX1650">
        <v>0</v>
      </c>
      <c r="EY1650">
        <v>0</v>
      </c>
      <c r="FQ1650">
        <v>0</v>
      </c>
      <c r="FR1650">
        <f>ROUND(IF(AND(BH1650=3,BI1650=3),P1650,0),2)</f>
        <v>0</v>
      </c>
      <c r="FS1650">
        <v>0</v>
      </c>
      <c r="FX1650">
        <v>70</v>
      </c>
      <c r="FY1650">
        <v>10</v>
      </c>
      <c r="GA1650" t="s">
        <v>3</v>
      </c>
      <c r="GD1650">
        <v>0</v>
      </c>
      <c r="GF1650">
        <v>1059402930</v>
      </c>
      <c r="GG1650">
        <v>2</v>
      </c>
      <c r="GH1650">
        <v>1</v>
      </c>
      <c r="GI1650">
        <v>-2</v>
      </c>
      <c r="GJ1650">
        <v>0</v>
      </c>
      <c r="GK1650">
        <f>ROUND(R1650*(R12)/100,2)</f>
        <v>0</v>
      </c>
      <c r="GL1650">
        <f>ROUND(IF(AND(BH1650=3,BI1650=3,FS1650&lt;&gt;0),P1650,0),2)</f>
        <v>0</v>
      </c>
      <c r="GM1650">
        <f>ROUND(O1650+X1650+Y1650+GK1650,2)+GX1650</f>
        <v>0</v>
      </c>
      <c r="GN1650">
        <f>IF(OR(BI1650=0,BI1650=1),ROUND(O1650+X1650+Y1650+GK1650,2),0)</f>
        <v>0</v>
      </c>
      <c r="GO1650">
        <f>IF(BI1650=2,ROUND(O1650+X1650+Y1650+GK1650,2),0)</f>
        <v>0</v>
      </c>
      <c r="GP1650">
        <f>IF(BI1650=4,ROUND(O1650+X1650+Y1650+GK1650,2)+GX1650,0)</f>
        <v>0</v>
      </c>
      <c r="GR1650">
        <v>0</v>
      </c>
      <c r="GS1650">
        <v>3</v>
      </c>
      <c r="GT1650">
        <v>0</v>
      </c>
      <c r="GU1650" t="s">
        <v>3</v>
      </c>
      <c r="GV1650">
        <f>ROUND((GT1650),6)</f>
        <v>0</v>
      </c>
      <c r="GW1650">
        <v>1</v>
      </c>
      <c r="GX1650">
        <f>ROUND(HC1650*I1650,2)</f>
        <v>0</v>
      </c>
      <c r="HA1650">
        <v>0</v>
      </c>
      <c r="HB1650">
        <v>0</v>
      </c>
      <c r="HC1650">
        <f>GV1650*GW1650</f>
        <v>0</v>
      </c>
      <c r="IK1650">
        <v>0</v>
      </c>
    </row>
    <row r="1651" spans="1:245" x14ac:dyDescent="0.2">
      <c r="A1651">
        <v>17</v>
      </c>
      <c r="B1651">
        <v>1</v>
      </c>
      <c r="C1651">
        <f>ROW(SmtRes!A441)</f>
        <v>441</v>
      </c>
      <c r="D1651">
        <f>ROW(EtalonRes!A547)</f>
        <v>547</v>
      </c>
      <c r="E1651" t="s">
        <v>470</v>
      </c>
      <c r="F1651" t="s">
        <v>129</v>
      </c>
      <c r="G1651" t="s">
        <v>130</v>
      </c>
      <c r="H1651" t="s">
        <v>21</v>
      </c>
      <c r="I1651">
        <v>0</v>
      </c>
      <c r="J1651">
        <v>0</v>
      </c>
      <c r="O1651">
        <f>ROUND(CP1651,2)</f>
        <v>0</v>
      </c>
      <c r="P1651">
        <f>ROUND(CQ1651*I1651,2)</f>
        <v>0</v>
      </c>
      <c r="Q1651">
        <f>ROUND(CR1651*I1651,2)</f>
        <v>0</v>
      </c>
      <c r="R1651">
        <f>ROUND(CS1651*I1651,2)</f>
        <v>0</v>
      </c>
      <c r="S1651">
        <f>ROUND(CT1651*I1651,2)</f>
        <v>0</v>
      </c>
      <c r="T1651">
        <f>ROUND(CU1651*I1651,2)</f>
        <v>0</v>
      </c>
      <c r="U1651">
        <f>CV1651*I1651</f>
        <v>0</v>
      </c>
      <c r="V1651">
        <f>CW1651*I1651</f>
        <v>0</v>
      </c>
      <c r="W1651">
        <f>ROUND(CX1651*I1651,2)</f>
        <v>0</v>
      </c>
      <c r="X1651">
        <f t="shared" si="972"/>
        <v>0</v>
      </c>
      <c r="Y1651">
        <f t="shared" si="972"/>
        <v>0</v>
      </c>
      <c r="AA1651">
        <v>40597198</v>
      </c>
      <c r="AB1651">
        <f>ROUND((AC1651+AD1651+AF1651),6)</f>
        <v>23878.959999999999</v>
      </c>
      <c r="AC1651">
        <f>ROUND((ES1651),6)</f>
        <v>20561.080000000002</v>
      </c>
      <c r="AD1651">
        <f>ROUND((((ET1651)-(EU1651))+AE1651),6)</f>
        <v>1074.95</v>
      </c>
      <c r="AE1651">
        <f t="shared" si="973"/>
        <v>448.92</v>
      </c>
      <c r="AF1651">
        <f t="shared" si="973"/>
        <v>2242.9299999999998</v>
      </c>
      <c r="AG1651">
        <f>ROUND((AP1651),6)</f>
        <v>0</v>
      </c>
      <c r="AH1651">
        <f t="shared" si="974"/>
        <v>10.3</v>
      </c>
      <c r="AI1651">
        <f t="shared" si="974"/>
        <v>0</v>
      </c>
      <c r="AJ1651">
        <f>(AS1651)</f>
        <v>0</v>
      </c>
      <c r="AK1651">
        <v>23878.959999999999</v>
      </c>
      <c r="AL1651">
        <v>20561.080000000002</v>
      </c>
      <c r="AM1651">
        <v>1074.95</v>
      </c>
      <c r="AN1651">
        <v>448.92</v>
      </c>
      <c r="AO1651">
        <v>2242.9299999999998</v>
      </c>
      <c r="AP1651">
        <v>0</v>
      </c>
      <c r="AQ1651">
        <v>10.3</v>
      </c>
      <c r="AR1651">
        <v>0</v>
      </c>
      <c r="AS1651">
        <v>0</v>
      </c>
      <c r="AT1651">
        <v>70</v>
      </c>
      <c r="AU1651">
        <v>10</v>
      </c>
      <c r="AV1651">
        <v>1</v>
      </c>
      <c r="AW1651">
        <v>1</v>
      </c>
      <c r="AZ1651">
        <v>1</v>
      </c>
      <c r="BA1651">
        <v>1</v>
      </c>
      <c r="BB1651">
        <v>1</v>
      </c>
      <c r="BC1651">
        <v>1</v>
      </c>
      <c r="BD1651" t="s">
        <v>3</v>
      </c>
      <c r="BE1651" t="s">
        <v>3</v>
      </c>
      <c r="BF1651" t="s">
        <v>3</v>
      </c>
      <c r="BG1651" t="s">
        <v>3</v>
      </c>
      <c r="BH1651">
        <v>0</v>
      </c>
      <c r="BI1651">
        <v>4</v>
      </c>
      <c r="BJ1651" t="s">
        <v>131</v>
      </c>
      <c r="BM1651">
        <v>0</v>
      </c>
      <c r="BN1651">
        <v>0</v>
      </c>
      <c r="BO1651" t="s">
        <v>3</v>
      </c>
      <c r="BP1651">
        <v>0</v>
      </c>
      <c r="BQ1651">
        <v>1</v>
      </c>
      <c r="BR1651">
        <v>0</v>
      </c>
      <c r="BS1651">
        <v>1</v>
      </c>
      <c r="BT1651">
        <v>1</v>
      </c>
      <c r="BU1651">
        <v>1</v>
      </c>
      <c r="BV1651">
        <v>1</v>
      </c>
      <c r="BW1651">
        <v>1</v>
      </c>
      <c r="BX1651">
        <v>1</v>
      </c>
      <c r="BY1651" t="s">
        <v>3</v>
      </c>
      <c r="BZ1651">
        <v>70</v>
      </c>
      <c r="CA1651">
        <v>10</v>
      </c>
      <c r="CE1651">
        <v>0</v>
      </c>
      <c r="CF1651">
        <v>0</v>
      </c>
      <c r="CG1651">
        <v>0</v>
      </c>
      <c r="CM1651">
        <v>0</v>
      </c>
      <c r="CN1651" t="s">
        <v>3</v>
      </c>
      <c r="CO1651">
        <v>0</v>
      </c>
      <c r="CP1651">
        <f>(P1651+Q1651+S1651)</f>
        <v>0</v>
      </c>
      <c r="CQ1651">
        <f>(AC1651*BC1651*AW1651)</f>
        <v>20561.080000000002</v>
      </c>
      <c r="CR1651">
        <f>((((ET1651)*BB1651-(EU1651)*BS1651)+AE1651*BS1651)*AV1651)</f>
        <v>1074.95</v>
      </c>
      <c r="CS1651">
        <f>(AE1651*BS1651*AV1651)</f>
        <v>448.92</v>
      </c>
      <c r="CT1651">
        <f>(AF1651*BA1651*AV1651)</f>
        <v>2242.9299999999998</v>
      </c>
      <c r="CU1651">
        <f>AG1651</f>
        <v>0</v>
      </c>
      <c r="CV1651">
        <f>(AH1651*AV1651)</f>
        <v>10.3</v>
      </c>
      <c r="CW1651">
        <f t="shared" si="975"/>
        <v>0</v>
      </c>
      <c r="CX1651">
        <f t="shared" si="975"/>
        <v>0</v>
      </c>
      <c r="CY1651">
        <f>((S1651*BZ1651)/100)</f>
        <v>0</v>
      </c>
      <c r="CZ1651">
        <f>((S1651*CA1651)/100)</f>
        <v>0</v>
      </c>
      <c r="DC1651" t="s">
        <v>3</v>
      </c>
      <c r="DD1651" t="s">
        <v>3</v>
      </c>
      <c r="DE1651" t="s">
        <v>3</v>
      </c>
      <c r="DF1651" t="s">
        <v>3</v>
      </c>
      <c r="DG1651" t="s">
        <v>3</v>
      </c>
      <c r="DH1651" t="s">
        <v>3</v>
      </c>
      <c r="DI1651" t="s">
        <v>3</v>
      </c>
      <c r="DJ1651" t="s">
        <v>3</v>
      </c>
      <c r="DK1651" t="s">
        <v>3</v>
      </c>
      <c r="DL1651" t="s">
        <v>3</v>
      </c>
      <c r="DM1651" t="s">
        <v>3</v>
      </c>
      <c r="DN1651">
        <v>0</v>
      </c>
      <c r="DO1651">
        <v>0</v>
      </c>
      <c r="DP1651">
        <v>1</v>
      </c>
      <c r="DQ1651">
        <v>1</v>
      </c>
      <c r="DU1651">
        <v>1005</v>
      </c>
      <c r="DV1651" t="s">
        <v>21</v>
      </c>
      <c r="DW1651" t="s">
        <v>21</v>
      </c>
      <c r="DX1651">
        <v>100</v>
      </c>
      <c r="EE1651">
        <v>38986828</v>
      </c>
      <c r="EF1651">
        <v>1</v>
      </c>
      <c r="EG1651" t="s">
        <v>23</v>
      </c>
      <c r="EH1651">
        <v>0</v>
      </c>
      <c r="EI1651" t="s">
        <v>3</v>
      </c>
      <c r="EJ1651">
        <v>4</v>
      </c>
      <c r="EK1651">
        <v>0</v>
      </c>
      <c r="EL1651" t="s">
        <v>24</v>
      </c>
      <c r="EM1651" t="s">
        <v>25</v>
      </c>
      <c r="EO1651" t="s">
        <v>3</v>
      </c>
      <c r="EQ1651">
        <v>0</v>
      </c>
      <c r="ER1651">
        <v>23878.959999999999</v>
      </c>
      <c r="ES1651">
        <v>20561.080000000002</v>
      </c>
      <c r="ET1651">
        <v>1074.95</v>
      </c>
      <c r="EU1651">
        <v>448.92</v>
      </c>
      <c r="EV1651">
        <v>2242.9299999999998</v>
      </c>
      <c r="EW1651">
        <v>10.3</v>
      </c>
      <c r="EX1651">
        <v>0</v>
      </c>
      <c r="EY1651">
        <v>0</v>
      </c>
      <c r="FQ1651">
        <v>0</v>
      </c>
      <c r="FR1651">
        <f>ROUND(IF(AND(BH1651=3,BI1651=3),P1651,0),2)</f>
        <v>0</v>
      </c>
      <c r="FS1651">
        <v>0</v>
      </c>
      <c r="FX1651">
        <v>70</v>
      </c>
      <c r="FY1651">
        <v>10</v>
      </c>
      <c r="GA1651" t="s">
        <v>3</v>
      </c>
      <c r="GD1651">
        <v>0</v>
      </c>
      <c r="GF1651">
        <v>675854802</v>
      </c>
      <c r="GG1651">
        <v>2</v>
      </c>
      <c r="GH1651">
        <v>1</v>
      </c>
      <c r="GI1651">
        <v>-2</v>
      </c>
      <c r="GJ1651">
        <v>0</v>
      </c>
      <c r="GK1651">
        <f>ROUND(R1651*(R12)/100,2)</f>
        <v>0</v>
      </c>
      <c r="GL1651">
        <f>ROUND(IF(AND(BH1651=3,BI1651=3,FS1651&lt;&gt;0),P1651,0),2)</f>
        <v>0</v>
      </c>
      <c r="GM1651">
        <f>ROUND(O1651+X1651+Y1651+GK1651,2)+GX1651</f>
        <v>0</v>
      </c>
      <c r="GN1651">
        <f>IF(OR(BI1651=0,BI1651=1),ROUND(O1651+X1651+Y1651+GK1651,2),0)</f>
        <v>0</v>
      </c>
      <c r="GO1651">
        <f>IF(BI1651=2,ROUND(O1651+X1651+Y1651+GK1651,2),0)</f>
        <v>0</v>
      </c>
      <c r="GP1651">
        <f>IF(BI1651=4,ROUND(O1651+X1651+Y1651+GK1651,2)+GX1651,0)</f>
        <v>0</v>
      </c>
      <c r="GR1651">
        <v>0</v>
      </c>
      <c r="GS1651">
        <v>3</v>
      </c>
      <c r="GT1651">
        <v>0</v>
      </c>
      <c r="GU1651" t="s">
        <v>3</v>
      </c>
      <c r="GV1651">
        <f>ROUND((GT1651),6)</f>
        <v>0</v>
      </c>
      <c r="GW1651">
        <v>1</v>
      </c>
      <c r="GX1651">
        <f>ROUND(HC1651*I1651,2)</f>
        <v>0</v>
      </c>
      <c r="HA1651">
        <v>0</v>
      </c>
      <c r="HB1651">
        <v>0</v>
      </c>
      <c r="HC1651">
        <f>GV1651*GW1651</f>
        <v>0</v>
      </c>
      <c r="IK1651">
        <v>0</v>
      </c>
    </row>
    <row r="1652" spans="1:245" x14ac:dyDescent="0.2">
      <c r="A1652">
        <v>18</v>
      </c>
      <c r="B1652">
        <v>1</v>
      </c>
      <c r="C1652">
        <v>440</v>
      </c>
      <c r="E1652" t="s">
        <v>471</v>
      </c>
      <c r="F1652" t="s">
        <v>133</v>
      </c>
      <c r="G1652" t="s">
        <v>134</v>
      </c>
      <c r="H1652" t="s">
        <v>42</v>
      </c>
      <c r="I1652">
        <f>I1651*J1652</f>
        <v>0</v>
      </c>
      <c r="J1652">
        <v>-7.1400000000000006</v>
      </c>
      <c r="O1652">
        <f>ROUND(CP1652,2)</f>
        <v>0</v>
      </c>
      <c r="P1652">
        <f>ROUND(CQ1652*I1652,2)</f>
        <v>0</v>
      </c>
      <c r="Q1652">
        <f>ROUND(CR1652*I1652,2)</f>
        <v>0</v>
      </c>
      <c r="R1652">
        <f>ROUND(CS1652*I1652,2)</f>
        <v>0</v>
      </c>
      <c r="S1652">
        <f>ROUND(CT1652*I1652,2)</f>
        <v>0</v>
      </c>
      <c r="T1652">
        <f>ROUND(CU1652*I1652,2)</f>
        <v>0</v>
      </c>
      <c r="U1652">
        <f>CV1652*I1652</f>
        <v>0</v>
      </c>
      <c r="V1652">
        <f>CW1652*I1652</f>
        <v>0</v>
      </c>
      <c r="W1652">
        <f>ROUND(CX1652*I1652,2)</f>
        <v>0</v>
      </c>
      <c r="X1652">
        <f t="shared" si="972"/>
        <v>0</v>
      </c>
      <c r="Y1652">
        <f t="shared" si="972"/>
        <v>0</v>
      </c>
      <c r="AA1652">
        <v>40597198</v>
      </c>
      <c r="AB1652">
        <f>ROUND((AC1652+AD1652+AF1652),6)</f>
        <v>2628.2</v>
      </c>
      <c r="AC1652">
        <f>ROUND((ES1652),6)</f>
        <v>2628.2</v>
      </c>
      <c r="AD1652">
        <f>ROUND((((ET1652)-(EU1652))+AE1652),6)</f>
        <v>0</v>
      </c>
      <c r="AE1652">
        <f t="shared" si="973"/>
        <v>0</v>
      </c>
      <c r="AF1652">
        <f t="shared" si="973"/>
        <v>0</v>
      </c>
      <c r="AG1652">
        <f>ROUND((AP1652),6)</f>
        <v>0</v>
      </c>
      <c r="AH1652">
        <f t="shared" si="974"/>
        <v>0</v>
      </c>
      <c r="AI1652">
        <f t="shared" si="974"/>
        <v>0</v>
      </c>
      <c r="AJ1652">
        <f>(AS1652)</f>
        <v>0</v>
      </c>
      <c r="AK1652">
        <v>2628.2</v>
      </c>
      <c r="AL1652">
        <v>2628.2</v>
      </c>
      <c r="AM1652">
        <v>0</v>
      </c>
      <c r="AN1652">
        <v>0</v>
      </c>
      <c r="AO1652">
        <v>0</v>
      </c>
      <c r="AP1652">
        <v>0</v>
      </c>
      <c r="AQ1652">
        <v>0</v>
      </c>
      <c r="AR1652">
        <v>0</v>
      </c>
      <c r="AS1652">
        <v>0</v>
      </c>
      <c r="AT1652">
        <v>70</v>
      </c>
      <c r="AU1652">
        <v>10</v>
      </c>
      <c r="AV1652">
        <v>1</v>
      </c>
      <c r="AW1652">
        <v>1</v>
      </c>
      <c r="AZ1652">
        <v>1</v>
      </c>
      <c r="BA1652">
        <v>1</v>
      </c>
      <c r="BB1652">
        <v>1</v>
      </c>
      <c r="BC1652">
        <v>1</v>
      </c>
      <c r="BD1652" t="s">
        <v>3</v>
      </c>
      <c r="BE1652" t="s">
        <v>3</v>
      </c>
      <c r="BF1652" t="s">
        <v>3</v>
      </c>
      <c r="BG1652" t="s">
        <v>3</v>
      </c>
      <c r="BH1652">
        <v>3</v>
      </c>
      <c r="BI1652">
        <v>4</v>
      </c>
      <c r="BJ1652" t="s">
        <v>135</v>
      </c>
      <c r="BM1652">
        <v>0</v>
      </c>
      <c r="BN1652">
        <v>0</v>
      </c>
      <c r="BO1652" t="s">
        <v>3</v>
      </c>
      <c r="BP1652">
        <v>0</v>
      </c>
      <c r="BQ1652">
        <v>1</v>
      </c>
      <c r="BR1652">
        <v>1</v>
      </c>
      <c r="BS1652">
        <v>1</v>
      </c>
      <c r="BT1652">
        <v>1</v>
      </c>
      <c r="BU1652">
        <v>1</v>
      </c>
      <c r="BV1652">
        <v>1</v>
      </c>
      <c r="BW1652">
        <v>1</v>
      </c>
      <c r="BX1652">
        <v>1</v>
      </c>
      <c r="BY1652" t="s">
        <v>3</v>
      </c>
      <c r="BZ1652">
        <v>70</v>
      </c>
      <c r="CA1652">
        <v>10</v>
      </c>
      <c r="CE1652">
        <v>0</v>
      </c>
      <c r="CF1652">
        <v>0</v>
      </c>
      <c r="CG1652">
        <v>0</v>
      </c>
      <c r="CM1652">
        <v>0</v>
      </c>
      <c r="CN1652" t="s">
        <v>3</v>
      </c>
      <c r="CO1652">
        <v>0</v>
      </c>
      <c r="CP1652">
        <f>(P1652+Q1652+S1652)</f>
        <v>0</v>
      </c>
      <c r="CQ1652">
        <f>(AC1652*BC1652*AW1652)</f>
        <v>2628.2</v>
      </c>
      <c r="CR1652">
        <f>((((ET1652)*BB1652-(EU1652)*BS1652)+AE1652*BS1652)*AV1652)</f>
        <v>0</v>
      </c>
      <c r="CS1652">
        <f>(AE1652*BS1652*AV1652)</f>
        <v>0</v>
      </c>
      <c r="CT1652">
        <f>(AF1652*BA1652*AV1652)</f>
        <v>0</v>
      </c>
      <c r="CU1652">
        <f>AG1652</f>
        <v>0</v>
      </c>
      <c r="CV1652">
        <f>(AH1652*AV1652)</f>
        <v>0</v>
      </c>
      <c r="CW1652">
        <f t="shared" si="975"/>
        <v>0</v>
      </c>
      <c r="CX1652">
        <f t="shared" si="975"/>
        <v>0</v>
      </c>
      <c r="CY1652">
        <f>((S1652*BZ1652)/100)</f>
        <v>0</v>
      </c>
      <c r="CZ1652">
        <f>((S1652*CA1652)/100)</f>
        <v>0</v>
      </c>
      <c r="DC1652" t="s">
        <v>3</v>
      </c>
      <c r="DD1652" t="s">
        <v>3</v>
      </c>
      <c r="DE1652" t="s">
        <v>3</v>
      </c>
      <c r="DF1652" t="s">
        <v>3</v>
      </c>
      <c r="DG1652" t="s">
        <v>3</v>
      </c>
      <c r="DH1652" t="s">
        <v>3</v>
      </c>
      <c r="DI1652" t="s">
        <v>3</v>
      </c>
      <c r="DJ1652" t="s">
        <v>3</v>
      </c>
      <c r="DK1652" t="s">
        <v>3</v>
      </c>
      <c r="DL1652" t="s">
        <v>3</v>
      </c>
      <c r="DM1652" t="s">
        <v>3</v>
      </c>
      <c r="DN1652">
        <v>0</v>
      </c>
      <c r="DO1652">
        <v>0</v>
      </c>
      <c r="DP1652">
        <v>1</v>
      </c>
      <c r="DQ1652">
        <v>1</v>
      </c>
      <c r="DU1652">
        <v>1009</v>
      </c>
      <c r="DV1652" t="s">
        <v>42</v>
      </c>
      <c r="DW1652" t="s">
        <v>42</v>
      </c>
      <c r="DX1652">
        <v>1000</v>
      </c>
      <c r="EE1652">
        <v>38986828</v>
      </c>
      <c r="EF1652">
        <v>1</v>
      </c>
      <c r="EG1652" t="s">
        <v>23</v>
      </c>
      <c r="EH1652">
        <v>0</v>
      </c>
      <c r="EI1652" t="s">
        <v>3</v>
      </c>
      <c r="EJ1652">
        <v>4</v>
      </c>
      <c r="EK1652">
        <v>0</v>
      </c>
      <c r="EL1652" t="s">
        <v>24</v>
      </c>
      <c r="EM1652" t="s">
        <v>25</v>
      </c>
      <c r="EO1652" t="s">
        <v>3</v>
      </c>
      <c r="EQ1652">
        <v>32768</v>
      </c>
      <c r="ER1652">
        <v>2628.2</v>
      </c>
      <c r="ES1652">
        <v>2628.2</v>
      </c>
      <c r="ET1652">
        <v>0</v>
      </c>
      <c r="EU1652">
        <v>0</v>
      </c>
      <c r="EV1652">
        <v>0</v>
      </c>
      <c r="EW1652">
        <v>0</v>
      </c>
      <c r="EX1652">
        <v>0</v>
      </c>
      <c r="FQ1652">
        <v>0</v>
      </c>
      <c r="FR1652">
        <f>ROUND(IF(AND(BH1652=3,BI1652=3),P1652,0),2)</f>
        <v>0</v>
      </c>
      <c r="FS1652">
        <v>0</v>
      </c>
      <c r="FX1652">
        <v>70</v>
      </c>
      <c r="FY1652">
        <v>10</v>
      </c>
      <c r="GA1652" t="s">
        <v>3</v>
      </c>
      <c r="GD1652">
        <v>0</v>
      </c>
      <c r="GF1652">
        <v>1680765387</v>
      </c>
      <c r="GG1652">
        <v>2</v>
      </c>
      <c r="GH1652">
        <v>1</v>
      </c>
      <c r="GI1652">
        <v>-2</v>
      </c>
      <c r="GJ1652">
        <v>0</v>
      </c>
      <c r="GK1652">
        <f>ROUND(R1652*(R12)/100,2)</f>
        <v>0</v>
      </c>
      <c r="GL1652">
        <f>ROUND(IF(AND(BH1652=3,BI1652=3,FS1652&lt;&gt;0),P1652,0),2)</f>
        <v>0</v>
      </c>
      <c r="GM1652">
        <f>ROUND(O1652+X1652+Y1652+GK1652,2)+GX1652</f>
        <v>0</v>
      </c>
      <c r="GN1652">
        <f>IF(OR(BI1652=0,BI1652=1),ROUND(O1652+X1652+Y1652+GK1652,2),0)</f>
        <v>0</v>
      </c>
      <c r="GO1652">
        <f>IF(BI1652=2,ROUND(O1652+X1652+Y1652+GK1652,2),0)</f>
        <v>0</v>
      </c>
      <c r="GP1652">
        <f>IF(BI1652=4,ROUND(O1652+X1652+Y1652+GK1652,2)+GX1652,0)</f>
        <v>0</v>
      </c>
      <c r="GR1652">
        <v>0</v>
      </c>
      <c r="GS1652">
        <v>3</v>
      </c>
      <c r="GT1652">
        <v>0</v>
      </c>
      <c r="GU1652" t="s">
        <v>3</v>
      </c>
      <c r="GV1652">
        <f>ROUND((GT1652),6)</f>
        <v>0</v>
      </c>
      <c r="GW1652">
        <v>1</v>
      </c>
      <c r="GX1652">
        <f>ROUND(HC1652*I1652,2)</f>
        <v>0</v>
      </c>
      <c r="HA1652">
        <v>0</v>
      </c>
      <c r="HB1652">
        <v>0</v>
      </c>
      <c r="HC1652">
        <f>GV1652*GW1652</f>
        <v>0</v>
      </c>
      <c r="IK1652">
        <v>0</v>
      </c>
    </row>
    <row r="1653" spans="1:245" x14ac:dyDescent="0.2">
      <c r="A1653">
        <v>18</v>
      </c>
      <c r="B1653">
        <v>1</v>
      </c>
      <c r="C1653">
        <v>441</v>
      </c>
      <c r="E1653" t="s">
        <v>472</v>
      </c>
      <c r="F1653" t="s">
        <v>133</v>
      </c>
      <c r="G1653" t="s">
        <v>134</v>
      </c>
      <c r="H1653" t="s">
        <v>42</v>
      </c>
      <c r="I1653">
        <f>I1651*J1653</f>
        <v>0</v>
      </c>
      <c r="J1653">
        <v>11.9</v>
      </c>
      <c r="O1653">
        <f>ROUND(CP1653,2)</f>
        <v>0</v>
      </c>
      <c r="P1653">
        <f>ROUND(CQ1653*I1653,2)</f>
        <v>0</v>
      </c>
      <c r="Q1653">
        <f>ROUND(CR1653*I1653,2)</f>
        <v>0</v>
      </c>
      <c r="R1653">
        <f>ROUND(CS1653*I1653,2)</f>
        <v>0</v>
      </c>
      <c r="S1653">
        <f>ROUND(CT1653*I1653,2)</f>
        <v>0</v>
      </c>
      <c r="T1653">
        <f>ROUND(CU1653*I1653,2)</f>
        <v>0</v>
      </c>
      <c r="U1653">
        <f>CV1653*I1653</f>
        <v>0</v>
      </c>
      <c r="V1653">
        <f>CW1653*I1653</f>
        <v>0</v>
      </c>
      <c r="W1653">
        <f>ROUND(CX1653*I1653,2)</f>
        <v>0</v>
      </c>
      <c r="X1653">
        <f t="shared" si="972"/>
        <v>0</v>
      </c>
      <c r="Y1653">
        <f t="shared" si="972"/>
        <v>0</v>
      </c>
      <c r="AA1653">
        <v>40597198</v>
      </c>
      <c r="AB1653">
        <f>ROUND((AC1653+AD1653+AF1653),6)</f>
        <v>2628.2</v>
      </c>
      <c r="AC1653">
        <f>ROUND((ES1653),6)</f>
        <v>2628.2</v>
      </c>
      <c r="AD1653">
        <f>ROUND((((ET1653)-(EU1653))+AE1653),6)</f>
        <v>0</v>
      </c>
      <c r="AE1653">
        <f t="shared" si="973"/>
        <v>0</v>
      </c>
      <c r="AF1653">
        <f t="shared" si="973"/>
        <v>0</v>
      </c>
      <c r="AG1653">
        <f>ROUND((AP1653),6)</f>
        <v>0</v>
      </c>
      <c r="AH1653">
        <f t="shared" si="974"/>
        <v>0</v>
      </c>
      <c r="AI1653">
        <f t="shared" si="974"/>
        <v>0</v>
      </c>
      <c r="AJ1653">
        <f>(AS1653)</f>
        <v>0</v>
      </c>
      <c r="AK1653">
        <v>2628.2</v>
      </c>
      <c r="AL1653">
        <v>2628.2</v>
      </c>
      <c r="AM1653">
        <v>0</v>
      </c>
      <c r="AN1653">
        <v>0</v>
      </c>
      <c r="AO1653">
        <v>0</v>
      </c>
      <c r="AP1653">
        <v>0</v>
      </c>
      <c r="AQ1653">
        <v>0</v>
      </c>
      <c r="AR1653">
        <v>0</v>
      </c>
      <c r="AS1653">
        <v>0</v>
      </c>
      <c r="AT1653">
        <v>70</v>
      </c>
      <c r="AU1653">
        <v>10</v>
      </c>
      <c r="AV1653">
        <v>1</v>
      </c>
      <c r="AW1653">
        <v>1</v>
      </c>
      <c r="AZ1653">
        <v>1</v>
      </c>
      <c r="BA1653">
        <v>1</v>
      </c>
      <c r="BB1653">
        <v>1</v>
      </c>
      <c r="BC1653">
        <v>1</v>
      </c>
      <c r="BD1653" t="s">
        <v>3</v>
      </c>
      <c r="BE1653" t="s">
        <v>3</v>
      </c>
      <c r="BF1653" t="s">
        <v>3</v>
      </c>
      <c r="BG1653" t="s">
        <v>3</v>
      </c>
      <c r="BH1653">
        <v>3</v>
      </c>
      <c r="BI1653">
        <v>4</v>
      </c>
      <c r="BJ1653" t="s">
        <v>135</v>
      </c>
      <c r="BM1653">
        <v>0</v>
      </c>
      <c r="BN1653">
        <v>0</v>
      </c>
      <c r="BO1653" t="s">
        <v>3</v>
      </c>
      <c r="BP1653">
        <v>0</v>
      </c>
      <c r="BQ1653">
        <v>1</v>
      </c>
      <c r="BR1653">
        <v>0</v>
      </c>
      <c r="BS1653">
        <v>1</v>
      </c>
      <c r="BT1653">
        <v>1</v>
      </c>
      <c r="BU1653">
        <v>1</v>
      </c>
      <c r="BV1653">
        <v>1</v>
      </c>
      <c r="BW1653">
        <v>1</v>
      </c>
      <c r="BX1653">
        <v>1</v>
      </c>
      <c r="BY1653" t="s">
        <v>3</v>
      </c>
      <c r="BZ1653">
        <v>70</v>
      </c>
      <c r="CA1653">
        <v>10</v>
      </c>
      <c r="CE1653">
        <v>0</v>
      </c>
      <c r="CF1653">
        <v>0</v>
      </c>
      <c r="CG1653">
        <v>0</v>
      </c>
      <c r="CM1653">
        <v>0</v>
      </c>
      <c r="CN1653" t="s">
        <v>3</v>
      </c>
      <c r="CO1653">
        <v>0</v>
      </c>
      <c r="CP1653">
        <f>(P1653+Q1653+S1653)</f>
        <v>0</v>
      </c>
      <c r="CQ1653">
        <f>(AC1653*BC1653*AW1653)</f>
        <v>2628.2</v>
      </c>
      <c r="CR1653">
        <f>((((ET1653)*BB1653-(EU1653)*BS1653)+AE1653*BS1653)*AV1653)</f>
        <v>0</v>
      </c>
      <c r="CS1653">
        <f>(AE1653*BS1653*AV1653)</f>
        <v>0</v>
      </c>
      <c r="CT1653">
        <f>(AF1653*BA1653*AV1653)</f>
        <v>0</v>
      </c>
      <c r="CU1653">
        <f>AG1653</f>
        <v>0</v>
      </c>
      <c r="CV1653">
        <f>(AH1653*AV1653)</f>
        <v>0</v>
      </c>
      <c r="CW1653">
        <f t="shared" si="975"/>
        <v>0</v>
      </c>
      <c r="CX1653">
        <f t="shared" si="975"/>
        <v>0</v>
      </c>
      <c r="CY1653">
        <f>((S1653*BZ1653)/100)</f>
        <v>0</v>
      </c>
      <c r="CZ1653">
        <f>((S1653*CA1653)/100)</f>
        <v>0</v>
      </c>
      <c r="DC1653" t="s">
        <v>3</v>
      </c>
      <c r="DD1653" t="s">
        <v>3</v>
      </c>
      <c r="DE1653" t="s">
        <v>3</v>
      </c>
      <c r="DF1653" t="s">
        <v>3</v>
      </c>
      <c r="DG1653" t="s">
        <v>3</v>
      </c>
      <c r="DH1653" t="s">
        <v>3</v>
      </c>
      <c r="DI1653" t="s">
        <v>3</v>
      </c>
      <c r="DJ1653" t="s">
        <v>3</v>
      </c>
      <c r="DK1653" t="s">
        <v>3</v>
      </c>
      <c r="DL1653" t="s">
        <v>3</v>
      </c>
      <c r="DM1653" t="s">
        <v>3</v>
      </c>
      <c r="DN1653">
        <v>0</v>
      </c>
      <c r="DO1653">
        <v>0</v>
      </c>
      <c r="DP1653">
        <v>1</v>
      </c>
      <c r="DQ1653">
        <v>1</v>
      </c>
      <c r="DU1653">
        <v>1009</v>
      </c>
      <c r="DV1653" t="s">
        <v>42</v>
      </c>
      <c r="DW1653" t="s">
        <v>42</v>
      </c>
      <c r="DX1653">
        <v>1000</v>
      </c>
      <c r="EE1653">
        <v>38986828</v>
      </c>
      <c r="EF1653">
        <v>1</v>
      </c>
      <c r="EG1653" t="s">
        <v>23</v>
      </c>
      <c r="EH1653">
        <v>0</v>
      </c>
      <c r="EI1653" t="s">
        <v>3</v>
      </c>
      <c r="EJ1653">
        <v>4</v>
      </c>
      <c r="EK1653">
        <v>0</v>
      </c>
      <c r="EL1653" t="s">
        <v>24</v>
      </c>
      <c r="EM1653" t="s">
        <v>25</v>
      </c>
      <c r="EO1653" t="s">
        <v>3</v>
      </c>
      <c r="EQ1653">
        <v>0</v>
      </c>
      <c r="ER1653">
        <v>2628.2</v>
      </c>
      <c r="ES1653">
        <v>2628.2</v>
      </c>
      <c r="ET1653">
        <v>0</v>
      </c>
      <c r="EU1653">
        <v>0</v>
      </c>
      <c r="EV1653">
        <v>0</v>
      </c>
      <c r="EW1653">
        <v>0</v>
      </c>
      <c r="EX1653">
        <v>0</v>
      </c>
      <c r="FQ1653">
        <v>0</v>
      </c>
      <c r="FR1653">
        <f>ROUND(IF(AND(BH1653=3,BI1653=3),P1653,0),2)</f>
        <v>0</v>
      </c>
      <c r="FS1653">
        <v>0</v>
      </c>
      <c r="FX1653">
        <v>70</v>
      </c>
      <c r="FY1653">
        <v>10</v>
      </c>
      <c r="GA1653" t="s">
        <v>3</v>
      </c>
      <c r="GD1653">
        <v>0</v>
      </c>
      <c r="GF1653">
        <v>1680765387</v>
      </c>
      <c r="GG1653">
        <v>2</v>
      </c>
      <c r="GH1653">
        <v>1</v>
      </c>
      <c r="GI1653">
        <v>-2</v>
      </c>
      <c r="GJ1653">
        <v>0</v>
      </c>
      <c r="GK1653">
        <f>ROUND(R1653*(R12)/100,2)</f>
        <v>0</v>
      </c>
      <c r="GL1653">
        <f>ROUND(IF(AND(BH1653=3,BI1653=3,FS1653&lt;&gt;0),P1653,0),2)</f>
        <v>0</v>
      </c>
      <c r="GM1653">
        <f>ROUND(O1653+X1653+Y1653+GK1653,2)+GX1653</f>
        <v>0</v>
      </c>
      <c r="GN1653">
        <f>IF(OR(BI1653=0,BI1653=1),ROUND(O1653+X1653+Y1653+GK1653,2),0)</f>
        <v>0</v>
      </c>
      <c r="GO1653">
        <f>IF(BI1653=2,ROUND(O1653+X1653+Y1653+GK1653,2),0)</f>
        <v>0</v>
      </c>
      <c r="GP1653">
        <f>IF(BI1653=4,ROUND(O1653+X1653+Y1653+GK1653,2)+GX1653,0)</f>
        <v>0</v>
      </c>
      <c r="GR1653">
        <v>0</v>
      </c>
      <c r="GS1653">
        <v>3</v>
      </c>
      <c r="GT1653">
        <v>0</v>
      </c>
      <c r="GU1653" t="s">
        <v>3</v>
      </c>
      <c r="GV1653">
        <f>ROUND((GT1653),6)</f>
        <v>0</v>
      </c>
      <c r="GW1653">
        <v>1</v>
      </c>
      <c r="GX1653">
        <f>ROUND(HC1653*I1653,2)</f>
        <v>0</v>
      </c>
      <c r="HA1653">
        <v>0</v>
      </c>
      <c r="HB1653">
        <v>0</v>
      </c>
      <c r="HC1653">
        <f>GV1653*GW1653</f>
        <v>0</v>
      </c>
      <c r="IK1653">
        <v>0</v>
      </c>
    </row>
    <row r="1655" spans="1:245" x14ac:dyDescent="0.2">
      <c r="A1655" s="2">
        <v>51</v>
      </c>
      <c r="B1655" s="2">
        <f>B1645</f>
        <v>1</v>
      </c>
      <c r="C1655" s="2">
        <f>A1645</f>
        <v>5</v>
      </c>
      <c r="D1655" s="2">
        <f>ROW(A1645)</f>
        <v>1645</v>
      </c>
      <c r="E1655" s="2"/>
      <c r="F1655" s="2" t="str">
        <f>IF(F1645&lt;&gt;"",F1645,"")</f>
        <v>Новый подраздел</v>
      </c>
      <c r="G1655" s="2" t="str">
        <f>IF(G1645&lt;&gt;"",G1645,"")</f>
        <v>Устройство технического тротуара</v>
      </c>
      <c r="H1655" s="2">
        <v>0</v>
      </c>
      <c r="I1655" s="2"/>
      <c r="J1655" s="2"/>
      <c r="K1655" s="2"/>
      <c r="L1655" s="2"/>
      <c r="M1655" s="2"/>
      <c r="N1655" s="2"/>
      <c r="O1655" s="2">
        <f t="shared" ref="O1655:T1655" si="976">ROUND(AB1655,2)</f>
        <v>0</v>
      </c>
      <c r="P1655" s="2">
        <f t="shared" si="976"/>
        <v>0</v>
      </c>
      <c r="Q1655" s="2">
        <f t="shared" si="976"/>
        <v>0</v>
      </c>
      <c r="R1655" s="2">
        <f t="shared" si="976"/>
        <v>0</v>
      </c>
      <c r="S1655" s="2">
        <f t="shared" si="976"/>
        <v>0</v>
      </c>
      <c r="T1655" s="2">
        <f t="shared" si="976"/>
        <v>0</v>
      </c>
      <c r="U1655" s="2">
        <f>AH1655</f>
        <v>0</v>
      </c>
      <c r="V1655" s="2">
        <f>AI1655</f>
        <v>0</v>
      </c>
      <c r="W1655" s="2">
        <f>ROUND(AJ1655,2)</f>
        <v>0</v>
      </c>
      <c r="X1655" s="2">
        <f>ROUND(AK1655,2)</f>
        <v>0</v>
      </c>
      <c r="Y1655" s="2">
        <f>ROUND(AL1655,2)</f>
        <v>0</v>
      </c>
      <c r="Z1655" s="2"/>
      <c r="AA1655" s="2"/>
      <c r="AB1655" s="2">
        <f>ROUND(SUMIF(AA1649:AA1653,"=40597198",O1649:O1653),2)</f>
        <v>0</v>
      </c>
      <c r="AC1655" s="2">
        <f>ROUND(SUMIF(AA1649:AA1653,"=40597198",P1649:P1653),2)</f>
        <v>0</v>
      </c>
      <c r="AD1655" s="2">
        <f>ROUND(SUMIF(AA1649:AA1653,"=40597198",Q1649:Q1653),2)</f>
        <v>0</v>
      </c>
      <c r="AE1655" s="2">
        <f>ROUND(SUMIF(AA1649:AA1653,"=40597198",R1649:R1653),2)</f>
        <v>0</v>
      </c>
      <c r="AF1655" s="2">
        <f>ROUND(SUMIF(AA1649:AA1653,"=40597198",S1649:S1653),2)</f>
        <v>0</v>
      </c>
      <c r="AG1655" s="2">
        <f>ROUND(SUMIF(AA1649:AA1653,"=40597198",T1649:T1653),2)</f>
        <v>0</v>
      </c>
      <c r="AH1655" s="2">
        <f>SUMIF(AA1649:AA1653,"=40597198",U1649:U1653)</f>
        <v>0</v>
      </c>
      <c r="AI1655" s="2">
        <f>SUMIF(AA1649:AA1653,"=40597198",V1649:V1653)</f>
        <v>0</v>
      </c>
      <c r="AJ1655" s="2">
        <f>ROUND(SUMIF(AA1649:AA1653,"=40597198",W1649:W1653),2)</f>
        <v>0</v>
      </c>
      <c r="AK1655" s="2">
        <f>ROUND(SUMIF(AA1649:AA1653,"=40597198",X1649:X1653),2)</f>
        <v>0</v>
      </c>
      <c r="AL1655" s="2">
        <f>ROUND(SUMIF(AA1649:AA1653,"=40597198",Y1649:Y1653),2)</f>
        <v>0</v>
      </c>
      <c r="AM1655" s="2"/>
      <c r="AN1655" s="2"/>
      <c r="AO1655" s="2">
        <f t="shared" ref="AO1655:BC1655" si="977">ROUND(BX1655,2)</f>
        <v>0</v>
      </c>
      <c r="AP1655" s="2">
        <f t="shared" si="977"/>
        <v>0</v>
      </c>
      <c r="AQ1655" s="2">
        <f t="shared" si="977"/>
        <v>0</v>
      </c>
      <c r="AR1655" s="2">
        <f t="shared" si="977"/>
        <v>0</v>
      </c>
      <c r="AS1655" s="2">
        <f t="shared" si="977"/>
        <v>0</v>
      </c>
      <c r="AT1655" s="2">
        <f t="shared" si="977"/>
        <v>0</v>
      </c>
      <c r="AU1655" s="2">
        <f t="shared" si="977"/>
        <v>0</v>
      </c>
      <c r="AV1655" s="2">
        <f t="shared" si="977"/>
        <v>0</v>
      </c>
      <c r="AW1655" s="2">
        <f t="shared" si="977"/>
        <v>0</v>
      </c>
      <c r="AX1655" s="2">
        <f t="shared" si="977"/>
        <v>0</v>
      </c>
      <c r="AY1655" s="2">
        <f t="shared" si="977"/>
        <v>0</v>
      </c>
      <c r="AZ1655" s="2">
        <f t="shared" si="977"/>
        <v>0</v>
      </c>
      <c r="BA1655" s="2">
        <f t="shared" si="977"/>
        <v>0</v>
      </c>
      <c r="BB1655" s="2">
        <f t="shared" si="977"/>
        <v>0</v>
      </c>
      <c r="BC1655" s="2">
        <f t="shared" si="977"/>
        <v>0</v>
      </c>
      <c r="BD1655" s="2"/>
      <c r="BE1655" s="2"/>
      <c r="BF1655" s="2"/>
      <c r="BG1655" s="2"/>
      <c r="BH1655" s="2"/>
      <c r="BI1655" s="2"/>
      <c r="BJ1655" s="2"/>
      <c r="BK1655" s="2"/>
      <c r="BL1655" s="2"/>
      <c r="BM1655" s="2"/>
      <c r="BN1655" s="2"/>
      <c r="BO1655" s="2"/>
      <c r="BP1655" s="2"/>
      <c r="BQ1655" s="2"/>
      <c r="BR1655" s="2"/>
      <c r="BS1655" s="2"/>
      <c r="BT1655" s="2"/>
      <c r="BU1655" s="2"/>
      <c r="BV1655" s="2"/>
      <c r="BW1655" s="2"/>
      <c r="BX1655" s="2">
        <f>ROUND(SUMIF(AA1649:AA1653,"=40597198",FQ1649:FQ1653),2)</f>
        <v>0</v>
      </c>
      <c r="BY1655" s="2">
        <f>ROUND(SUMIF(AA1649:AA1653,"=40597198",FR1649:FR1653),2)</f>
        <v>0</v>
      </c>
      <c r="BZ1655" s="2">
        <f>ROUND(SUMIF(AA1649:AA1653,"=40597198",GL1649:GL1653),2)</f>
        <v>0</v>
      </c>
      <c r="CA1655" s="2">
        <f>ROUND(SUMIF(AA1649:AA1653,"=40597198",GM1649:GM1653),2)</f>
        <v>0</v>
      </c>
      <c r="CB1655" s="2">
        <f>ROUND(SUMIF(AA1649:AA1653,"=40597198",GN1649:GN1653),2)</f>
        <v>0</v>
      </c>
      <c r="CC1655" s="2">
        <f>ROUND(SUMIF(AA1649:AA1653,"=40597198",GO1649:GO1653),2)</f>
        <v>0</v>
      </c>
      <c r="CD1655" s="2">
        <f>ROUND(SUMIF(AA1649:AA1653,"=40597198",GP1649:GP1653),2)</f>
        <v>0</v>
      </c>
      <c r="CE1655" s="2">
        <f>AC1655-BX1655</f>
        <v>0</v>
      </c>
      <c r="CF1655" s="2">
        <f>AC1655-BY1655</f>
        <v>0</v>
      </c>
      <c r="CG1655" s="2">
        <f>BX1655-BZ1655</f>
        <v>0</v>
      </c>
      <c r="CH1655" s="2">
        <f>AC1655-BX1655-BY1655+BZ1655</f>
        <v>0</v>
      </c>
      <c r="CI1655" s="2">
        <f>BY1655-BZ1655</f>
        <v>0</v>
      </c>
      <c r="CJ1655" s="2">
        <f>ROUND(SUMIF(AA1649:AA1653,"=40597198",GX1649:GX1653),2)</f>
        <v>0</v>
      </c>
      <c r="CK1655" s="2">
        <f>ROUND(SUMIF(AA1649:AA1653,"=40597198",GY1649:GY1653),2)</f>
        <v>0</v>
      </c>
      <c r="CL1655" s="2">
        <f>ROUND(SUMIF(AA1649:AA1653,"=40597198",GZ1649:GZ1653),2)</f>
        <v>0</v>
      </c>
      <c r="CM1655" s="2"/>
      <c r="CN1655" s="2"/>
      <c r="CO1655" s="2"/>
      <c r="CP1655" s="2"/>
      <c r="CQ1655" s="2"/>
      <c r="CR1655" s="2"/>
      <c r="CS1655" s="2"/>
      <c r="CT1655" s="2"/>
      <c r="CU1655" s="2"/>
      <c r="CV1655" s="2"/>
      <c r="CW1655" s="2"/>
      <c r="CX1655" s="2"/>
      <c r="CY1655" s="2"/>
      <c r="CZ1655" s="2"/>
      <c r="DA1655" s="2"/>
      <c r="DB1655" s="2"/>
      <c r="DC1655" s="2"/>
      <c r="DD1655" s="2"/>
      <c r="DE1655" s="2"/>
      <c r="DF1655" s="2"/>
      <c r="DG1655" s="3"/>
      <c r="DH1655" s="3"/>
      <c r="DI1655" s="3"/>
      <c r="DJ1655" s="3"/>
      <c r="DK1655" s="3"/>
      <c r="DL1655" s="3"/>
      <c r="DM1655" s="3"/>
      <c r="DN1655" s="3"/>
      <c r="DO1655" s="3"/>
      <c r="DP1655" s="3"/>
      <c r="DQ1655" s="3"/>
      <c r="DR1655" s="3"/>
      <c r="DS1655" s="3"/>
      <c r="DT1655" s="3"/>
      <c r="DU1655" s="3"/>
      <c r="DV1655" s="3"/>
      <c r="DW1655" s="3"/>
      <c r="DX1655" s="3"/>
      <c r="DY1655" s="3"/>
      <c r="DZ1655" s="3"/>
      <c r="EA1655" s="3"/>
      <c r="EB1655" s="3"/>
      <c r="EC1655" s="3"/>
      <c r="ED1655" s="3"/>
      <c r="EE1655" s="3"/>
      <c r="EF1655" s="3"/>
      <c r="EG1655" s="3"/>
      <c r="EH1655" s="3"/>
      <c r="EI1655" s="3"/>
      <c r="EJ1655" s="3"/>
      <c r="EK1655" s="3"/>
      <c r="EL1655" s="3"/>
      <c r="EM1655" s="3"/>
      <c r="EN1655" s="3"/>
      <c r="EO1655" s="3"/>
      <c r="EP1655" s="3"/>
      <c r="EQ1655" s="3"/>
      <c r="ER1655" s="3"/>
      <c r="ES1655" s="3"/>
      <c r="ET1655" s="3"/>
      <c r="EU1655" s="3"/>
      <c r="EV1655" s="3"/>
      <c r="EW1655" s="3"/>
      <c r="EX1655" s="3"/>
      <c r="EY1655" s="3"/>
      <c r="EZ1655" s="3"/>
      <c r="FA1655" s="3"/>
      <c r="FB1655" s="3"/>
      <c r="FC1655" s="3"/>
      <c r="FD1655" s="3"/>
      <c r="FE1655" s="3"/>
      <c r="FF1655" s="3"/>
      <c r="FG1655" s="3"/>
      <c r="FH1655" s="3"/>
      <c r="FI1655" s="3"/>
      <c r="FJ1655" s="3"/>
      <c r="FK1655" s="3"/>
      <c r="FL1655" s="3"/>
      <c r="FM1655" s="3"/>
      <c r="FN1655" s="3"/>
      <c r="FO1655" s="3"/>
      <c r="FP1655" s="3"/>
      <c r="FQ1655" s="3"/>
      <c r="FR1655" s="3"/>
      <c r="FS1655" s="3"/>
      <c r="FT1655" s="3"/>
      <c r="FU1655" s="3"/>
      <c r="FV1655" s="3"/>
      <c r="FW1655" s="3"/>
      <c r="FX1655" s="3"/>
      <c r="FY1655" s="3"/>
      <c r="FZ1655" s="3"/>
      <c r="GA1655" s="3"/>
      <c r="GB1655" s="3"/>
      <c r="GC1655" s="3"/>
      <c r="GD1655" s="3"/>
      <c r="GE1655" s="3"/>
      <c r="GF1655" s="3"/>
      <c r="GG1655" s="3"/>
      <c r="GH1655" s="3"/>
      <c r="GI1655" s="3"/>
      <c r="GJ1655" s="3"/>
      <c r="GK1655" s="3"/>
      <c r="GL1655" s="3"/>
      <c r="GM1655" s="3"/>
      <c r="GN1655" s="3"/>
      <c r="GO1655" s="3"/>
      <c r="GP1655" s="3"/>
      <c r="GQ1655" s="3"/>
      <c r="GR1655" s="3"/>
      <c r="GS1655" s="3"/>
      <c r="GT1655" s="3"/>
      <c r="GU1655" s="3"/>
      <c r="GV1655" s="3"/>
      <c r="GW1655" s="3"/>
      <c r="GX1655" s="3">
        <v>0</v>
      </c>
    </row>
    <row r="1657" spans="1:245" x14ac:dyDescent="0.2">
      <c r="A1657" s="4">
        <v>50</v>
      </c>
      <c r="B1657" s="4">
        <v>0</v>
      </c>
      <c r="C1657" s="4">
        <v>0</v>
      </c>
      <c r="D1657" s="4">
        <v>1</v>
      </c>
      <c r="E1657" s="4">
        <v>201</v>
      </c>
      <c r="F1657" s="4">
        <f>ROUND(Source!O1655,O1657)</f>
        <v>0</v>
      </c>
      <c r="G1657" s="4" t="s">
        <v>66</v>
      </c>
      <c r="H1657" s="4" t="s">
        <v>67</v>
      </c>
      <c r="I1657" s="4"/>
      <c r="J1657" s="4"/>
      <c r="K1657" s="4">
        <v>201</v>
      </c>
      <c r="L1657" s="4">
        <v>1</v>
      </c>
      <c r="M1657" s="4">
        <v>3</v>
      </c>
      <c r="N1657" s="4" t="s">
        <v>3</v>
      </c>
      <c r="O1657" s="4">
        <v>2</v>
      </c>
      <c r="P1657" s="4"/>
      <c r="Q1657" s="4"/>
      <c r="R1657" s="4"/>
      <c r="S1657" s="4"/>
      <c r="T1657" s="4"/>
      <c r="U1657" s="4"/>
      <c r="V1657" s="4"/>
      <c r="W1657" s="4"/>
    </row>
    <row r="1658" spans="1:245" x14ac:dyDescent="0.2">
      <c r="A1658" s="4">
        <v>50</v>
      </c>
      <c r="B1658" s="4">
        <v>0</v>
      </c>
      <c r="C1658" s="4">
        <v>0</v>
      </c>
      <c r="D1658" s="4">
        <v>1</v>
      </c>
      <c r="E1658" s="4">
        <v>202</v>
      </c>
      <c r="F1658" s="4">
        <f>ROUND(Source!P1655,O1658)</f>
        <v>0</v>
      </c>
      <c r="G1658" s="4" t="s">
        <v>68</v>
      </c>
      <c r="H1658" s="4" t="s">
        <v>69</v>
      </c>
      <c r="I1658" s="4"/>
      <c r="J1658" s="4"/>
      <c r="K1658" s="4">
        <v>202</v>
      </c>
      <c r="L1658" s="4">
        <v>2</v>
      </c>
      <c r="M1658" s="4">
        <v>3</v>
      </c>
      <c r="N1658" s="4" t="s">
        <v>3</v>
      </c>
      <c r="O1658" s="4">
        <v>2</v>
      </c>
      <c r="P1658" s="4"/>
      <c r="Q1658" s="4"/>
      <c r="R1658" s="4"/>
      <c r="S1658" s="4"/>
      <c r="T1658" s="4"/>
      <c r="U1658" s="4"/>
      <c r="V1658" s="4"/>
      <c r="W1658" s="4"/>
    </row>
    <row r="1659" spans="1:245" x14ac:dyDescent="0.2">
      <c r="A1659" s="4">
        <v>50</v>
      </c>
      <c r="B1659" s="4">
        <v>0</v>
      </c>
      <c r="C1659" s="4">
        <v>0</v>
      </c>
      <c r="D1659" s="4">
        <v>1</v>
      </c>
      <c r="E1659" s="4">
        <v>222</v>
      </c>
      <c r="F1659" s="4">
        <f>ROUND(Source!AO1655,O1659)</f>
        <v>0</v>
      </c>
      <c r="G1659" s="4" t="s">
        <v>70</v>
      </c>
      <c r="H1659" s="4" t="s">
        <v>71</v>
      </c>
      <c r="I1659" s="4"/>
      <c r="J1659" s="4"/>
      <c r="K1659" s="4">
        <v>222</v>
      </c>
      <c r="L1659" s="4">
        <v>3</v>
      </c>
      <c r="M1659" s="4">
        <v>3</v>
      </c>
      <c r="N1659" s="4" t="s">
        <v>3</v>
      </c>
      <c r="O1659" s="4">
        <v>2</v>
      </c>
      <c r="P1659" s="4"/>
      <c r="Q1659" s="4"/>
      <c r="R1659" s="4"/>
      <c r="S1659" s="4"/>
      <c r="T1659" s="4"/>
      <c r="U1659" s="4"/>
      <c r="V1659" s="4"/>
      <c r="W1659" s="4"/>
    </row>
    <row r="1660" spans="1:245" x14ac:dyDescent="0.2">
      <c r="A1660" s="4">
        <v>50</v>
      </c>
      <c r="B1660" s="4">
        <v>0</v>
      </c>
      <c r="C1660" s="4">
        <v>0</v>
      </c>
      <c r="D1660" s="4">
        <v>1</v>
      </c>
      <c r="E1660" s="4">
        <v>225</v>
      </c>
      <c r="F1660" s="4">
        <f>ROUND(Source!AV1655,O1660)</f>
        <v>0</v>
      </c>
      <c r="G1660" s="4" t="s">
        <v>72</v>
      </c>
      <c r="H1660" s="4" t="s">
        <v>73</v>
      </c>
      <c r="I1660" s="4"/>
      <c r="J1660" s="4"/>
      <c r="K1660" s="4">
        <v>225</v>
      </c>
      <c r="L1660" s="4">
        <v>4</v>
      </c>
      <c r="M1660" s="4">
        <v>3</v>
      </c>
      <c r="N1660" s="4" t="s">
        <v>3</v>
      </c>
      <c r="O1660" s="4">
        <v>2</v>
      </c>
      <c r="P1660" s="4"/>
      <c r="Q1660" s="4"/>
      <c r="R1660" s="4"/>
      <c r="S1660" s="4"/>
      <c r="T1660" s="4"/>
      <c r="U1660" s="4"/>
      <c r="V1660" s="4"/>
      <c r="W1660" s="4"/>
    </row>
    <row r="1661" spans="1:245" x14ac:dyDescent="0.2">
      <c r="A1661" s="4">
        <v>50</v>
      </c>
      <c r="B1661" s="4">
        <v>0</v>
      </c>
      <c r="C1661" s="4">
        <v>0</v>
      </c>
      <c r="D1661" s="4">
        <v>1</v>
      </c>
      <c r="E1661" s="4">
        <v>226</v>
      </c>
      <c r="F1661" s="4">
        <f>ROUND(Source!AW1655,O1661)</f>
        <v>0</v>
      </c>
      <c r="G1661" s="4" t="s">
        <v>74</v>
      </c>
      <c r="H1661" s="4" t="s">
        <v>75</v>
      </c>
      <c r="I1661" s="4"/>
      <c r="J1661" s="4"/>
      <c r="K1661" s="4">
        <v>226</v>
      </c>
      <c r="L1661" s="4">
        <v>5</v>
      </c>
      <c r="M1661" s="4">
        <v>3</v>
      </c>
      <c r="N1661" s="4" t="s">
        <v>3</v>
      </c>
      <c r="O1661" s="4">
        <v>2</v>
      </c>
      <c r="P1661" s="4"/>
      <c r="Q1661" s="4"/>
      <c r="R1661" s="4"/>
      <c r="S1661" s="4"/>
      <c r="T1661" s="4"/>
      <c r="U1661" s="4"/>
      <c r="V1661" s="4"/>
      <c r="W1661" s="4"/>
    </row>
    <row r="1662" spans="1:245" x14ac:dyDescent="0.2">
      <c r="A1662" s="4">
        <v>50</v>
      </c>
      <c r="B1662" s="4">
        <v>0</v>
      </c>
      <c r="C1662" s="4">
        <v>0</v>
      </c>
      <c r="D1662" s="4">
        <v>1</v>
      </c>
      <c r="E1662" s="4">
        <v>227</v>
      </c>
      <c r="F1662" s="4">
        <f>ROUND(Source!AX1655,O1662)</f>
        <v>0</v>
      </c>
      <c r="G1662" s="4" t="s">
        <v>76</v>
      </c>
      <c r="H1662" s="4" t="s">
        <v>77</v>
      </c>
      <c r="I1662" s="4"/>
      <c r="J1662" s="4"/>
      <c r="K1662" s="4">
        <v>227</v>
      </c>
      <c r="L1662" s="4">
        <v>6</v>
      </c>
      <c r="M1662" s="4">
        <v>3</v>
      </c>
      <c r="N1662" s="4" t="s">
        <v>3</v>
      </c>
      <c r="O1662" s="4">
        <v>2</v>
      </c>
      <c r="P1662" s="4"/>
      <c r="Q1662" s="4"/>
      <c r="R1662" s="4"/>
      <c r="S1662" s="4"/>
      <c r="T1662" s="4"/>
      <c r="U1662" s="4"/>
      <c r="V1662" s="4"/>
      <c r="W1662" s="4"/>
    </row>
    <row r="1663" spans="1:245" x14ac:dyDescent="0.2">
      <c r="A1663" s="4">
        <v>50</v>
      </c>
      <c r="B1663" s="4">
        <v>0</v>
      </c>
      <c r="C1663" s="4">
        <v>0</v>
      </c>
      <c r="D1663" s="4">
        <v>1</v>
      </c>
      <c r="E1663" s="4">
        <v>228</v>
      </c>
      <c r="F1663" s="4">
        <f>ROUND(Source!AY1655,O1663)</f>
        <v>0</v>
      </c>
      <c r="G1663" s="4" t="s">
        <v>78</v>
      </c>
      <c r="H1663" s="4" t="s">
        <v>79</v>
      </c>
      <c r="I1663" s="4"/>
      <c r="J1663" s="4"/>
      <c r="K1663" s="4">
        <v>228</v>
      </c>
      <c r="L1663" s="4">
        <v>7</v>
      </c>
      <c r="M1663" s="4">
        <v>3</v>
      </c>
      <c r="N1663" s="4" t="s">
        <v>3</v>
      </c>
      <c r="O1663" s="4">
        <v>2</v>
      </c>
      <c r="P1663" s="4"/>
      <c r="Q1663" s="4"/>
      <c r="R1663" s="4"/>
      <c r="S1663" s="4"/>
      <c r="T1663" s="4"/>
      <c r="U1663" s="4"/>
      <c r="V1663" s="4"/>
      <c r="W1663" s="4"/>
    </row>
    <row r="1664" spans="1:245" x14ac:dyDescent="0.2">
      <c r="A1664" s="4">
        <v>50</v>
      </c>
      <c r="B1664" s="4">
        <v>0</v>
      </c>
      <c r="C1664" s="4">
        <v>0</v>
      </c>
      <c r="D1664" s="4">
        <v>1</v>
      </c>
      <c r="E1664" s="4">
        <v>216</v>
      </c>
      <c r="F1664" s="4">
        <f>ROUND(Source!AP1655,O1664)</f>
        <v>0</v>
      </c>
      <c r="G1664" s="4" t="s">
        <v>80</v>
      </c>
      <c r="H1664" s="4" t="s">
        <v>81</v>
      </c>
      <c r="I1664" s="4"/>
      <c r="J1664" s="4"/>
      <c r="K1664" s="4">
        <v>216</v>
      </c>
      <c r="L1664" s="4">
        <v>8</v>
      </c>
      <c r="M1664" s="4">
        <v>3</v>
      </c>
      <c r="N1664" s="4" t="s">
        <v>3</v>
      </c>
      <c r="O1664" s="4">
        <v>2</v>
      </c>
      <c r="P1664" s="4"/>
      <c r="Q1664" s="4"/>
      <c r="R1664" s="4"/>
      <c r="S1664" s="4"/>
      <c r="T1664" s="4"/>
      <c r="U1664" s="4"/>
      <c r="V1664" s="4"/>
      <c r="W1664" s="4"/>
    </row>
    <row r="1665" spans="1:23" x14ac:dyDescent="0.2">
      <c r="A1665" s="4">
        <v>50</v>
      </c>
      <c r="B1665" s="4">
        <v>0</v>
      </c>
      <c r="C1665" s="4">
        <v>0</v>
      </c>
      <c r="D1665" s="4">
        <v>1</v>
      </c>
      <c r="E1665" s="4">
        <v>223</v>
      </c>
      <c r="F1665" s="4">
        <f>ROUND(Source!AQ1655,O1665)</f>
        <v>0</v>
      </c>
      <c r="G1665" s="4" t="s">
        <v>82</v>
      </c>
      <c r="H1665" s="4" t="s">
        <v>83</v>
      </c>
      <c r="I1665" s="4"/>
      <c r="J1665" s="4"/>
      <c r="K1665" s="4">
        <v>223</v>
      </c>
      <c r="L1665" s="4">
        <v>9</v>
      </c>
      <c r="M1665" s="4">
        <v>3</v>
      </c>
      <c r="N1665" s="4" t="s">
        <v>3</v>
      </c>
      <c r="O1665" s="4">
        <v>2</v>
      </c>
      <c r="P1665" s="4"/>
      <c r="Q1665" s="4"/>
      <c r="R1665" s="4"/>
      <c r="S1665" s="4"/>
      <c r="T1665" s="4"/>
      <c r="U1665" s="4"/>
      <c r="V1665" s="4"/>
      <c r="W1665" s="4"/>
    </row>
    <row r="1666" spans="1:23" x14ac:dyDescent="0.2">
      <c r="A1666" s="4">
        <v>50</v>
      </c>
      <c r="B1666" s="4">
        <v>0</v>
      </c>
      <c r="C1666" s="4">
        <v>0</v>
      </c>
      <c r="D1666" s="4">
        <v>1</v>
      </c>
      <c r="E1666" s="4">
        <v>229</v>
      </c>
      <c r="F1666" s="4">
        <f>ROUND(Source!AZ1655,O1666)</f>
        <v>0</v>
      </c>
      <c r="G1666" s="4" t="s">
        <v>84</v>
      </c>
      <c r="H1666" s="4" t="s">
        <v>85</v>
      </c>
      <c r="I1666" s="4"/>
      <c r="J1666" s="4"/>
      <c r="K1666" s="4">
        <v>229</v>
      </c>
      <c r="L1666" s="4">
        <v>10</v>
      </c>
      <c r="M1666" s="4">
        <v>3</v>
      </c>
      <c r="N1666" s="4" t="s">
        <v>3</v>
      </c>
      <c r="O1666" s="4">
        <v>2</v>
      </c>
      <c r="P1666" s="4"/>
      <c r="Q1666" s="4"/>
      <c r="R1666" s="4"/>
      <c r="S1666" s="4"/>
      <c r="T1666" s="4"/>
      <c r="U1666" s="4"/>
      <c r="V1666" s="4"/>
      <c r="W1666" s="4"/>
    </row>
    <row r="1667" spans="1:23" x14ac:dyDescent="0.2">
      <c r="A1667" s="4">
        <v>50</v>
      </c>
      <c r="B1667" s="4">
        <v>0</v>
      </c>
      <c r="C1667" s="4">
        <v>0</v>
      </c>
      <c r="D1667" s="4">
        <v>1</v>
      </c>
      <c r="E1667" s="4">
        <v>203</v>
      </c>
      <c r="F1667" s="4">
        <f>ROUND(Source!Q1655,O1667)</f>
        <v>0</v>
      </c>
      <c r="G1667" s="4" t="s">
        <v>86</v>
      </c>
      <c r="H1667" s="4" t="s">
        <v>87</v>
      </c>
      <c r="I1667" s="4"/>
      <c r="J1667" s="4"/>
      <c r="K1667" s="4">
        <v>203</v>
      </c>
      <c r="L1667" s="4">
        <v>11</v>
      </c>
      <c r="M1667" s="4">
        <v>3</v>
      </c>
      <c r="N1667" s="4" t="s">
        <v>3</v>
      </c>
      <c r="O1667" s="4">
        <v>2</v>
      </c>
      <c r="P1667" s="4"/>
      <c r="Q1667" s="4"/>
      <c r="R1667" s="4"/>
      <c r="S1667" s="4"/>
      <c r="T1667" s="4"/>
      <c r="U1667" s="4"/>
      <c r="V1667" s="4"/>
      <c r="W1667" s="4"/>
    </row>
    <row r="1668" spans="1:23" x14ac:dyDescent="0.2">
      <c r="A1668" s="4">
        <v>50</v>
      </c>
      <c r="B1668" s="4">
        <v>0</v>
      </c>
      <c r="C1668" s="4">
        <v>0</v>
      </c>
      <c r="D1668" s="4">
        <v>1</v>
      </c>
      <c r="E1668" s="4">
        <v>231</v>
      </c>
      <c r="F1668" s="4">
        <f>ROUND(Source!BB1655,O1668)</f>
        <v>0</v>
      </c>
      <c r="G1668" s="4" t="s">
        <v>88</v>
      </c>
      <c r="H1668" s="4" t="s">
        <v>89</v>
      </c>
      <c r="I1668" s="4"/>
      <c r="J1668" s="4"/>
      <c r="K1668" s="4">
        <v>231</v>
      </c>
      <c r="L1668" s="4">
        <v>12</v>
      </c>
      <c r="M1668" s="4">
        <v>3</v>
      </c>
      <c r="N1668" s="4" t="s">
        <v>3</v>
      </c>
      <c r="O1668" s="4">
        <v>2</v>
      </c>
      <c r="P1668" s="4"/>
      <c r="Q1668" s="4"/>
      <c r="R1668" s="4"/>
      <c r="S1668" s="4"/>
      <c r="T1668" s="4"/>
      <c r="U1668" s="4"/>
      <c r="V1668" s="4"/>
      <c r="W1668" s="4"/>
    </row>
    <row r="1669" spans="1:23" x14ac:dyDescent="0.2">
      <c r="A1669" s="4">
        <v>50</v>
      </c>
      <c r="B1669" s="4">
        <v>0</v>
      </c>
      <c r="C1669" s="4">
        <v>0</v>
      </c>
      <c r="D1669" s="4">
        <v>1</v>
      </c>
      <c r="E1669" s="4">
        <v>204</v>
      </c>
      <c r="F1669" s="4">
        <f>ROUND(Source!R1655,O1669)</f>
        <v>0</v>
      </c>
      <c r="G1669" s="4" t="s">
        <v>90</v>
      </c>
      <c r="H1669" s="4" t="s">
        <v>91</v>
      </c>
      <c r="I1669" s="4"/>
      <c r="J1669" s="4"/>
      <c r="K1669" s="4">
        <v>204</v>
      </c>
      <c r="L1669" s="4">
        <v>13</v>
      </c>
      <c r="M1669" s="4">
        <v>3</v>
      </c>
      <c r="N1669" s="4" t="s">
        <v>3</v>
      </c>
      <c r="O1669" s="4">
        <v>2</v>
      </c>
      <c r="P1669" s="4"/>
      <c r="Q1669" s="4"/>
      <c r="R1669" s="4"/>
      <c r="S1669" s="4"/>
      <c r="T1669" s="4"/>
      <c r="U1669" s="4"/>
      <c r="V1669" s="4"/>
      <c r="W1669" s="4"/>
    </row>
    <row r="1670" spans="1:23" x14ac:dyDescent="0.2">
      <c r="A1670" s="4">
        <v>50</v>
      </c>
      <c r="B1670" s="4">
        <v>0</v>
      </c>
      <c r="C1670" s="4">
        <v>0</v>
      </c>
      <c r="D1670" s="4">
        <v>1</v>
      </c>
      <c r="E1670" s="4">
        <v>205</v>
      </c>
      <c r="F1670" s="4">
        <f>ROUND(Source!S1655,O1670)</f>
        <v>0</v>
      </c>
      <c r="G1670" s="4" t="s">
        <v>92</v>
      </c>
      <c r="H1670" s="4" t="s">
        <v>93</v>
      </c>
      <c r="I1670" s="4"/>
      <c r="J1670" s="4"/>
      <c r="K1670" s="4">
        <v>205</v>
      </c>
      <c r="L1670" s="4">
        <v>14</v>
      </c>
      <c r="M1670" s="4">
        <v>3</v>
      </c>
      <c r="N1670" s="4" t="s">
        <v>3</v>
      </c>
      <c r="O1670" s="4">
        <v>2</v>
      </c>
      <c r="P1670" s="4"/>
      <c r="Q1670" s="4"/>
      <c r="R1670" s="4"/>
      <c r="S1670" s="4"/>
      <c r="T1670" s="4"/>
      <c r="U1670" s="4"/>
      <c r="V1670" s="4"/>
      <c r="W1670" s="4"/>
    </row>
    <row r="1671" spans="1:23" x14ac:dyDescent="0.2">
      <c r="A1671" s="4">
        <v>50</v>
      </c>
      <c r="B1671" s="4">
        <v>0</v>
      </c>
      <c r="C1671" s="4">
        <v>0</v>
      </c>
      <c r="D1671" s="4">
        <v>1</v>
      </c>
      <c r="E1671" s="4">
        <v>232</v>
      </c>
      <c r="F1671" s="4">
        <f>ROUND(Source!BC1655,O1671)</f>
        <v>0</v>
      </c>
      <c r="G1671" s="4" t="s">
        <v>94</v>
      </c>
      <c r="H1671" s="4" t="s">
        <v>95</v>
      </c>
      <c r="I1671" s="4"/>
      <c r="J1671" s="4"/>
      <c r="K1671" s="4">
        <v>232</v>
      </c>
      <c r="L1671" s="4">
        <v>15</v>
      </c>
      <c r="M1671" s="4">
        <v>3</v>
      </c>
      <c r="N1671" s="4" t="s">
        <v>3</v>
      </c>
      <c r="O1671" s="4">
        <v>2</v>
      </c>
      <c r="P1671" s="4"/>
      <c r="Q1671" s="4"/>
      <c r="R1671" s="4"/>
      <c r="S1671" s="4"/>
      <c r="T1671" s="4"/>
      <c r="U1671" s="4"/>
      <c r="V1671" s="4"/>
      <c r="W1671" s="4"/>
    </row>
    <row r="1672" spans="1:23" x14ac:dyDescent="0.2">
      <c r="A1672" s="4">
        <v>50</v>
      </c>
      <c r="B1672" s="4">
        <v>0</v>
      </c>
      <c r="C1672" s="4">
        <v>0</v>
      </c>
      <c r="D1672" s="4">
        <v>1</v>
      </c>
      <c r="E1672" s="4">
        <v>214</v>
      </c>
      <c r="F1672" s="4">
        <f>ROUND(Source!AS1655,O1672)</f>
        <v>0</v>
      </c>
      <c r="G1672" s="4" t="s">
        <v>96</v>
      </c>
      <c r="H1672" s="4" t="s">
        <v>97</v>
      </c>
      <c r="I1672" s="4"/>
      <c r="J1672" s="4"/>
      <c r="K1672" s="4">
        <v>214</v>
      </c>
      <c r="L1672" s="4">
        <v>16</v>
      </c>
      <c r="M1672" s="4">
        <v>3</v>
      </c>
      <c r="N1672" s="4" t="s">
        <v>3</v>
      </c>
      <c r="O1672" s="4">
        <v>2</v>
      </c>
      <c r="P1672" s="4"/>
      <c r="Q1672" s="4"/>
      <c r="R1672" s="4"/>
      <c r="S1672" s="4"/>
      <c r="T1672" s="4"/>
      <c r="U1672" s="4"/>
      <c r="V1672" s="4"/>
      <c r="W1672" s="4"/>
    </row>
    <row r="1673" spans="1:23" x14ac:dyDescent="0.2">
      <c r="A1673" s="4">
        <v>50</v>
      </c>
      <c r="B1673" s="4">
        <v>0</v>
      </c>
      <c r="C1673" s="4">
        <v>0</v>
      </c>
      <c r="D1673" s="4">
        <v>1</v>
      </c>
      <c r="E1673" s="4">
        <v>215</v>
      </c>
      <c r="F1673" s="4">
        <f>ROUND(Source!AT1655,O1673)</f>
        <v>0</v>
      </c>
      <c r="G1673" s="4" t="s">
        <v>98</v>
      </c>
      <c r="H1673" s="4" t="s">
        <v>99</v>
      </c>
      <c r="I1673" s="4"/>
      <c r="J1673" s="4"/>
      <c r="K1673" s="4">
        <v>215</v>
      </c>
      <c r="L1673" s="4">
        <v>17</v>
      </c>
      <c r="M1673" s="4">
        <v>3</v>
      </c>
      <c r="N1673" s="4" t="s">
        <v>3</v>
      </c>
      <c r="O1673" s="4">
        <v>2</v>
      </c>
      <c r="P1673" s="4"/>
      <c r="Q1673" s="4"/>
      <c r="R1673" s="4"/>
      <c r="S1673" s="4"/>
      <c r="T1673" s="4"/>
      <c r="U1673" s="4"/>
      <c r="V1673" s="4"/>
      <c r="W1673" s="4"/>
    </row>
    <row r="1674" spans="1:23" x14ac:dyDescent="0.2">
      <c r="A1674" s="4">
        <v>50</v>
      </c>
      <c r="B1674" s="4">
        <v>0</v>
      </c>
      <c r="C1674" s="4">
        <v>0</v>
      </c>
      <c r="D1674" s="4">
        <v>1</v>
      </c>
      <c r="E1674" s="4">
        <v>217</v>
      </c>
      <c r="F1674" s="4">
        <f>ROUND(Source!AU1655,O1674)</f>
        <v>0</v>
      </c>
      <c r="G1674" s="4" t="s">
        <v>100</v>
      </c>
      <c r="H1674" s="4" t="s">
        <v>101</v>
      </c>
      <c r="I1674" s="4"/>
      <c r="J1674" s="4"/>
      <c r="K1674" s="4">
        <v>217</v>
      </c>
      <c r="L1674" s="4">
        <v>18</v>
      </c>
      <c r="M1674" s="4">
        <v>3</v>
      </c>
      <c r="N1674" s="4" t="s">
        <v>3</v>
      </c>
      <c r="O1674" s="4">
        <v>2</v>
      </c>
      <c r="P1674" s="4"/>
      <c r="Q1674" s="4"/>
      <c r="R1674" s="4"/>
      <c r="S1674" s="4"/>
      <c r="T1674" s="4"/>
      <c r="U1674" s="4"/>
      <c r="V1674" s="4"/>
      <c r="W1674" s="4"/>
    </row>
    <row r="1675" spans="1:23" x14ac:dyDescent="0.2">
      <c r="A1675" s="4">
        <v>50</v>
      </c>
      <c r="B1675" s="4">
        <v>0</v>
      </c>
      <c r="C1675" s="4">
        <v>0</v>
      </c>
      <c r="D1675" s="4">
        <v>1</v>
      </c>
      <c r="E1675" s="4">
        <v>230</v>
      </c>
      <c r="F1675" s="4">
        <f>ROUND(Source!BA1655,O1675)</f>
        <v>0</v>
      </c>
      <c r="G1675" s="4" t="s">
        <v>102</v>
      </c>
      <c r="H1675" s="4" t="s">
        <v>103</v>
      </c>
      <c r="I1675" s="4"/>
      <c r="J1675" s="4"/>
      <c r="K1675" s="4">
        <v>230</v>
      </c>
      <c r="L1675" s="4">
        <v>19</v>
      </c>
      <c r="M1675" s="4">
        <v>3</v>
      </c>
      <c r="N1675" s="4" t="s">
        <v>3</v>
      </c>
      <c r="O1675" s="4">
        <v>2</v>
      </c>
      <c r="P1675" s="4"/>
      <c r="Q1675" s="4"/>
      <c r="R1675" s="4"/>
      <c r="S1675" s="4"/>
      <c r="T1675" s="4"/>
      <c r="U1675" s="4"/>
      <c r="V1675" s="4"/>
      <c r="W1675" s="4"/>
    </row>
    <row r="1676" spans="1:23" x14ac:dyDescent="0.2">
      <c r="A1676" s="4">
        <v>50</v>
      </c>
      <c r="B1676" s="4">
        <v>0</v>
      </c>
      <c r="C1676" s="4">
        <v>0</v>
      </c>
      <c r="D1676" s="4">
        <v>1</v>
      </c>
      <c r="E1676" s="4">
        <v>206</v>
      </c>
      <c r="F1676" s="4">
        <f>ROUND(Source!T1655,O1676)</f>
        <v>0</v>
      </c>
      <c r="G1676" s="4" t="s">
        <v>104</v>
      </c>
      <c r="H1676" s="4" t="s">
        <v>105</v>
      </c>
      <c r="I1676" s="4"/>
      <c r="J1676" s="4"/>
      <c r="K1676" s="4">
        <v>206</v>
      </c>
      <c r="L1676" s="4">
        <v>20</v>
      </c>
      <c r="M1676" s="4">
        <v>3</v>
      </c>
      <c r="N1676" s="4" t="s">
        <v>3</v>
      </c>
      <c r="O1676" s="4">
        <v>2</v>
      </c>
      <c r="P1676" s="4"/>
      <c r="Q1676" s="4"/>
      <c r="R1676" s="4"/>
      <c r="S1676" s="4"/>
      <c r="T1676" s="4"/>
      <c r="U1676" s="4"/>
      <c r="V1676" s="4"/>
      <c r="W1676" s="4"/>
    </row>
    <row r="1677" spans="1:23" x14ac:dyDescent="0.2">
      <c r="A1677" s="4">
        <v>50</v>
      </c>
      <c r="B1677" s="4">
        <v>0</v>
      </c>
      <c r="C1677" s="4">
        <v>0</v>
      </c>
      <c r="D1677" s="4">
        <v>1</v>
      </c>
      <c r="E1677" s="4">
        <v>207</v>
      </c>
      <c r="F1677" s="4">
        <f>Source!U1655</f>
        <v>0</v>
      </c>
      <c r="G1677" s="4" t="s">
        <v>106</v>
      </c>
      <c r="H1677" s="4" t="s">
        <v>107</v>
      </c>
      <c r="I1677" s="4"/>
      <c r="J1677" s="4"/>
      <c r="K1677" s="4">
        <v>207</v>
      </c>
      <c r="L1677" s="4">
        <v>21</v>
      </c>
      <c r="M1677" s="4">
        <v>3</v>
      </c>
      <c r="N1677" s="4" t="s">
        <v>3</v>
      </c>
      <c r="O1677" s="4">
        <v>-1</v>
      </c>
      <c r="P1677" s="4"/>
      <c r="Q1677" s="4"/>
      <c r="R1677" s="4"/>
      <c r="S1677" s="4"/>
      <c r="T1677" s="4"/>
      <c r="U1677" s="4"/>
      <c r="V1677" s="4"/>
      <c r="W1677" s="4"/>
    </row>
    <row r="1678" spans="1:23" x14ac:dyDescent="0.2">
      <c r="A1678" s="4">
        <v>50</v>
      </c>
      <c r="B1678" s="4">
        <v>0</v>
      </c>
      <c r="C1678" s="4">
        <v>0</v>
      </c>
      <c r="D1678" s="4">
        <v>1</v>
      </c>
      <c r="E1678" s="4">
        <v>208</v>
      </c>
      <c r="F1678" s="4">
        <f>Source!V1655</f>
        <v>0</v>
      </c>
      <c r="G1678" s="4" t="s">
        <v>108</v>
      </c>
      <c r="H1678" s="4" t="s">
        <v>109</v>
      </c>
      <c r="I1678" s="4"/>
      <c r="J1678" s="4"/>
      <c r="K1678" s="4">
        <v>208</v>
      </c>
      <c r="L1678" s="4">
        <v>22</v>
      </c>
      <c r="M1678" s="4">
        <v>3</v>
      </c>
      <c r="N1678" s="4" t="s">
        <v>3</v>
      </c>
      <c r="O1678" s="4">
        <v>-1</v>
      </c>
      <c r="P1678" s="4"/>
      <c r="Q1678" s="4"/>
      <c r="R1678" s="4"/>
      <c r="S1678" s="4"/>
      <c r="T1678" s="4"/>
      <c r="U1678" s="4"/>
      <c r="V1678" s="4"/>
      <c r="W1678" s="4"/>
    </row>
    <row r="1679" spans="1:23" x14ac:dyDescent="0.2">
      <c r="A1679" s="4">
        <v>50</v>
      </c>
      <c r="B1679" s="4">
        <v>0</v>
      </c>
      <c r="C1679" s="4">
        <v>0</v>
      </c>
      <c r="D1679" s="4">
        <v>1</v>
      </c>
      <c r="E1679" s="4">
        <v>209</v>
      </c>
      <c r="F1679" s="4">
        <f>ROUND(Source!W1655,O1679)</f>
        <v>0</v>
      </c>
      <c r="G1679" s="4" t="s">
        <v>110</v>
      </c>
      <c r="H1679" s="4" t="s">
        <v>111</v>
      </c>
      <c r="I1679" s="4"/>
      <c r="J1679" s="4"/>
      <c r="K1679" s="4">
        <v>209</v>
      </c>
      <c r="L1679" s="4">
        <v>23</v>
      </c>
      <c r="M1679" s="4">
        <v>3</v>
      </c>
      <c r="N1679" s="4" t="s">
        <v>3</v>
      </c>
      <c r="O1679" s="4">
        <v>2</v>
      </c>
      <c r="P1679" s="4"/>
      <c r="Q1679" s="4"/>
      <c r="R1679" s="4"/>
      <c r="S1679" s="4"/>
      <c r="T1679" s="4"/>
      <c r="U1679" s="4"/>
      <c r="V1679" s="4"/>
      <c r="W1679" s="4"/>
    </row>
    <row r="1680" spans="1:23" x14ac:dyDescent="0.2">
      <c r="A1680" s="4">
        <v>50</v>
      </c>
      <c r="B1680" s="4">
        <v>0</v>
      </c>
      <c r="C1680" s="4">
        <v>0</v>
      </c>
      <c r="D1680" s="4">
        <v>1</v>
      </c>
      <c r="E1680" s="4">
        <v>210</v>
      </c>
      <c r="F1680" s="4">
        <f>ROUND(Source!X1655,O1680)</f>
        <v>0</v>
      </c>
      <c r="G1680" s="4" t="s">
        <v>112</v>
      </c>
      <c r="H1680" s="4" t="s">
        <v>113</v>
      </c>
      <c r="I1680" s="4"/>
      <c r="J1680" s="4"/>
      <c r="K1680" s="4">
        <v>210</v>
      </c>
      <c r="L1680" s="4">
        <v>24</v>
      </c>
      <c r="M1680" s="4">
        <v>3</v>
      </c>
      <c r="N1680" s="4" t="s">
        <v>3</v>
      </c>
      <c r="O1680" s="4">
        <v>2</v>
      </c>
      <c r="P1680" s="4"/>
      <c r="Q1680" s="4"/>
      <c r="R1680" s="4"/>
      <c r="S1680" s="4"/>
      <c r="T1680" s="4"/>
      <c r="U1680" s="4"/>
      <c r="V1680" s="4"/>
      <c r="W1680" s="4"/>
    </row>
    <row r="1681" spans="1:245" x14ac:dyDescent="0.2">
      <c r="A1681" s="4">
        <v>50</v>
      </c>
      <c r="B1681" s="4">
        <v>0</v>
      </c>
      <c r="C1681" s="4">
        <v>0</v>
      </c>
      <c r="D1681" s="4">
        <v>1</v>
      </c>
      <c r="E1681" s="4">
        <v>211</v>
      </c>
      <c r="F1681" s="4">
        <f>ROUND(Source!Y1655,O1681)</f>
        <v>0</v>
      </c>
      <c r="G1681" s="4" t="s">
        <v>114</v>
      </c>
      <c r="H1681" s="4" t="s">
        <v>115</v>
      </c>
      <c r="I1681" s="4"/>
      <c r="J1681" s="4"/>
      <c r="K1681" s="4">
        <v>211</v>
      </c>
      <c r="L1681" s="4">
        <v>25</v>
      </c>
      <c r="M1681" s="4">
        <v>3</v>
      </c>
      <c r="N1681" s="4" t="s">
        <v>3</v>
      </c>
      <c r="O1681" s="4">
        <v>2</v>
      </c>
      <c r="P1681" s="4"/>
      <c r="Q1681" s="4"/>
      <c r="R1681" s="4"/>
      <c r="S1681" s="4"/>
      <c r="T1681" s="4"/>
      <c r="U1681" s="4"/>
      <c r="V1681" s="4"/>
      <c r="W1681" s="4"/>
    </row>
    <row r="1682" spans="1:245" x14ac:dyDescent="0.2">
      <c r="A1682" s="4">
        <v>50</v>
      </c>
      <c r="B1682" s="4">
        <v>0</v>
      </c>
      <c r="C1682" s="4">
        <v>0</v>
      </c>
      <c r="D1682" s="4">
        <v>1</v>
      </c>
      <c r="E1682" s="4">
        <v>224</v>
      </c>
      <c r="F1682" s="4">
        <f>ROUND(Source!AR1655,O1682)</f>
        <v>0</v>
      </c>
      <c r="G1682" s="4" t="s">
        <v>116</v>
      </c>
      <c r="H1682" s="4" t="s">
        <v>117</v>
      </c>
      <c r="I1682" s="4"/>
      <c r="J1682" s="4"/>
      <c r="K1682" s="4">
        <v>224</v>
      </c>
      <c r="L1682" s="4">
        <v>26</v>
      </c>
      <c r="M1682" s="4">
        <v>3</v>
      </c>
      <c r="N1682" s="4" t="s">
        <v>3</v>
      </c>
      <c r="O1682" s="4">
        <v>2</v>
      </c>
      <c r="P1682" s="4"/>
      <c r="Q1682" s="4"/>
      <c r="R1682" s="4"/>
      <c r="S1682" s="4"/>
      <c r="T1682" s="4"/>
      <c r="U1682" s="4"/>
      <c r="V1682" s="4"/>
      <c r="W1682" s="4"/>
    </row>
    <row r="1684" spans="1:245" x14ac:dyDescent="0.2">
      <c r="A1684" s="1">
        <v>5</v>
      </c>
      <c r="B1684" s="1">
        <v>1</v>
      </c>
      <c r="C1684" s="1"/>
      <c r="D1684" s="1">
        <f>ROW(A1698)</f>
        <v>1698</v>
      </c>
      <c r="E1684" s="1"/>
      <c r="F1684" s="1" t="s">
        <v>118</v>
      </c>
      <c r="G1684" s="1" t="s">
        <v>473</v>
      </c>
      <c r="H1684" s="1" t="s">
        <v>3</v>
      </c>
      <c r="I1684" s="1">
        <v>0</v>
      </c>
      <c r="J1684" s="1"/>
      <c r="K1684" s="1">
        <v>0</v>
      </c>
      <c r="L1684" s="1"/>
      <c r="M1684" s="1"/>
      <c r="N1684" s="1"/>
      <c r="O1684" s="1"/>
      <c r="P1684" s="1"/>
      <c r="Q1684" s="1"/>
      <c r="R1684" s="1"/>
      <c r="S1684" s="1"/>
      <c r="T1684" s="1"/>
      <c r="U1684" s="1" t="s">
        <v>3</v>
      </c>
      <c r="V1684" s="1">
        <v>0</v>
      </c>
      <c r="W1684" s="1"/>
      <c r="X1684" s="1"/>
      <c r="Y1684" s="1"/>
      <c r="Z1684" s="1"/>
      <c r="AA1684" s="1"/>
      <c r="AB1684" s="1" t="s">
        <v>3</v>
      </c>
      <c r="AC1684" s="1" t="s">
        <v>3</v>
      </c>
      <c r="AD1684" s="1" t="s">
        <v>3</v>
      </c>
      <c r="AE1684" s="1" t="s">
        <v>3</v>
      </c>
      <c r="AF1684" s="1" t="s">
        <v>3</v>
      </c>
      <c r="AG1684" s="1" t="s">
        <v>3</v>
      </c>
      <c r="AH1684" s="1"/>
      <c r="AI1684" s="1"/>
      <c r="AJ1684" s="1"/>
      <c r="AK1684" s="1"/>
      <c r="AL1684" s="1"/>
      <c r="AM1684" s="1"/>
      <c r="AN1684" s="1"/>
      <c r="AO1684" s="1"/>
      <c r="AP1684" s="1" t="s">
        <v>3</v>
      </c>
      <c r="AQ1684" s="1" t="s">
        <v>3</v>
      </c>
      <c r="AR1684" s="1" t="s">
        <v>3</v>
      </c>
      <c r="AS1684" s="1"/>
      <c r="AT1684" s="1"/>
      <c r="AU1684" s="1"/>
      <c r="AV1684" s="1"/>
      <c r="AW1684" s="1"/>
      <c r="AX1684" s="1"/>
      <c r="AY1684" s="1"/>
      <c r="AZ1684" s="1" t="s">
        <v>3</v>
      </c>
      <c r="BA1684" s="1"/>
      <c r="BB1684" s="1" t="s">
        <v>3</v>
      </c>
      <c r="BC1684" s="1" t="s">
        <v>3</v>
      </c>
      <c r="BD1684" s="1" t="s">
        <v>3</v>
      </c>
      <c r="BE1684" s="1" t="s">
        <v>3</v>
      </c>
      <c r="BF1684" s="1" t="s">
        <v>3</v>
      </c>
      <c r="BG1684" s="1" t="s">
        <v>3</v>
      </c>
      <c r="BH1684" s="1" t="s">
        <v>3</v>
      </c>
      <c r="BI1684" s="1" t="s">
        <v>3</v>
      </c>
      <c r="BJ1684" s="1" t="s">
        <v>3</v>
      </c>
      <c r="BK1684" s="1" t="s">
        <v>3</v>
      </c>
      <c r="BL1684" s="1" t="s">
        <v>3</v>
      </c>
      <c r="BM1684" s="1" t="s">
        <v>3</v>
      </c>
      <c r="BN1684" s="1" t="s">
        <v>3</v>
      </c>
      <c r="BO1684" s="1" t="s">
        <v>3</v>
      </c>
      <c r="BP1684" s="1" t="s">
        <v>3</v>
      </c>
      <c r="BQ1684" s="1"/>
      <c r="BR1684" s="1"/>
      <c r="BS1684" s="1"/>
      <c r="BT1684" s="1"/>
      <c r="BU1684" s="1"/>
      <c r="BV1684" s="1"/>
      <c r="BW1684" s="1"/>
      <c r="BX1684" s="1">
        <v>0</v>
      </c>
      <c r="BY1684" s="1"/>
      <c r="BZ1684" s="1"/>
      <c r="CA1684" s="1"/>
      <c r="CB1684" s="1"/>
      <c r="CC1684" s="1"/>
      <c r="CD1684" s="1"/>
      <c r="CE1684" s="1"/>
      <c r="CF1684" s="1"/>
      <c r="CG1684" s="1"/>
      <c r="CH1684" s="1"/>
      <c r="CI1684" s="1"/>
      <c r="CJ1684" s="1">
        <v>0</v>
      </c>
    </row>
    <row r="1686" spans="1:245" x14ac:dyDescent="0.2">
      <c r="A1686" s="2">
        <v>52</v>
      </c>
      <c r="B1686" s="2">
        <f t="shared" ref="B1686:G1686" si="978">B1698</f>
        <v>1</v>
      </c>
      <c r="C1686" s="2">
        <f t="shared" si="978"/>
        <v>5</v>
      </c>
      <c r="D1686" s="2">
        <f t="shared" si="978"/>
        <v>1684</v>
      </c>
      <c r="E1686" s="2">
        <f t="shared" si="978"/>
        <v>0</v>
      </c>
      <c r="F1686" s="2" t="str">
        <f t="shared" si="978"/>
        <v>Новый подраздел</v>
      </c>
      <c r="G1686" s="2" t="str">
        <f t="shared" si="978"/>
        <v>Пересадка кустарника</v>
      </c>
      <c r="H1686" s="2"/>
      <c r="I1686" s="2"/>
      <c r="J1686" s="2"/>
      <c r="K1686" s="2"/>
      <c r="L1686" s="2"/>
      <c r="M1686" s="2"/>
      <c r="N1686" s="2"/>
      <c r="O1686" s="2">
        <f t="shared" ref="O1686:AT1686" si="979">O1698</f>
        <v>0</v>
      </c>
      <c r="P1686" s="2">
        <f t="shared" si="979"/>
        <v>0</v>
      </c>
      <c r="Q1686" s="2">
        <f t="shared" si="979"/>
        <v>0</v>
      </c>
      <c r="R1686" s="2">
        <f t="shared" si="979"/>
        <v>0</v>
      </c>
      <c r="S1686" s="2">
        <f t="shared" si="979"/>
        <v>0</v>
      </c>
      <c r="T1686" s="2">
        <f t="shared" si="979"/>
        <v>0</v>
      </c>
      <c r="U1686" s="2">
        <f t="shared" si="979"/>
        <v>0</v>
      </c>
      <c r="V1686" s="2">
        <f t="shared" si="979"/>
        <v>0</v>
      </c>
      <c r="W1686" s="2">
        <f t="shared" si="979"/>
        <v>0</v>
      </c>
      <c r="X1686" s="2">
        <f t="shared" si="979"/>
        <v>0</v>
      </c>
      <c r="Y1686" s="2">
        <f t="shared" si="979"/>
        <v>0</v>
      </c>
      <c r="Z1686" s="2">
        <f t="shared" si="979"/>
        <v>0</v>
      </c>
      <c r="AA1686" s="2">
        <f t="shared" si="979"/>
        <v>0</v>
      </c>
      <c r="AB1686" s="2">
        <f t="shared" si="979"/>
        <v>0</v>
      </c>
      <c r="AC1686" s="2">
        <f t="shared" si="979"/>
        <v>0</v>
      </c>
      <c r="AD1686" s="2">
        <f t="shared" si="979"/>
        <v>0</v>
      </c>
      <c r="AE1686" s="2">
        <f t="shared" si="979"/>
        <v>0</v>
      </c>
      <c r="AF1686" s="2">
        <f t="shared" si="979"/>
        <v>0</v>
      </c>
      <c r="AG1686" s="2">
        <f t="shared" si="979"/>
        <v>0</v>
      </c>
      <c r="AH1686" s="2">
        <f t="shared" si="979"/>
        <v>0</v>
      </c>
      <c r="AI1686" s="2">
        <f t="shared" si="979"/>
        <v>0</v>
      </c>
      <c r="AJ1686" s="2">
        <f t="shared" si="979"/>
        <v>0</v>
      </c>
      <c r="AK1686" s="2">
        <f t="shared" si="979"/>
        <v>0</v>
      </c>
      <c r="AL1686" s="2">
        <f t="shared" si="979"/>
        <v>0</v>
      </c>
      <c r="AM1686" s="2">
        <f t="shared" si="979"/>
        <v>0</v>
      </c>
      <c r="AN1686" s="2">
        <f t="shared" si="979"/>
        <v>0</v>
      </c>
      <c r="AO1686" s="2">
        <f t="shared" si="979"/>
        <v>0</v>
      </c>
      <c r="AP1686" s="2">
        <f t="shared" si="979"/>
        <v>0</v>
      </c>
      <c r="AQ1686" s="2">
        <f t="shared" si="979"/>
        <v>0</v>
      </c>
      <c r="AR1686" s="2">
        <f t="shared" si="979"/>
        <v>0</v>
      </c>
      <c r="AS1686" s="2">
        <f t="shared" si="979"/>
        <v>0</v>
      </c>
      <c r="AT1686" s="2">
        <f t="shared" si="979"/>
        <v>0</v>
      </c>
      <c r="AU1686" s="2">
        <f t="shared" ref="AU1686:BZ1686" si="980">AU1698</f>
        <v>0</v>
      </c>
      <c r="AV1686" s="2">
        <f t="shared" si="980"/>
        <v>0</v>
      </c>
      <c r="AW1686" s="2">
        <f t="shared" si="980"/>
        <v>0</v>
      </c>
      <c r="AX1686" s="2">
        <f t="shared" si="980"/>
        <v>0</v>
      </c>
      <c r="AY1686" s="2">
        <f t="shared" si="980"/>
        <v>0</v>
      </c>
      <c r="AZ1686" s="2">
        <f t="shared" si="980"/>
        <v>0</v>
      </c>
      <c r="BA1686" s="2">
        <f t="shared" si="980"/>
        <v>0</v>
      </c>
      <c r="BB1686" s="2">
        <f t="shared" si="980"/>
        <v>0</v>
      </c>
      <c r="BC1686" s="2">
        <f t="shared" si="980"/>
        <v>0</v>
      </c>
      <c r="BD1686" s="2">
        <f t="shared" si="980"/>
        <v>0</v>
      </c>
      <c r="BE1686" s="2">
        <f t="shared" si="980"/>
        <v>0</v>
      </c>
      <c r="BF1686" s="2">
        <f t="shared" si="980"/>
        <v>0</v>
      </c>
      <c r="BG1686" s="2">
        <f t="shared" si="980"/>
        <v>0</v>
      </c>
      <c r="BH1686" s="2">
        <f t="shared" si="980"/>
        <v>0</v>
      </c>
      <c r="BI1686" s="2">
        <f t="shared" si="980"/>
        <v>0</v>
      </c>
      <c r="BJ1686" s="2">
        <f t="shared" si="980"/>
        <v>0</v>
      </c>
      <c r="BK1686" s="2">
        <f t="shared" si="980"/>
        <v>0</v>
      </c>
      <c r="BL1686" s="2">
        <f t="shared" si="980"/>
        <v>0</v>
      </c>
      <c r="BM1686" s="2">
        <f t="shared" si="980"/>
        <v>0</v>
      </c>
      <c r="BN1686" s="2">
        <f t="shared" si="980"/>
        <v>0</v>
      </c>
      <c r="BO1686" s="2">
        <f t="shared" si="980"/>
        <v>0</v>
      </c>
      <c r="BP1686" s="2">
        <f t="shared" si="980"/>
        <v>0</v>
      </c>
      <c r="BQ1686" s="2">
        <f t="shared" si="980"/>
        <v>0</v>
      </c>
      <c r="BR1686" s="2">
        <f t="shared" si="980"/>
        <v>0</v>
      </c>
      <c r="BS1686" s="2">
        <f t="shared" si="980"/>
        <v>0</v>
      </c>
      <c r="BT1686" s="2">
        <f t="shared" si="980"/>
        <v>0</v>
      </c>
      <c r="BU1686" s="2">
        <f t="shared" si="980"/>
        <v>0</v>
      </c>
      <c r="BV1686" s="2">
        <f t="shared" si="980"/>
        <v>0</v>
      </c>
      <c r="BW1686" s="2">
        <f t="shared" si="980"/>
        <v>0</v>
      </c>
      <c r="BX1686" s="2">
        <f t="shared" si="980"/>
        <v>0</v>
      </c>
      <c r="BY1686" s="2">
        <f t="shared" si="980"/>
        <v>0</v>
      </c>
      <c r="BZ1686" s="2">
        <f t="shared" si="980"/>
        <v>0</v>
      </c>
      <c r="CA1686" s="2">
        <f t="shared" ref="CA1686:DF1686" si="981">CA1698</f>
        <v>0</v>
      </c>
      <c r="CB1686" s="2">
        <f t="shared" si="981"/>
        <v>0</v>
      </c>
      <c r="CC1686" s="2">
        <f t="shared" si="981"/>
        <v>0</v>
      </c>
      <c r="CD1686" s="2">
        <f t="shared" si="981"/>
        <v>0</v>
      </c>
      <c r="CE1686" s="2">
        <f t="shared" si="981"/>
        <v>0</v>
      </c>
      <c r="CF1686" s="2">
        <f t="shared" si="981"/>
        <v>0</v>
      </c>
      <c r="CG1686" s="2">
        <f t="shared" si="981"/>
        <v>0</v>
      </c>
      <c r="CH1686" s="2">
        <f t="shared" si="981"/>
        <v>0</v>
      </c>
      <c r="CI1686" s="2">
        <f t="shared" si="981"/>
        <v>0</v>
      </c>
      <c r="CJ1686" s="2">
        <f t="shared" si="981"/>
        <v>0</v>
      </c>
      <c r="CK1686" s="2">
        <f t="shared" si="981"/>
        <v>0</v>
      </c>
      <c r="CL1686" s="2">
        <f t="shared" si="981"/>
        <v>0</v>
      </c>
      <c r="CM1686" s="2">
        <f t="shared" si="981"/>
        <v>0</v>
      </c>
      <c r="CN1686" s="2">
        <f t="shared" si="981"/>
        <v>0</v>
      </c>
      <c r="CO1686" s="2">
        <f t="shared" si="981"/>
        <v>0</v>
      </c>
      <c r="CP1686" s="2">
        <f t="shared" si="981"/>
        <v>0</v>
      </c>
      <c r="CQ1686" s="2">
        <f t="shared" si="981"/>
        <v>0</v>
      </c>
      <c r="CR1686" s="2">
        <f t="shared" si="981"/>
        <v>0</v>
      </c>
      <c r="CS1686" s="2">
        <f t="shared" si="981"/>
        <v>0</v>
      </c>
      <c r="CT1686" s="2">
        <f t="shared" si="981"/>
        <v>0</v>
      </c>
      <c r="CU1686" s="2">
        <f t="shared" si="981"/>
        <v>0</v>
      </c>
      <c r="CV1686" s="2">
        <f t="shared" si="981"/>
        <v>0</v>
      </c>
      <c r="CW1686" s="2">
        <f t="shared" si="981"/>
        <v>0</v>
      </c>
      <c r="CX1686" s="2">
        <f t="shared" si="981"/>
        <v>0</v>
      </c>
      <c r="CY1686" s="2">
        <f t="shared" si="981"/>
        <v>0</v>
      </c>
      <c r="CZ1686" s="2">
        <f t="shared" si="981"/>
        <v>0</v>
      </c>
      <c r="DA1686" s="2">
        <f t="shared" si="981"/>
        <v>0</v>
      </c>
      <c r="DB1686" s="2">
        <f t="shared" si="981"/>
        <v>0</v>
      </c>
      <c r="DC1686" s="2">
        <f t="shared" si="981"/>
        <v>0</v>
      </c>
      <c r="DD1686" s="2">
        <f t="shared" si="981"/>
        <v>0</v>
      </c>
      <c r="DE1686" s="2">
        <f t="shared" si="981"/>
        <v>0</v>
      </c>
      <c r="DF1686" s="2">
        <f t="shared" si="981"/>
        <v>0</v>
      </c>
      <c r="DG1686" s="3">
        <f t="shared" ref="DG1686:EL1686" si="982">DG1698</f>
        <v>0</v>
      </c>
      <c r="DH1686" s="3">
        <f t="shared" si="982"/>
        <v>0</v>
      </c>
      <c r="DI1686" s="3">
        <f t="shared" si="982"/>
        <v>0</v>
      </c>
      <c r="DJ1686" s="3">
        <f t="shared" si="982"/>
        <v>0</v>
      </c>
      <c r="DK1686" s="3">
        <f t="shared" si="982"/>
        <v>0</v>
      </c>
      <c r="DL1686" s="3">
        <f t="shared" si="982"/>
        <v>0</v>
      </c>
      <c r="DM1686" s="3">
        <f t="shared" si="982"/>
        <v>0</v>
      </c>
      <c r="DN1686" s="3">
        <f t="shared" si="982"/>
        <v>0</v>
      </c>
      <c r="DO1686" s="3">
        <f t="shared" si="982"/>
        <v>0</v>
      </c>
      <c r="DP1686" s="3">
        <f t="shared" si="982"/>
        <v>0</v>
      </c>
      <c r="DQ1686" s="3">
        <f t="shared" si="982"/>
        <v>0</v>
      </c>
      <c r="DR1686" s="3">
        <f t="shared" si="982"/>
        <v>0</v>
      </c>
      <c r="DS1686" s="3">
        <f t="shared" si="982"/>
        <v>0</v>
      </c>
      <c r="DT1686" s="3">
        <f t="shared" si="982"/>
        <v>0</v>
      </c>
      <c r="DU1686" s="3">
        <f t="shared" si="982"/>
        <v>0</v>
      </c>
      <c r="DV1686" s="3">
        <f t="shared" si="982"/>
        <v>0</v>
      </c>
      <c r="DW1686" s="3">
        <f t="shared" si="982"/>
        <v>0</v>
      </c>
      <c r="DX1686" s="3">
        <f t="shared" si="982"/>
        <v>0</v>
      </c>
      <c r="DY1686" s="3">
        <f t="shared" si="982"/>
        <v>0</v>
      </c>
      <c r="DZ1686" s="3">
        <f t="shared" si="982"/>
        <v>0</v>
      </c>
      <c r="EA1686" s="3">
        <f t="shared" si="982"/>
        <v>0</v>
      </c>
      <c r="EB1686" s="3">
        <f t="shared" si="982"/>
        <v>0</v>
      </c>
      <c r="EC1686" s="3">
        <f t="shared" si="982"/>
        <v>0</v>
      </c>
      <c r="ED1686" s="3">
        <f t="shared" si="982"/>
        <v>0</v>
      </c>
      <c r="EE1686" s="3">
        <f t="shared" si="982"/>
        <v>0</v>
      </c>
      <c r="EF1686" s="3">
        <f t="shared" si="982"/>
        <v>0</v>
      </c>
      <c r="EG1686" s="3">
        <f t="shared" si="982"/>
        <v>0</v>
      </c>
      <c r="EH1686" s="3">
        <f t="shared" si="982"/>
        <v>0</v>
      </c>
      <c r="EI1686" s="3">
        <f t="shared" si="982"/>
        <v>0</v>
      </c>
      <c r="EJ1686" s="3">
        <f t="shared" si="982"/>
        <v>0</v>
      </c>
      <c r="EK1686" s="3">
        <f t="shared" si="982"/>
        <v>0</v>
      </c>
      <c r="EL1686" s="3">
        <f t="shared" si="982"/>
        <v>0</v>
      </c>
      <c r="EM1686" s="3">
        <f t="shared" ref="EM1686:FR1686" si="983">EM1698</f>
        <v>0</v>
      </c>
      <c r="EN1686" s="3">
        <f t="shared" si="983"/>
        <v>0</v>
      </c>
      <c r="EO1686" s="3">
        <f t="shared" si="983"/>
        <v>0</v>
      </c>
      <c r="EP1686" s="3">
        <f t="shared" si="983"/>
        <v>0</v>
      </c>
      <c r="EQ1686" s="3">
        <f t="shared" si="983"/>
        <v>0</v>
      </c>
      <c r="ER1686" s="3">
        <f t="shared" si="983"/>
        <v>0</v>
      </c>
      <c r="ES1686" s="3">
        <f t="shared" si="983"/>
        <v>0</v>
      </c>
      <c r="ET1686" s="3">
        <f t="shared" si="983"/>
        <v>0</v>
      </c>
      <c r="EU1686" s="3">
        <f t="shared" si="983"/>
        <v>0</v>
      </c>
      <c r="EV1686" s="3">
        <f t="shared" si="983"/>
        <v>0</v>
      </c>
      <c r="EW1686" s="3">
        <f t="shared" si="983"/>
        <v>0</v>
      </c>
      <c r="EX1686" s="3">
        <f t="shared" si="983"/>
        <v>0</v>
      </c>
      <c r="EY1686" s="3">
        <f t="shared" si="983"/>
        <v>0</v>
      </c>
      <c r="EZ1686" s="3">
        <f t="shared" si="983"/>
        <v>0</v>
      </c>
      <c r="FA1686" s="3">
        <f t="shared" si="983"/>
        <v>0</v>
      </c>
      <c r="FB1686" s="3">
        <f t="shared" si="983"/>
        <v>0</v>
      </c>
      <c r="FC1686" s="3">
        <f t="shared" si="983"/>
        <v>0</v>
      </c>
      <c r="FD1686" s="3">
        <f t="shared" si="983"/>
        <v>0</v>
      </c>
      <c r="FE1686" s="3">
        <f t="shared" si="983"/>
        <v>0</v>
      </c>
      <c r="FF1686" s="3">
        <f t="shared" si="983"/>
        <v>0</v>
      </c>
      <c r="FG1686" s="3">
        <f t="shared" si="983"/>
        <v>0</v>
      </c>
      <c r="FH1686" s="3">
        <f t="shared" si="983"/>
        <v>0</v>
      </c>
      <c r="FI1686" s="3">
        <f t="shared" si="983"/>
        <v>0</v>
      </c>
      <c r="FJ1686" s="3">
        <f t="shared" si="983"/>
        <v>0</v>
      </c>
      <c r="FK1686" s="3">
        <f t="shared" si="983"/>
        <v>0</v>
      </c>
      <c r="FL1686" s="3">
        <f t="shared" si="983"/>
        <v>0</v>
      </c>
      <c r="FM1686" s="3">
        <f t="shared" si="983"/>
        <v>0</v>
      </c>
      <c r="FN1686" s="3">
        <f t="shared" si="983"/>
        <v>0</v>
      </c>
      <c r="FO1686" s="3">
        <f t="shared" si="983"/>
        <v>0</v>
      </c>
      <c r="FP1686" s="3">
        <f t="shared" si="983"/>
        <v>0</v>
      </c>
      <c r="FQ1686" s="3">
        <f t="shared" si="983"/>
        <v>0</v>
      </c>
      <c r="FR1686" s="3">
        <f t="shared" si="983"/>
        <v>0</v>
      </c>
      <c r="FS1686" s="3">
        <f t="shared" ref="FS1686:GX1686" si="984">FS1698</f>
        <v>0</v>
      </c>
      <c r="FT1686" s="3">
        <f t="shared" si="984"/>
        <v>0</v>
      </c>
      <c r="FU1686" s="3">
        <f t="shared" si="984"/>
        <v>0</v>
      </c>
      <c r="FV1686" s="3">
        <f t="shared" si="984"/>
        <v>0</v>
      </c>
      <c r="FW1686" s="3">
        <f t="shared" si="984"/>
        <v>0</v>
      </c>
      <c r="FX1686" s="3">
        <f t="shared" si="984"/>
        <v>0</v>
      </c>
      <c r="FY1686" s="3">
        <f t="shared" si="984"/>
        <v>0</v>
      </c>
      <c r="FZ1686" s="3">
        <f t="shared" si="984"/>
        <v>0</v>
      </c>
      <c r="GA1686" s="3">
        <f t="shared" si="984"/>
        <v>0</v>
      </c>
      <c r="GB1686" s="3">
        <f t="shared" si="984"/>
        <v>0</v>
      </c>
      <c r="GC1686" s="3">
        <f t="shared" si="984"/>
        <v>0</v>
      </c>
      <c r="GD1686" s="3">
        <f t="shared" si="984"/>
        <v>0</v>
      </c>
      <c r="GE1686" s="3">
        <f t="shared" si="984"/>
        <v>0</v>
      </c>
      <c r="GF1686" s="3">
        <f t="shared" si="984"/>
        <v>0</v>
      </c>
      <c r="GG1686" s="3">
        <f t="shared" si="984"/>
        <v>0</v>
      </c>
      <c r="GH1686" s="3">
        <f t="shared" si="984"/>
        <v>0</v>
      </c>
      <c r="GI1686" s="3">
        <f t="shared" si="984"/>
        <v>0</v>
      </c>
      <c r="GJ1686" s="3">
        <f t="shared" si="984"/>
        <v>0</v>
      </c>
      <c r="GK1686" s="3">
        <f t="shared" si="984"/>
        <v>0</v>
      </c>
      <c r="GL1686" s="3">
        <f t="shared" si="984"/>
        <v>0</v>
      </c>
      <c r="GM1686" s="3">
        <f t="shared" si="984"/>
        <v>0</v>
      </c>
      <c r="GN1686" s="3">
        <f t="shared" si="984"/>
        <v>0</v>
      </c>
      <c r="GO1686" s="3">
        <f t="shared" si="984"/>
        <v>0</v>
      </c>
      <c r="GP1686" s="3">
        <f t="shared" si="984"/>
        <v>0</v>
      </c>
      <c r="GQ1686" s="3">
        <f t="shared" si="984"/>
        <v>0</v>
      </c>
      <c r="GR1686" s="3">
        <f t="shared" si="984"/>
        <v>0</v>
      </c>
      <c r="GS1686" s="3">
        <f t="shared" si="984"/>
        <v>0</v>
      </c>
      <c r="GT1686" s="3">
        <f t="shared" si="984"/>
        <v>0</v>
      </c>
      <c r="GU1686" s="3">
        <f t="shared" si="984"/>
        <v>0</v>
      </c>
      <c r="GV1686" s="3">
        <f t="shared" si="984"/>
        <v>0</v>
      </c>
      <c r="GW1686" s="3">
        <f t="shared" si="984"/>
        <v>0</v>
      </c>
      <c r="GX1686" s="3">
        <f t="shared" si="984"/>
        <v>0</v>
      </c>
    </row>
    <row r="1688" spans="1:245" x14ac:dyDescent="0.2">
      <c r="A1688">
        <v>17</v>
      </c>
      <c r="B1688">
        <v>1</v>
      </c>
      <c r="E1688" t="s">
        <v>474</v>
      </c>
      <c r="F1688" t="s">
        <v>475</v>
      </c>
      <c r="G1688" t="s">
        <v>476</v>
      </c>
      <c r="H1688" t="s">
        <v>477</v>
      </c>
      <c r="I1688">
        <v>0</v>
      </c>
      <c r="J1688">
        <v>0</v>
      </c>
      <c r="O1688">
        <f t="shared" ref="O1688:O1696" si="985">ROUND(CP1688,2)</f>
        <v>0</v>
      </c>
      <c r="P1688">
        <f t="shared" ref="P1688:P1696" si="986">ROUND(CQ1688*I1688,2)</f>
        <v>0</v>
      </c>
      <c r="Q1688">
        <f t="shared" ref="Q1688:Q1696" si="987">ROUND(CR1688*I1688,2)</f>
        <v>0</v>
      </c>
      <c r="R1688">
        <f t="shared" ref="R1688:R1696" si="988">ROUND(CS1688*I1688,2)</f>
        <v>0</v>
      </c>
      <c r="S1688">
        <f t="shared" ref="S1688:S1696" si="989">ROUND(CT1688*I1688,2)</f>
        <v>0</v>
      </c>
      <c r="T1688">
        <f t="shared" ref="T1688:T1696" si="990">ROUND(CU1688*I1688,2)</f>
        <v>0</v>
      </c>
      <c r="U1688">
        <f t="shared" ref="U1688:U1696" si="991">CV1688*I1688</f>
        <v>0</v>
      </c>
      <c r="V1688">
        <f t="shared" ref="V1688:V1696" si="992">CW1688*I1688</f>
        <v>0</v>
      </c>
      <c r="W1688">
        <f t="shared" ref="W1688:W1696" si="993">ROUND(CX1688*I1688,2)</f>
        <v>0</v>
      </c>
      <c r="X1688">
        <f t="shared" ref="X1688:X1696" si="994">ROUND(CY1688,2)</f>
        <v>0</v>
      </c>
      <c r="Y1688">
        <f t="shared" ref="Y1688:Y1696" si="995">ROUND(CZ1688,2)</f>
        <v>0</v>
      </c>
      <c r="AA1688">
        <v>40597198</v>
      </c>
      <c r="AB1688">
        <f t="shared" ref="AB1688:AB1696" si="996">ROUND((AC1688+AD1688+AF1688),6)</f>
        <v>0</v>
      </c>
      <c r="AC1688">
        <f t="shared" ref="AC1688:AC1696" si="997">ROUND((ES1688),6)</f>
        <v>0</v>
      </c>
      <c r="AD1688">
        <f t="shared" ref="AD1688:AD1696" si="998">ROUND((((ET1688)-(EU1688))+AE1688),6)</f>
        <v>0</v>
      </c>
      <c r="AE1688">
        <f t="shared" ref="AE1688:AE1696" si="999">ROUND((EU1688),6)</f>
        <v>0</v>
      </c>
      <c r="AF1688">
        <f t="shared" ref="AF1688:AF1696" si="1000">ROUND((EV1688),6)</f>
        <v>0</v>
      </c>
      <c r="AG1688">
        <f t="shared" ref="AG1688:AG1696" si="1001">ROUND((AP1688),6)</f>
        <v>0</v>
      </c>
      <c r="AH1688">
        <f t="shared" ref="AH1688:AH1696" si="1002">(EW1688)</f>
        <v>0</v>
      </c>
      <c r="AI1688">
        <f t="shared" ref="AI1688:AI1696" si="1003">(EX1688)</f>
        <v>0</v>
      </c>
      <c r="AJ1688">
        <f t="shared" ref="AJ1688:AJ1696" si="1004">(AS1688)</f>
        <v>0</v>
      </c>
      <c r="AK1688">
        <v>0</v>
      </c>
      <c r="AL1688">
        <v>0</v>
      </c>
      <c r="AM1688">
        <v>0</v>
      </c>
      <c r="AN1688">
        <v>0</v>
      </c>
      <c r="AO1688">
        <v>0</v>
      </c>
      <c r="AP1688">
        <v>0</v>
      </c>
      <c r="AQ1688">
        <v>0</v>
      </c>
      <c r="AR1688">
        <v>0</v>
      </c>
      <c r="AS1688">
        <v>0</v>
      </c>
      <c r="AT1688">
        <v>0</v>
      </c>
      <c r="AU1688">
        <v>0</v>
      </c>
      <c r="AV1688">
        <v>1</v>
      </c>
      <c r="AW1688">
        <v>1</v>
      </c>
      <c r="AZ1688">
        <v>1</v>
      </c>
      <c r="BA1688">
        <v>1</v>
      </c>
      <c r="BB1688">
        <v>1</v>
      </c>
      <c r="BC1688">
        <v>1</v>
      </c>
      <c r="BD1688" t="s">
        <v>3</v>
      </c>
      <c r="BE1688" t="s">
        <v>3</v>
      </c>
      <c r="BF1688" t="s">
        <v>3</v>
      </c>
      <c r="BG1688" t="s">
        <v>3</v>
      </c>
      <c r="BH1688">
        <v>3</v>
      </c>
      <c r="BI1688">
        <v>1</v>
      </c>
      <c r="BJ1688" t="s">
        <v>3</v>
      </c>
      <c r="BM1688">
        <v>6001</v>
      </c>
      <c r="BN1688">
        <v>0</v>
      </c>
      <c r="BO1688" t="s">
        <v>3</v>
      </c>
      <c r="BP1688">
        <v>0</v>
      </c>
      <c r="BQ1688">
        <v>0</v>
      </c>
      <c r="BR1688">
        <v>0</v>
      </c>
      <c r="BS1688">
        <v>1</v>
      </c>
      <c r="BT1688">
        <v>1</v>
      </c>
      <c r="BU1688">
        <v>1</v>
      </c>
      <c r="BV1688">
        <v>1</v>
      </c>
      <c r="BW1688">
        <v>1</v>
      </c>
      <c r="BX1688">
        <v>1</v>
      </c>
      <c r="BY1688" t="s">
        <v>3</v>
      </c>
      <c r="BZ1688">
        <v>0</v>
      </c>
      <c r="CA1688">
        <v>0</v>
      </c>
      <c r="CE1688">
        <v>0</v>
      </c>
      <c r="CF1688">
        <v>0</v>
      </c>
      <c r="CG1688">
        <v>0</v>
      </c>
      <c r="CM1688">
        <v>0</v>
      </c>
      <c r="CN1688" t="s">
        <v>3</v>
      </c>
      <c r="CO1688">
        <v>0</v>
      </c>
      <c r="CP1688">
        <f t="shared" ref="CP1688:CP1696" si="1005">(P1688+Q1688+S1688)</f>
        <v>0</v>
      </c>
      <c r="CQ1688">
        <f t="shared" ref="CQ1688:CQ1696" si="1006">(AC1688*BC1688*AW1688)</f>
        <v>0</v>
      </c>
      <c r="CR1688">
        <f t="shared" ref="CR1688:CR1696" si="1007">((((ET1688)*BB1688-(EU1688)*BS1688)+AE1688*BS1688)*AV1688)</f>
        <v>0</v>
      </c>
      <c r="CS1688">
        <f t="shared" ref="CS1688:CS1696" si="1008">(AE1688*BS1688*AV1688)</f>
        <v>0</v>
      </c>
      <c r="CT1688">
        <f t="shared" ref="CT1688:CT1696" si="1009">(AF1688*BA1688*AV1688)</f>
        <v>0</v>
      </c>
      <c r="CU1688">
        <f t="shared" ref="CU1688:CU1696" si="1010">AG1688</f>
        <v>0</v>
      </c>
      <c r="CV1688">
        <f t="shared" ref="CV1688:CV1696" si="1011">(AH1688*AV1688)</f>
        <v>0</v>
      </c>
      <c r="CW1688">
        <f t="shared" ref="CW1688:CW1696" si="1012">AI1688</f>
        <v>0</v>
      </c>
      <c r="CX1688">
        <f t="shared" ref="CX1688:CX1696" si="1013">AJ1688</f>
        <v>0</v>
      </c>
      <c r="CY1688">
        <f t="shared" ref="CY1688:CY1696" si="1014">((S1688*BZ1688)/100)</f>
        <v>0</v>
      </c>
      <c r="CZ1688">
        <f t="shared" ref="CZ1688:CZ1696" si="1015">((S1688*CA1688)/100)</f>
        <v>0</v>
      </c>
      <c r="DC1688" t="s">
        <v>3</v>
      </c>
      <c r="DD1688" t="s">
        <v>3</v>
      </c>
      <c r="DE1688" t="s">
        <v>3</v>
      </c>
      <c r="DF1688" t="s">
        <v>3</v>
      </c>
      <c r="DG1688" t="s">
        <v>3</v>
      </c>
      <c r="DH1688" t="s">
        <v>3</v>
      </c>
      <c r="DI1688" t="s">
        <v>3</v>
      </c>
      <c r="DJ1688" t="s">
        <v>3</v>
      </c>
      <c r="DK1688" t="s">
        <v>3</v>
      </c>
      <c r="DL1688" t="s">
        <v>3</v>
      </c>
      <c r="DM1688" t="s">
        <v>3</v>
      </c>
      <c r="DN1688">
        <v>0</v>
      </c>
      <c r="DO1688">
        <v>0</v>
      </c>
      <c r="DP1688">
        <v>1</v>
      </c>
      <c r="DQ1688">
        <v>1</v>
      </c>
      <c r="DU1688">
        <v>1013</v>
      </c>
      <c r="DV1688" t="s">
        <v>477</v>
      </c>
      <c r="DW1688" t="s">
        <v>477</v>
      </c>
      <c r="DX1688">
        <v>1</v>
      </c>
      <c r="EE1688">
        <v>40571058</v>
      </c>
      <c r="EF1688">
        <v>0</v>
      </c>
      <c r="EG1688" t="s">
        <v>412</v>
      </c>
      <c r="EH1688">
        <v>0</v>
      </c>
      <c r="EI1688" t="s">
        <v>3</v>
      </c>
      <c r="EJ1688">
        <v>1</v>
      </c>
      <c r="EK1688">
        <v>6001</v>
      </c>
      <c r="EL1688" t="s">
        <v>413</v>
      </c>
      <c r="EM1688" t="s">
        <v>412</v>
      </c>
      <c r="EO1688" t="s">
        <v>3</v>
      </c>
      <c r="EQ1688">
        <v>0</v>
      </c>
      <c r="ER1688">
        <v>0</v>
      </c>
      <c r="ES1688">
        <v>0</v>
      </c>
      <c r="ET1688">
        <v>0</v>
      </c>
      <c r="EU1688">
        <v>0</v>
      </c>
      <c r="EV1688">
        <v>0</v>
      </c>
      <c r="EW1688">
        <v>0</v>
      </c>
      <c r="EX1688">
        <v>0</v>
      </c>
      <c r="EY1688">
        <v>0</v>
      </c>
      <c r="FQ1688">
        <v>0</v>
      </c>
      <c r="FR1688">
        <f t="shared" ref="FR1688:FR1696" si="1016">ROUND(IF(AND(BH1688=3,BI1688=3),P1688,0),2)</f>
        <v>0</v>
      </c>
      <c r="FS1688">
        <v>0</v>
      </c>
      <c r="FX1688">
        <v>0</v>
      </c>
      <c r="FY1688">
        <v>0</v>
      </c>
      <c r="GA1688" t="s">
        <v>3</v>
      </c>
      <c r="GD1688">
        <v>0</v>
      </c>
      <c r="GF1688">
        <v>695066406</v>
      </c>
      <c r="GG1688">
        <v>2</v>
      </c>
      <c r="GH1688">
        <v>0</v>
      </c>
      <c r="GI1688">
        <v>-2</v>
      </c>
      <c r="GJ1688">
        <v>0</v>
      </c>
      <c r="GK1688">
        <f>ROUND(R1688*(R12)/100,2)</f>
        <v>0</v>
      </c>
      <c r="GL1688">
        <f t="shared" ref="GL1688:GL1696" si="1017">ROUND(IF(AND(BH1688=3,BI1688=3,FS1688&lt;&gt;0),P1688,0),2)</f>
        <v>0</v>
      </c>
      <c r="GM1688">
        <f>ROUND(O1688+X1688+Y1688+GK1688,2)+GX1688</f>
        <v>0</v>
      </c>
      <c r="GN1688">
        <f>IF(OR(BI1688=0,BI1688=1),ROUND(O1688+X1688+Y1688+GK1688,2),0)</f>
        <v>0</v>
      </c>
      <c r="GO1688">
        <f>IF(BI1688=2,ROUND(O1688+X1688+Y1688+GK1688,2),0)</f>
        <v>0</v>
      </c>
      <c r="GP1688">
        <f>IF(BI1688=4,ROUND(O1688+X1688+Y1688+GK1688,2)+GX1688,0)</f>
        <v>0</v>
      </c>
      <c r="GR1688">
        <v>0</v>
      </c>
      <c r="GS1688">
        <v>3</v>
      </c>
      <c r="GT1688">
        <v>0</v>
      </c>
      <c r="GU1688" t="s">
        <v>3</v>
      </c>
      <c r="GV1688">
        <f t="shared" ref="GV1688:GV1696" si="1018">ROUND((GT1688),6)</f>
        <v>0</v>
      </c>
      <c r="GW1688">
        <v>1</v>
      </c>
      <c r="GX1688">
        <f t="shared" ref="GX1688:GX1696" si="1019">ROUND(HC1688*I1688,2)</f>
        <v>0</v>
      </c>
      <c r="HA1688">
        <v>0</v>
      </c>
      <c r="HB1688">
        <v>0</v>
      </c>
      <c r="HC1688">
        <f t="shared" ref="HC1688:HC1696" si="1020">GV1688*GW1688</f>
        <v>0</v>
      </c>
      <c r="IK1688">
        <v>0</v>
      </c>
    </row>
    <row r="1689" spans="1:245" x14ac:dyDescent="0.2">
      <c r="A1689">
        <v>17</v>
      </c>
      <c r="B1689">
        <v>1</v>
      </c>
      <c r="C1689">
        <f>ROW(SmtRes!A444)</f>
        <v>444</v>
      </c>
      <c r="D1689">
        <f>ROW(EtalonRes!A550)</f>
        <v>550</v>
      </c>
      <c r="E1689" t="s">
        <v>478</v>
      </c>
      <c r="F1689" t="s">
        <v>479</v>
      </c>
      <c r="G1689" t="s">
        <v>480</v>
      </c>
      <c r="H1689" t="s">
        <v>481</v>
      </c>
      <c r="I1689">
        <f>ROUND((I1688*0.75)/10,9)</f>
        <v>0</v>
      </c>
      <c r="J1689">
        <v>0</v>
      </c>
      <c r="O1689">
        <f t="shared" si="985"/>
        <v>0</v>
      </c>
      <c r="P1689">
        <f t="shared" si="986"/>
        <v>0</v>
      </c>
      <c r="Q1689">
        <f t="shared" si="987"/>
        <v>0</v>
      </c>
      <c r="R1689">
        <f t="shared" si="988"/>
        <v>0</v>
      </c>
      <c r="S1689">
        <f t="shared" si="989"/>
        <v>0</v>
      </c>
      <c r="T1689">
        <f t="shared" si="990"/>
        <v>0</v>
      </c>
      <c r="U1689">
        <f t="shared" si="991"/>
        <v>0</v>
      </c>
      <c r="V1689">
        <f t="shared" si="992"/>
        <v>0</v>
      </c>
      <c r="W1689">
        <f t="shared" si="993"/>
        <v>0</v>
      </c>
      <c r="X1689">
        <f t="shared" si="994"/>
        <v>0</v>
      </c>
      <c r="Y1689">
        <f t="shared" si="995"/>
        <v>0</v>
      </c>
      <c r="AA1689">
        <v>40597198</v>
      </c>
      <c r="AB1689">
        <f t="shared" si="996"/>
        <v>5073.8999999999996</v>
      </c>
      <c r="AC1689">
        <f t="shared" si="997"/>
        <v>2637.84</v>
      </c>
      <c r="AD1689">
        <f t="shared" si="998"/>
        <v>81.319999999999993</v>
      </c>
      <c r="AE1689">
        <f t="shared" si="999"/>
        <v>53.6</v>
      </c>
      <c r="AF1689">
        <f t="shared" si="1000"/>
        <v>2354.7399999999998</v>
      </c>
      <c r="AG1689">
        <f t="shared" si="1001"/>
        <v>0</v>
      </c>
      <c r="AH1689">
        <f t="shared" si="1002"/>
        <v>13.68</v>
      </c>
      <c r="AI1689">
        <f t="shared" si="1003"/>
        <v>0</v>
      </c>
      <c r="AJ1689">
        <f t="shared" si="1004"/>
        <v>0</v>
      </c>
      <c r="AK1689">
        <v>5073.8999999999996</v>
      </c>
      <c r="AL1689">
        <v>2637.84</v>
      </c>
      <c r="AM1689">
        <v>81.319999999999993</v>
      </c>
      <c r="AN1689">
        <v>53.6</v>
      </c>
      <c r="AO1689">
        <v>2354.7399999999998</v>
      </c>
      <c r="AP1689">
        <v>0</v>
      </c>
      <c r="AQ1689">
        <v>13.68</v>
      </c>
      <c r="AR1689">
        <v>0</v>
      </c>
      <c r="AS1689">
        <v>0</v>
      </c>
      <c r="AT1689">
        <v>70</v>
      </c>
      <c r="AU1689">
        <v>10</v>
      </c>
      <c r="AV1689">
        <v>1</v>
      </c>
      <c r="AW1689">
        <v>1</v>
      </c>
      <c r="AZ1689">
        <v>1</v>
      </c>
      <c r="BA1689">
        <v>1</v>
      </c>
      <c r="BB1689">
        <v>1</v>
      </c>
      <c r="BC1689">
        <v>1</v>
      </c>
      <c r="BD1689" t="s">
        <v>3</v>
      </c>
      <c r="BE1689" t="s">
        <v>3</v>
      </c>
      <c r="BF1689" t="s">
        <v>3</v>
      </c>
      <c r="BG1689" t="s">
        <v>3</v>
      </c>
      <c r="BH1689">
        <v>0</v>
      </c>
      <c r="BI1689">
        <v>4</v>
      </c>
      <c r="BJ1689" t="s">
        <v>482</v>
      </c>
      <c r="BM1689">
        <v>0</v>
      </c>
      <c r="BN1689">
        <v>0</v>
      </c>
      <c r="BO1689" t="s">
        <v>3</v>
      </c>
      <c r="BP1689">
        <v>0</v>
      </c>
      <c r="BQ1689">
        <v>1</v>
      </c>
      <c r="BR1689">
        <v>0</v>
      </c>
      <c r="BS1689">
        <v>1</v>
      </c>
      <c r="BT1689">
        <v>1</v>
      </c>
      <c r="BU1689">
        <v>1</v>
      </c>
      <c r="BV1689">
        <v>1</v>
      </c>
      <c r="BW1689">
        <v>1</v>
      </c>
      <c r="BX1689">
        <v>1</v>
      </c>
      <c r="BY1689" t="s">
        <v>3</v>
      </c>
      <c r="BZ1689">
        <v>70</v>
      </c>
      <c r="CA1689">
        <v>10</v>
      </c>
      <c r="CE1689">
        <v>0</v>
      </c>
      <c r="CF1689">
        <v>0</v>
      </c>
      <c r="CG1689">
        <v>0</v>
      </c>
      <c r="CM1689">
        <v>0</v>
      </c>
      <c r="CN1689" t="s">
        <v>3</v>
      </c>
      <c r="CO1689">
        <v>0</v>
      </c>
      <c r="CP1689">
        <f t="shared" si="1005"/>
        <v>0</v>
      </c>
      <c r="CQ1689">
        <f t="shared" si="1006"/>
        <v>2637.84</v>
      </c>
      <c r="CR1689">
        <f t="shared" si="1007"/>
        <v>81.319999999999993</v>
      </c>
      <c r="CS1689">
        <f t="shared" si="1008"/>
        <v>53.6</v>
      </c>
      <c r="CT1689">
        <f t="shared" si="1009"/>
        <v>2354.7399999999998</v>
      </c>
      <c r="CU1689">
        <f t="shared" si="1010"/>
        <v>0</v>
      </c>
      <c r="CV1689">
        <f t="shared" si="1011"/>
        <v>13.68</v>
      </c>
      <c r="CW1689">
        <f t="shared" si="1012"/>
        <v>0</v>
      </c>
      <c r="CX1689">
        <f t="shared" si="1013"/>
        <v>0</v>
      </c>
      <c r="CY1689">
        <f t="shared" si="1014"/>
        <v>0</v>
      </c>
      <c r="CZ1689">
        <f t="shared" si="1015"/>
        <v>0</v>
      </c>
      <c r="DC1689" t="s">
        <v>3</v>
      </c>
      <c r="DD1689" t="s">
        <v>3</v>
      </c>
      <c r="DE1689" t="s">
        <v>3</v>
      </c>
      <c r="DF1689" t="s">
        <v>3</v>
      </c>
      <c r="DG1689" t="s">
        <v>3</v>
      </c>
      <c r="DH1689" t="s">
        <v>3</v>
      </c>
      <c r="DI1689" t="s">
        <v>3</v>
      </c>
      <c r="DJ1689" t="s">
        <v>3</v>
      </c>
      <c r="DK1689" t="s">
        <v>3</v>
      </c>
      <c r="DL1689" t="s">
        <v>3</v>
      </c>
      <c r="DM1689" t="s">
        <v>3</v>
      </c>
      <c r="DN1689">
        <v>0</v>
      </c>
      <c r="DO1689">
        <v>0</v>
      </c>
      <c r="DP1689">
        <v>1</v>
      </c>
      <c r="DQ1689">
        <v>1</v>
      </c>
      <c r="DU1689">
        <v>1003</v>
      </c>
      <c r="DV1689" t="s">
        <v>481</v>
      </c>
      <c r="DW1689" t="s">
        <v>481</v>
      </c>
      <c r="DX1689">
        <v>10</v>
      </c>
      <c r="EE1689">
        <v>38986828</v>
      </c>
      <c r="EF1689">
        <v>1</v>
      </c>
      <c r="EG1689" t="s">
        <v>23</v>
      </c>
      <c r="EH1689">
        <v>0</v>
      </c>
      <c r="EI1689" t="s">
        <v>3</v>
      </c>
      <c r="EJ1689">
        <v>4</v>
      </c>
      <c r="EK1689">
        <v>0</v>
      </c>
      <c r="EL1689" t="s">
        <v>24</v>
      </c>
      <c r="EM1689" t="s">
        <v>25</v>
      </c>
      <c r="EO1689" t="s">
        <v>3</v>
      </c>
      <c r="EQ1689">
        <v>0</v>
      </c>
      <c r="ER1689">
        <v>5073.8999999999996</v>
      </c>
      <c r="ES1689">
        <v>2637.84</v>
      </c>
      <c r="ET1689">
        <v>81.319999999999993</v>
      </c>
      <c r="EU1689">
        <v>53.6</v>
      </c>
      <c r="EV1689">
        <v>2354.7399999999998</v>
      </c>
      <c r="EW1689">
        <v>13.68</v>
      </c>
      <c r="EX1689">
        <v>0</v>
      </c>
      <c r="EY1689">
        <v>0</v>
      </c>
      <c r="FQ1689">
        <v>0</v>
      </c>
      <c r="FR1689">
        <f t="shared" si="1016"/>
        <v>0</v>
      </c>
      <c r="FS1689">
        <v>0</v>
      </c>
      <c r="FX1689">
        <v>70</v>
      </c>
      <c r="FY1689">
        <v>10</v>
      </c>
      <c r="GA1689" t="s">
        <v>3</v>
      </c>
      <c r="GD1689">
        <v>0</v>
      </c>
      <c r="GF1689">
        <v>1386674380</v>
      </c>
      <c r="GG1689">
        <v>2</v>
      </c>
      <c r="GH1689">
        <v>1</v>
      </c>
      <c r="GI1689">
        <v>-2</v>
      </c>
      <c r="GJ1689">
        <v>0</v>
      </c>
      <c r="GK1689">
        <f>ROUND(R1689*(R12)/100,2)</f>
        <v>0</v>
      </c>
      <c r="GL1689">
        <f t="shared" si="1017"/>
        <v>0</v>
      </c>
      <c r="GM1689">
        <f>ROUND(O1689+X1689+Y1689+GK1689,2)+GX1689</f>
        <v>0</v>
      </c>
      <c r="GN1689">
        <f>IF(OR(BI1689=0,BI1689=1),ROUND(O1689+X1689+Y1689+GK1689,2),0)</f>
        <v>0</v>
      </c>
      <c r="GO1689">
        <f>IF(BI1689=2,ROUND(O1689+X1689+Y1689+GK1689,2),0)</f>
        <v>0</v>
      </c>
      <c r="GP1689">
        <f>IF(BI1689=4,ROUND(O1689+X1689+Y1689+GK1689,2)+GX1689,0)</f>
        <v>0</v>
      </c>
      <c r="GR1689">
        <v>0</v>
      </c>
      <c r="GS1689">
        <v>3</v>
      </c>
      <c r="GT1689">
        <v>0</v>
      </c>
      <c r="GU1689" t="s">
        <v>3</v>
      </c>
      <c r="GV1689">
        <f t="shared" si="1018"/>
        <v>0</v>
      </c>
      <c r="GW1689">
        <v>1</v>
      </c>
      <c r="GX1689">
        <f t="shared" si="1019"/>
        <v>0</v>
      </c>
      <c r="HA1689">
        <v>0</v>
      </c>
      <c r="HB1689">
        <v>0</v>
      </c>
      <c r="HC1689">
        <f t="shared" si="1020"/>
        <v>0</v>
      </c>
      <c r="IK1689">
        <v>0</v>
      </c>
    </row>
    <row r="1690" spans="1:245" x14ac:dyDescent="0.2">
      <c r="A1690">
        <v>17</v>
      </c>
      <c r="B1690">
        <v>1</v>
      </c>
      <c r="C1690">
        <f>ROW(SmtRes!A446)</f>
        <v>446</v>
      </c>
      <c r="D1690">
        <f>ROW(EtalonRes!A552)</f>
        <v>552</v>
      </c>
      <c r="E1690" t="s">
        <v>483</v>
      </c>
      <c r="F1690" t="s">
        <v>484</v>
      </c>
      <c r="G1690" t="s">
        <v>485</v>
      </c>
      <c r="H1690" t="s">
        <v>481</v>
      </c>
      <c r="I1690">
        <f>ROUND((I1688*0.25)/10,9)</f>
        <v>0</v>
      </c>
      <c r="J1690">
        <v>0</v>
      </c>
      <c r="O1690">
        <f t="shared" si="985"/>
        <v>0</v>
      </c>
      <c r="P1690">
        <f t="shared" si="986"/>
        <v>0</v>
      </c>
      <c r="Q1690">
        <f t="shared" si="987"/>
        <v>0</v>
      </c>
      <c r="R1690">
        <f t="shared" si="988"/>
        <v>0</v>
      </c>
      <c r="S1690">
        <f t="shared" si="989"/>
        <v>0</v>
      </c>
      <c r="T1690">
        <f t="shared" si="990"/>
        <v>0</v>
      </c>
      <c r="U1690">
        <f t="shared" si="991"/>
        <v>0</v>
      </c>
      <c r="V1690">
        <f t="shared" si="992"/>
        <v>0</v>
      </c>
      <c r="W1690">
        <f t="shared" si="993"/>
        <v>0</v>
      </c>
      <c r="X1690">
        <f t="shared" si="994"/>
        <v>0</v>
      </c>
      <c r="Y1690">
        <f t="shared" si="995"/>
        <v>0</v>
      </c>
      <c r="AA1690">
        <v>40597198</v>
      </c>
      <c r="AB1690">
        <f t="shared" si="996"/>
        <v>5655.28</v>
      </c>
      <c r="AC1690">
        <f t="shared" si="997"/>
        <v>2637.84</v>
      </c>
      <c r="AD1690">
        <f t="shared" si="998"/>
        <v>0</v>
      </c>
      <c r="AE1690">
        <f t="shared" si="999"/>
        <v>0</v>
      </c>
      <c r="AF1690">
        <f t="shared" si="1000"/>
        <v>3017.44</v>
      </c>
      <c r="AG1690">
        <f t="shared" si="1001"/>
        <v>0</v>
      </c>
      <c r="AH1690">
        <f t="shared" si="1002"/>
        <v>17.53</v>
      </c>
      <c r="AI1690">
        <f t="shared" si="1003"/>
        <v>0</v>
      </c>
      <c r="AJ1690">
        <f t="shared" si="1004"/>
        <v>0</v>
      </c>
      <c r="AK1690">
        <v>5655.28</v>
      </c>
      <c r="AL1690">
        <v>2637.84</v>
      </c>
      <c r="AM1690">
        <v>0</v>
      </c>
      <c r="AN1690">
        <v>0</v>
      </c>
      <c r="AO1690">
        <v>3017.44</v>
      </c>
      <c r="AP1690">
        <v>0</v>
      </c>
      <c r="AQ1690">
        <v>17.53</v>
      </c>
      <c r="AR1690">
        <v>0</v>
      </c>
      <c r="AS1690">
        <v>0</v>
      </c>
      <c r="AT1690">
        <v>70</v>
      </c>
      <c r="AU1690">
        <v>10</v>
      </c>
      <c r="AV1690">
        <v>1</v>
      </c>
      <c r="AW1690">
        <v>1</v>
      </c>
      <c r="AZ1690">
        <v>1</v>
      </c>
      <c r="BA1690">
        <v>1</v>
      </c>
      <c r="BB1690">
        <v>1</v>
      </c>
      <c r="BC1690">
        <v>1</v>
      </c>
      <c r="BD1690" t="s">
        <v>3</v>
      </c>
      <c r="BE1690" t="s">
        <v>3</v>
      </c>
      <c r="BF1690" t="s">
        <v>3</v>
      </c>
      <c r="BG1690" t="s">
        <v>3</v>
      </c>
      <c r="BH1690">
        <v>0</v>
      </c>
      <c r="BI1690">
        <v>4</v>
      </c>
      <c r="BJ1690" t="s">
        <v>486</v>
      </c>
      <c r="BM1690">
        <v>0</v>
      </c>
      <c r="BN1690">
        <v>0</v>
      </c>
      <c r="BO1690" t="s">
        <v>3</v>
      </c>
      <c r="BP1690">
        <v>0</v>
      </c>
      <c r="BQ1690">
        <v>1</v>
      </c>
      <c r="BR1690">
        <v>0</v>
      </c>
      <c r="BS1690">
        <v>1</v>
      </c>
      <c r="BT1690">
        <v>1</v>
      </c>
      <c r="BU1690">
        <v>1</v>
      </c>
      <c r="BV1690">
        <v>1</v>
      </c>
      <c r="BW1690">
        <v>1</v>
      </c>
      <c r="BX1690">
        <v>1</v>
      </c>
      <c r="BY1690" t="s">
        <v>3</v>
      </c>
      <c r="BZ1690">
        <v>70</v>
      </c>
      <c r="CA1690">
        <v>10</v>
      </c>
      <c r="CE1690">
        <v>0</v>
      </c>
      <c r="CF1690">
        <v>0</v>
      </c>
      <c r="CG1690">
        <v>0</v>
      </c>
      <c r="CM1690">
        <v>0</v>
      </c>
      <c r="CN1690" t="s">
        <v>3</v>
      </c>
      <c r="CO1690">
        <v>0</v>
      </c>
      <c r="CP1690">
        <f t="shared" si="1005"/>
        <v>0</v>
      </c>
      <c r="CQ1690">
        <f t="shared" si="1006"/>
        <v>2637.84</v>
      </c>
      <c r="CR1690">
        <f t="shared" si="1007"/>
        <v>0</v>
      </c>
      <c r="CS1690">
        <f t="shared" si="1008"/>
        <v>0</v>
      </c>
      <c r="CT1690">
        <f t="shared" si="1009"/>
        <v>3017.44</v>
      </c>
      <c r="CU1690">
        <f t="shared" si="1010"/>
        <v>0</v>
      </c>
      <c r="CV1690">
        <f t="shared" si="1011"/>
        <v>17.53</v>
      </c>
      <c r="CW1690">
        <f t="shared" si="1012"/>
        <v>0</v>
      </c>
      <c r="CX1690">
        <f t="shared" si="1013"/>
        <v>0</v>
      </c>
      <c r="CY1690">
        <f t="shared" si="1014"/>
        <v>0</v>
      </c>
      <c r="CZ1690">
        <f t="shared" si="1015"/>
        <v>0</v>
      </c>
      <c r="DC1690" t="s">
        <v>3</v>
      </c>
      <c r="DD1690" t="s">
        <v>3</v>
      </c>
      <c r="DE1690" t="s">
        <v>3</v>
      </c>
      <c r="DF1690" t="s">
        <v>3</v>
      </c>
      <c r="DG1690" t="s">
        <v>3</v>
      </c>
      <c r="DH1690" t="s">
        <v>3</v>
      </c>
      <c r="DI1690" t="s">
        <v>3</v>
      </c>
      <c r="DJ1690" t="s">
        <v>3</v>
      </c>
      <c r="DK1690" t="s">
        <v>3</v>
      </c>
      <c r="DL1690" t="s">
        <v>3</v>
      </c>
      <c r="DM1690" t="s">
        <v>3</v>
      </c>
      <c r="DN1690">
        <v>0</v>
      </c>
      <c r="DO1690">
        <v>0</v>
      </c>
      <c r="DP1690">
        <v>1</v>
      </c>
      <c r="DQ1690">
        <v>1</v>
      </c>
      <c r="DU1690">
        <v>1003</v>
      </c>
      <c r="DV1690" t="s">
        <v>481</v>
      </c>
      <c r="DW1690" t="s">
        <v>481</v>
      </c>
      <c r="DX1690">
        <v>10</v>
      </c>
      <c r="EE1690">
        <v>38986828</v>
      </c>
      <c r="EF1690">
        <v>1</v>
      </c>
      <c r="EG1690" t="s">
        <v>23</v>
      </c>
      <c r="EH1690">
        <v>0</v>
      </c>
      <c r="EI1690" t="s">
        <v>3</v>
      </c>
      <c r="EJ1690">
        <v>4</v>
      </c>
      <c r="EK1690">
        <v>0</v>
      </c>
      <c r="EL1690" t="s">
        <v>24</v>
      </c>
      <c r="EM1690" t="s">
        <v>25</v>
      </c>
      <c r="EO1690" t="s">
        <v>3</v>
      </c>
      <c r="EQ1690">
        <v>0</v>
      </c>
      <c r="ER1690">
        <v>5655.28</v>
      </c>
      <c r="ES1690">
        <v>2637.84</v>
      </c>
      <c r="ET1690">
        <v>0</v>
      </c>
      <c r="EU1690">
        <v>0</v>
      </c>
      <c r="EV1690">
        <v>3017.44</v>
      </c>
      <c r="EW1690">
        <v>17.53</v>
      </c>
      <c r="EX1690">
        <v>0</v>
      </c>
      <c r="EY1690">
        <v>0</v>
      </c>
      <c r="FQ1690">
        <v>0</v>
      </c>
      <c r="FR1690">
        <f t="shared" si="1016"/>
        <v>0</v>
      </c>
      <c r="FS1690">
        <v>0</v>
      </c>
      <c r="FX1690">
        <v>70</v>
      </c>
      <c r="FY1690">
        <v>10</v>
      </c>
      <c r="GA1690" t="s">
        <v>3</v>
      </c>
      <c r="GD1690">
        <v>0</v>
      </c>
      <c r="GF1690">
        <v>-156270610</v>
      </c>
      <c r="GG1690">
        <v>2</v>
      </c>
      <c r="GH1690">
        <v>1</v>
      </c>
      <c r="GI1690">
        <v>-2</v>
      </c>
      <c r="GJ1690">
        <v>0</v>
      </c>
      <c r="GK1690">
        <f>ROUND(R1690*(R12)/100,2)</f>
        <v>0</v>
      </c>
      <c r="GL1690">
        <f t="shared" si="1017"/>
        <v>0</v>
      </c>
      <c r="GM1690">
        <f>ROUND(O1690+X1690+Y1690+GK1690,2)+GX1690</f>
        <v>0</v>
      </c>
      <c r="GN1690">
        <f>IF(OR(BI1690=0,BI1690=1),ROUND(O1690+X1690+Y1690+GK1690,2),0)</f>
        <v>0</v>
      </c>
      <c r="GO1690">
        <f>IF(BI1690=2,ROUND(O1690+X1690+Y1690+GK1690,2),0)</f>
        <v>0</v>
      </c>
      <c r="GP1690">
        <f>IF(BI1690=4,ROUND(O1690+X1690+Y1690+GK1690,2)+GX1690,0)</f>
        <v>0</v>
      </c>
      <c r="GR1690">
        <v>0</v>
      </c>
      <c r="GS1690">
        <v>3</v>
      </c>
      <c r="GT1690">
        <v>0</v>
      </c>
      <c r="GU1690" t="s">
        <v>3</v>
      </c>
      <c r="GV1690">
        <f t="shared" si="1018"/>
        <v>0</v>
      </c>
      <c r="GW1690">
        <v>1</v>
      </c>
      <c r="GX1690">
        <f t="shared" si="1019"/>
        <v>0</v>
      </c>
      <c r="HA1690">
        <v>0</v>
      </c>
      <c r="HB1690">
        <v>0</v>
      </c>
      <c r="HC1690">
        <f t="shared" si="1020"/>
        <v>0</v>
      </c>
      <c r="IK1690">
        <v>0</v>
      </c>
    </row>
    <row r="1691" spans="1:245" x14ac:dyDescent="0.2">
      <c r="A1691">
        <v>17</v>
      </c>
      <c r="B1691">
        <v>1</v>
      </c>
      <c r="C1691">
        <f>ROW(SmtRes!A449)</f>
        <v>449</v>
      </c>
      <c r="D1691">
        <f>ROW(EtalonRes!A555)</f>
        <v>555</v>
      </c>
      <c r="E1691" t="s">
        <v>487</v>
      </c>
      <c r="F1691" t="s">
        <v>433</v>
      </c>
      <c r="G1691" t="s">
        <v>488</v>
      </c>
      <c r="H1691" t="s">
        <v>29</v>
      </c>
      <c r="I1691">
        <f>ROUND((I1690*10*0.9*0.35)/100,9)</f>
        <v>0</v>
      </c>
      <c r="J1691">
        <v>0</v>
      </c>
      <c r="O1691">
        <f t="shared" si="985"/>
        <v>0</v>
      </c>
      <c r="P1691">
        <f t="shared" si="986"/>
        <v>0</v>
      </c>
      <c r="Q1691">
        <f t="shared" si="987"/>
        <v>0</v>
      </c>
      <c r="R1691">
        <f t="shared" si="988"/>
        <v>0</v>
      </c>
      <c r="S1691">
        <f t="shared" si="989"/>
        <v>0</v>
      </c>
      <c r="T1691">
        <f t="shared" si="990"/>
        <v>0</v>
      </c>
      <c r="U1691">
        <f t="shared" si="991"/>
        <v>0</v>
      </c>
      <c r="V1691">
        <f t="shared" si="992"/>
        <v>0</v>
      </c>
      <c r="W1691">
        <f t="shared" si="993"/>
        <v>0</v>
      </c>
      <c r="X1691">
        <f t="shared" si="994"/>
        <v>0</v>
      </c>
      <c r="Y1691">
        <f t="shared" si="995"/>
        <v>0</v>
      </c>
      <c r="AA1691">
        <v>40597198</v>
      </c>
      <c r="AB1691">
        <f t="shared" si="996"/>
        <v>8776.4</v>
      </c>
      <c r="AC1691">
        <f t="shared" si="997"/>
        <v>0</v>
      </c>
      <c r="AD1691">
        <f t="shared" si="998"/>
        <v>8502.7099999999991</v>
      </c>
      <c r="AE1691">
        <f t="shared" si="999"/>
        <v>3260.42</v>
      </c>
      <c r="AF1691">
        <f t="shared" si="1000"/>
        <v>273.69</v>
      </c>
      <c r="AG1691">
        <f t="shared" si="1001"/>
        <v>0</v>
      </c>
      <c r="AH1691">
        <f t="shared" si="1002"/>
        <v>1.59</v>
      </c>
      <c r="AI1691">
        <f t="shared" si="1003"/>
        <v>0</v>
      </c>
      <c r="AJ1691">
        <f t="shared" si="1004"/>
        <v>0</v>
      </c>
      <c r="AK1691">
        <v>8776.4</v>
      </c>
      <c r="AL1691">
        <v>0</v>
      </c>
      <c r="AM1691">
        <v>8502.7099999999991</v>
      </c>
      <c r="AN1691">
        <v>3260.42</v>
      </c>
      <c r="AO1691">
        <v>273.69</v>
      </c>
      <c r="AP1691">
        <v>0</v>
      </c>
      <c r="AQ1691">
        <v>1.59</v>
      </c>
      <c r="AR1691">
        <v>0</v>
      </c>
      <c r="AS1691">
        <v>0</v>
      </c>
      <c r="AT1691">
        <v>70</v>
      </c>
      <c r="AU1691">
        <v>10</v>
      </c>
      <c r="AV1691">
        <v>1</v>
      </c>
      <c r="AW1691">
        <v>1</v>
      </c>
      <c r="AZ1691">
        <v>1</v>
      </c>
      <c r="BA1691">
        <v>1</v>
      </c>
      <c r="BB1691">
        <v>1</v>
      </c>
      <c r="BC1691">
        <v>1</v>
      </c>
      <c r="BD1691" t="s">
        <v>3</v>
      </c>
      <c r="BE1691" t="s">
        <v>3</v>
      </c>
      <c r="BF1691" t="s">
        <v>3</v>
      </c>
      <c r="BG1691" t="s">
        <v>3</v>
      </c>
      <c r="BH1691">
        <v>0</v>
      </c>
      <c r="BI1691">
        <v>4</v>
      </c>
      <c r="BJ1691" t="s">
        <v>435</v>
      </c>
      <c r="BM1691">
        <v>0</v>
      </c>
      <c r="BN1691">
        <v>0</v>
      </c>
      <c r="BO1691" t="s">
        <v>3</v>
      </c>
      <c r="BP1691">
        <v>0</v>
      </c>
      <c r="BQ1691">
        <v>1</v>
      </c>
      <c r="BR1691">
        <v>0</v>
      </c>
      <c r="BS1691">
        <v>1</v>
      </c>
      <c r="BT1691">
        <v>1</v>
      </c>
      <c r="BU1691">
        <v>1</v>
      </c>
      <c r="BV1691">
        <v>1</v>
      </c>
      <c r="BW1691">
        <v>1</v>
      </c>
      <c r="BX1691">
        <v>1</v>
      </c>
      <c r="BY1691" t="s">
        <v>3</v>
      </c>
      <c r="BZ1691">
        <v>70</v>
      </c>
      <c r="CA1691">
        <v>10</v>
      </c>
      <c r="CE1691">
        <v>0</v>
      </c>
      <c r="CF1691">
        <v>0</v>
      </c>
      <c r="CG1691">
        <v>0</v>
      </c>
      <c r="CM1691">
        <v>0</v>
      </c>
      <c r="CN1691" t="s">
        <v>3</v>
      </c>
      <c r="CO1691">
        <v>0</v>
      </c>
      <c r="CP1691">
        <f t="shared" si="1005"/>
        <v>0</v>
      </c>
      <c r="CQ1691">
        <f t="shared" si="1006"/>
        <v>0</v>
      </c>
      <c r="CR1691">
        <f t="shared" si="1007"/>
        <v>8502.7099999999991</v>
      </c>
      <c r="CS1691">
        <f t="shared" si="1008"/>
        <v>3260.42</v>
      </c>
      <c r="CT1691">
        <f t="shared" si="1009"/>
        <v>273.69</v>
      </c>
      <c r="CU1691">
        <f t="shared" si="1010"/>
        <v>0</v>
      </c>
      <c r="CV1691">
        <f t="shared" si="1011"/>
        <v>1.59</v>
      </c>
      <c r="CW1691">
        <f t="shared" si="1012"/>
        <v>0</v>
      </c>
      <c r="CX1691">
        <f t="shared" si="1013"/>
        <v>0</v>
      </c>
      <c r="CY1691">
        <f t="shared" si="1014"/>
        <v>0</v>
      </c>
      <c r="CZ1691">
        <f t="shared" si="1015"/>
        <v>0</v>
      </c>
      <c r="DC1691" t="s">
        <v>3</v>
      </c>
      <c r="DD1691" t="s">
        <v>3</v>
      </c>
      <c r="DE1691" t="s">
        <v>3</v>
      </c>
      <c r="DF1691" t="s">
        <v>3</v>
      </c>
      <c r="DG1691" t="s">
        <v>3</v>
      </c>
      <c r="DH1691" t="s">
        <v>3</v>
      </c>
      <c r="DI1691" t="s">
        <v>3</v>
      </c>
      <c r="DJ1691" t="s">
        <v>3</v>
      </c>
      <c r="DK1691" t="s">
        <v>3</v>
      </c>
      <c r="DL1691" t="s">
        <v>3</v>
      </c>
      <c r="DM1691" t="s">
        <v>3</v>
      </c>
      <c r="DN1691">
        <v>0</v>
      </c>
      <c r="DO1691">
        <v>0</v>
      </c>
      <c r="DP1691">
        <v>1</v>
      </c>
      <c r="DQ1691">
        <v>1</v>
      </c>
      <c r="DU1691">
        <v>1007</v>
      </c>
      <c r="DV1691" t="s">
        <v>29</v>
      </c>
      <c r="DW1691" t="s">
        <v>29</v>
      </c>
      <c r="DX1691">
        <v>100</v>
      </c>
      <c r="EE1691">
        <v>38986828</v>
      </c>
      <c r="EF1691">
        <v>1</v>
      </c>
      <c r="EG1691" t="s">
        <v>23</v>
      </c>
      <c r="EH1691">
        <v>0</v>
      </c>
      <c r="EI1691" t="s">
        <v>3</v>
      </c>
      <c r="EJ1691">
        <v>4</v>
      </c>
      <c r="EK1691">
        <v>0</v>
      </c>
      <c r="EL1691" t="s">
        <v>24</v>
      </c>
      <c r="EM1691" t="s">
        <v>25</v>
      </c>
      <c r="EO1691" t="s">
        <v>3</v>
      </c>
      <c r="EQ1691">
        <v>0</v>
      </c>
      <c r="ER1691">
        <v>8776.4</v>
      </c>
      <c r="ES1691">
        <v>0</v>
      </c>
      <c r="ET1691">
        <v>8502.7099999999991</v>
      </c>
      <c r="EU1691">
        <v>3260.42</v>
      </c>
      <c r="EV1691">
        <v>273.69</v>
      </c>
      <c r="EW1691">
        <v>1.59</v>
      </c>
      <c r="EX1691">
        <v>0</v>
      </c>
      <c r="EY1691">
        <v>0</v>
      </c>
      <c r="FQ1691">
        <v>0</v>
      </c>
      <c r="FR1691">
        <f t="shared" si="1016"/>
        <v>0</v>
      </c>
      <c r="FS1691">
        <v>0</v>
      </c>
      <c r="FX1691">
        <v>70</v>
      </c>
      <c r="FY1691">
        <v>10</v>
      </c>
      <c r="GA1691" t="s">
        <v>3</v>
      </c>
      <c r="GD1691">
        <v>0</v>
      </c>
      <c r="GF1691">
        <v>1275460278</v>
      </c>
      <c r="GG1691">
        <v>2</v>
      </c>
      <c r="GH1691">
        <v>1</v>
      </c>
      <c r="GI1691">
        <v>-2</v>
      </c>
      <c r="GJ1691">
        <v>0</v>
      </c>
      <c r="GK1691">
        <f>ROUND(R1691*(R12)/100,2)</f>
        <v>0</v>
      </c>
      <c r="GL1691">
        <f t="shared" si="1017"/>
        <v>0</v>
      </c>
      <c r="GM1691">
        <f>ROUND(O1691+X1691+Y1691+GK1691,2)+GX1691</f>
        <v>0</v>
      </c>
      <c r="GN1691">
        <f>IF(OR(BI1691=0,BI1691=1),ROUND(O1691+X1691+Y1691+GK1691,2),0)</f>
        <v>0</v>
      </c>
      <c r="GO1691">
        <f>IF(BI1691=2,ROUND(O1691+X1691+Y1691+GK1691,2),0)</f>
        <v>0</v>
      </c>
      <c r="GP1691">
        <f>IF(BI1691=4,ROUND(O1691+X1691+Y1691+GK1691,2)+GX1691,0)</f>
        <v>0</v>
      </c>
      <c r="GR1691">
        <v>0</v>
      </c>
      <c r="GS1691">
        <v>3</v>
      </c>
      <c r="GT1691">
        <v>0</v>
      </c>
      <c r="GU1691" t="s">
        <v>3</v>
      </c>
      <c r="GV1691">
        <f t="shared" si="1018"/>
        <v>0</v>
      </c>
      <c r="GW1691">
        <v>1</v>
      </c>
      <c r="GX1691">
        <f t="shared" si="1019"/>
        <v>0</v>
      </c>
      <c r="HA1691">
        <v>0</v>
      </c>
      <c r="HB1691">
        <v>0</v>
      </c>
      <c r="HC1691">
        <f t="shared" si="1020"/>
        <v>0</v>
      </c>
      <c r="IK1691">
        <v>0</v>
      </c>
    </row>
    <row r="1692" spans="1:245" x14ac:dyDescent="0.2">
      <c r="A1692">
        <v>17</v>
      </c>
      <c r="B1692">
        <v>1</v>
      </c>
      <c r="C1692">
        <f>ROW(SmtRes!A450)</f>
        <v>450</v>
      </c>
      <c r="D1692">
        <f>ROW(EtalonRes!A556)</f>
        <v>556</v>
      </c>
      <c r="E1692" t="s">
        <v>489</v>
      </c>
      <c r="F1692" t="s">
        <v>443</v>
      </c>
      <c r="G1692" t="s">
        <v>444</v>
      </c>
      <c r="H1692" t="s">
        <v>29</v>
      </c>
      <c r="I1692">
        <f>ROUND((I1691/0.9*0.1),9)</f>
        <v>0</v>
      </c>
      <c r="J1692">
        <v>0</v>
      </c>
      <c r="O1692">
        <f t="shared" si="985"/>
        <v>0</v>
      </c>
      <c r="P1692">
        <f t="shared" si="986"/>
        <v>0</v>
      </c>
      <c r="Q1692">
        <f t="shared" si="987"/>
        <v>0</v>
      </c>
      <c r="R1692">
        <f t="shared" si="988"/>
        <v>0</v>
      </c>
      <c r="S1692">
        <f t="shared" si="989"/>
        <v>0</v>
      </c>
      <c r="T1692">
        <f t="shared" si="990"/>
        <v>0</v>
      </c>
      <c r="U1692">
        <f t="shared" si="991"/>
        <v>0</v>
      </c>
      <c r="V1692">
        <f t="shared" si="992"/>
        <v>0</v>
      </c>
      <c r="W1692">
        <f t="shared" si="993"/>
        <v>0</v>
      </c>
      <c r="X1692">
        <f t="shared" si="994"/>
        <v>0</v>
      </c>
      <c r="Y1692">
        <f t="shared" si="995"/>
        <v>0</v>
      </c>
      <c r="AA1692">
        <v>40597198</v>
      </c>
      <c r="AB1692">
        <f t="shared" si="996"/>
        <v>10648.9</v>
      </c>
      <c r="AC1692">
        <f t="shared" si="997"/>
        <v>0</v>
      </c>
      <c r="AD1692">
        <f t="shared" si="998"/>
        <v>0</v>
      </c>
      <c r="AE1692">
        <f t="shared" si="999"/>
        <v>0</v>
      </c>
      <c r="AF1692">
        <f t="shared" si="1000"/>
        <v>10648.9</v>
      </c>
      <c r="AG1692">
        <f t="shared" si="1001"/>
        <v>0</v>
      </c>
      <c r="AH1692">
        <f t="shared" si="1002"/>
        <v>83</v>
      </c>
      <c r="AI1692">
        <f t="shared" si="1003"/>
        <v>0</v>
      </c>
      <c r="AJ1692">
        <f t="shared" si="1004"/>
        <v>0</v>
      </c>
      <c r="AK1692">
        <v>10648.9</v>
      </c>
      <c r="AL1692">
        <v>0</v>
      </c>
      <c r="AM1692">
        <v>0</v>
      </c>
      <c r="AN1692">
        <v>0</v>
      </c>
      <c r="AO1692">
        <v>10648.9</v>
      </c>
      <c r="AP1692">
        <v>0</v>
      </c>
      <c r="AQ1692">
        <v>83</v>
      </c>
      <c r="AR1692">
        <v>0</v>
      </c>
      <c r="AS1692">
        <v>0</v>
      </c>
      <c r="AT1692">
        <v>70</v>
      </c>
      <c r="AU1692">
        <v>10</v>
      </c>
      <c r="AV1692">
        <v>1</v>
      </c>
      <c r="AW1692">
        <v>1</v>
      </c>
      <c r="AZ1692">
        <v>1</v>
      </c>
      <c r="BA1692">
        <v>1</v>
      </c>
      <c r="BB1692">
        <v>1</v>
      </c>
      <c r="BC1692">
        <v>1</v>
      </c>
      <c r="BD1692" t="s">
        <v>3</v>
      </c>
      <c r="BE1692" t="s">
        <v>3</v>
      </c>
      <c r="BF1692" t="s">
        <v>3</v>
      </c>
      <c r="BG1692" t="s">
        <v>3</v>
      </c>
      <c r="BH1692">
        <v>0</v>
      </c>
      <c r="BI1692">
        <v>4</v>
      </c>
      <c r="BJ1692" t="s">
        <v>445</v>
      </c>
      <c r="BM1692">
        <v>0</v>
      </c>
      <c r="BN1692">
        <v>0</v>
      </c>
      <c r="BO1692" t="s">
        <v>3</v>
      </c>
      <c r="BP1692">
        <v>0</v>
      </c>
      <c r="BQ1692">
        <v>1</v>
      </c>
      <c r="BR1692">
        <v>0</v>
      </c>
      <c r="BS1692">
        <v>1</v>
      </c>
      <c r="BT1692">
        <v>1</v>
      </c>
      <c r="BU1692">
        <v>1</v>
      </c>
      <c r="BV1692">
        <v>1</v>
      </c>
      <c r="BW1692">
        <v>1</v>
      </c>
      <c r="BX1692">
        <v>1</v>
      </c>
      <c r="BY1692" t="s">
        <v>3</v>
      </c>
      <c r="BZ1692">
        <v>70</v>
      </c>
      <c r="CA1692">
        <v>10</v>
      </c>
      <c r="CE1692">
        <v>0</v>
      </c>
      <c r="CF1692">
        <v>0</v>
      </c>
      <c r="CG1692">
        <v>0</v>
      </c>
      <c r="CM1692">
        <v>0</v>
      </c>
      <c r="CN1692" t="s">
        <v>3</v>
      </c>
      <c r="CO1692">
        <v>0</v>
      </c>
      <c r="CP1692">
        <f t="shared" si="1005"/>
        <v>0</v>
      </c>
      <c r="CQ1692">
        <f t="shared" si="1006"/>
        <v>0</v>
      </c>
      <c r="CR1692">
        <f t="shared" si="1007"/>
        <v>0</v>
      </c>
      <c r="CS1692">
        <f t="shared" si="1008"/>
        <v>0</v>
      </c>
      <c r="CT1692">
        <f t="shared" si="1009"/>
        <v>10648.9</v>
      </c>
      <c r="CU1692">
        <f t="shared" si="1010"/>
        <v>0</v>
      </c>
      <c r="CV1692">
        <f t="shared" si="1011"/>
        <v>83</v>
      </c>
      <c r="CW1692">
        <f t="shared" si="1012"/>
        <v>0</v>
      </c>
      <c r="CX1692">
        <f t="shared" si="1013"/>
        <v>0</v>
      </c>
      <c r="CY1692">
        <f t="shared" si="1014"/>
        <v>0</v>
      </c>
      <c r="CZ1692">
        <f t="shared" si="1015"/>
        <v>0</v>
      </c>
      <c r="DC1692" t="s">
        <v>3</v>
      </c>
      <c r="DD1692" t="s">
        <v>3</v>
      </c>
      <c r="DE1692" t="s">
        <v>3</v>
      </c>
      <c r="DF1692" t="s">
        <v>3</v>
      </c>
      <c r="DG1692" t="s">
        <v>3</v>
      </c>
      <c r="DH1692" t="s">
        <v>3</v>
      </c>
      <c r="DI1692" t="s">
        <v>3</v>
      </c>
      <c r="DJ1692" t="s">
        <v>3</v>
      </c>
      <c r="DK1692" t="s">
        <v>3</v>
      </c>
      <c r="DL1692" t="s">
        <v>3</v>
      </c>
      <c r="DM1692" t="s">
        <v>3</v>
      </c>
      <c r="DN1692">
        <v>0</v>
      </c>
      <c r="DO1692">
        <v>0</v>
      </c>
      <c r="DP1692">
        <v>1</v>
      </c>
      <c r="DQ1692">
        <v>1</v>
      </c>
      <c r="DU1692">
        <v>1007</v>
      </c>
      <c r="DV1692" t="s">
        <v>29</v>
      </c>
      <c r="DW1692" t="s">
        <v>29</v>
      </c>
      <c r="DX1692">
        <v>100</v>
      </c>
      <c r="EE1692">
        <v>38986828</v>
      </c>
      <c r="EF1692">
        <v>1</v>
      </c>
      <c r="EG1692" t="s">
        <v>23</v>
      </c>
      <c r="EH1692">
        <v>0</v>
      </c>
      <c r="EI1692" t="s">
        <v>3</v>
      </c>
      <c r="EJ1692">
        <v>4</v>
      </c>
      <c r="EK1692">
        <v>0</v>
      </c>
      <c r="EL1692" t="s">
        <v>24</v>
      </c>
      <c r="EM1692" t="s">
        <v>25</v>
      </c>
      <c r="EO1692" t="s">
        <v>3</v>
      </c>
      <c r="EQ1692">
        <v>0</v>
      </c>
      <c r="ER1692">
        <v>10648.9</v>
      </c>
      <c r="ES1692">
        <v>0</v>
      </c>
      <c r="ET1692">
        <v>0</v>
      </c>
      <c r="EU1692">
        <v>0</v>
      </c>
      <c r="EV1692">
        <v>10648.9</v>
      </c>
      <c r="EW1692">
        <v>83</v>
      </c>
      <c r="EX1692">
        <v>0</v>
      </c>
      <c r="EY1692">
        <v>0</v>
      </c>
      <c r="FQ1692">
        <v>0</v>
      </c>
      <c r="FR1692">
        <f t="shared" si="1016"/>
        <v>0</v>
      </c>
      <c r="FS1692">
        <v>0</v>
      </c>
      <c r="FX1692">
        <v>70</v>
      </c>
      <c r="FY1692">
        <v>10</v>
      </c>
      <c r="GA1692" t="s">
        <v>3</v>
      </c>
      <c r="GD1692">
        <v>0</v>
      </c>
      <c r="GF1692">
        <v>-2019599727</v>
      </c>
      <c r="GG1692">
        <v>2</v>
      </c>
      <c r="GH1692">
        <v>1</v>
      </c>
      <c r="GI1692">
        <v>-2</v>
      </c>
      <c r="GJ1692">
        <v>0</v>
      </c>
      <c r="GK1692">
        <f>ROUND(R1692*(R12)/100,2)</f>
        <v>0</v>
      </c>
      <c r="GL1692">
        <f t="shared" si="1017"/>
        <v>0</v>
      </c>
      <c r="GM1692">
        <f>ROUND(O1692+X1692+Y1692+GK1692,2)+GX1692</f>
        <v>0</v>
      </c>
      <c r="GN1692">
        <f>IF(OR(BI1692=0,BI1692=1),ROUND(O1692+X1692+Y1692+GK1692,2),0)</f>
        <v>0</v>
      </c>
      <c r="GO1692">
        <f>IF(BI1692=2,ROUND(O1692+X1692+Y1692+GK1692,2),0)</f>
        <v>0</v>
      </c>
      <c r="GP1692">
        <f>IF(BI1692=4,ROUND(O1692+X1692+Y1692+GK1692,2)+GX1692,0)</f>
        <v>0</v>
      </c>
      <c r="GR1692">
        <v>0</v>
      </c>
      <c r="GS1692">
        <v>3</v>
      </c>
      <c r="GT1692">
        <v>0</v>
      </c>
      <c r="GU1692" t="s">
        <v>3</v>
      </c>
      <c r="GV1692">
        <f t="shared" si="1018"/>
        <v>0</v>
      </c>
      <c r="GW1692">
        <v>1</v>
      </c>
      <c r="GX1692">
        <f t="shared" si="1019"/>
        <v>0</v>
      </c>
      <c r="HA1692">
        <v>0</v>
      </c>
      <c r="HB1692">
        <v>0</v>
      </c>
      <c r="HC1692">
        <f t="shared" si="1020"/>
        <v>0</v>
      </c>
      <c r="IK1692">
        <v>0</v>
      </c>
    </row>
    <row r="1693" spans="1:245" x14ac:dyDescent="0.2">
      <c r="A1693">
        <v>17</v>
      </c>
      <c r="B1693">
        <v>1</v>
      </c>
      <c r="C1693">
        <f>ROW(SmtRes!A451)</f>
        <v>451</v>
      </c>
      <c r="D1693">
        <f>ROW(EtalonRes!A557)</f>
        <v>557</v>
      </c>
      <c r="E1693" t="s">
        <v>490</v>
      </c>
      <c r="F1693" t="s">
        <v>447</v>
      </c>
      <c r="G1693" t="s">
        <v>448</v>
      </c>
      <c r="H1693" t="s">
        <v>263</v>
      </c>
      <c r="I1693">
        <f>ROUND(I1688*0.35,9)</f>
        <v>0</v>
      </c>
      <c r="J1693">
        <v>0</v>
      </c>
      <c r="O1693">
        <f t="shared" si="985"/>
        <v>0</v>
      </c>
      <c r="P1693">
        <f t="shared" si="986"/>
        <v>0</v>
      </c>
      <c r="Q1693">
        <f t="shared" si="987"/>
        <v>0</v>
      </c>
      <c r="R1693">
        <f t="shared" si="988"/>
        <v>0</v>
      </c>
      <c r="S1693">
        <f t="shared" si="989"/>
        <v>0</v>
      </c>
      <c r="T1693">
        <f t="shared" si="990"/>
        <v>0</v>
      </c>
      <c r="U1693">
        <f t="shared" si="991"/>
        <v>0</v>
      </c>
      <c r="V1693">
        <f t="shared" si="992"/>
        <v>0</v>
      </c>
      <c r="W1693">
        <f t="shared" si="993"/>
        <v>0</v>
      </c>
      <c r="X1693">
        <f t="shared" si="994"/>
        <v>0</v>
      </c>
      <c r="Y1693">
        <f t="shared" si="995"/>
        <v>0</v>
      </c>
      <c r="AA1693">
        <v>40597198</v>
      </c>
      <c r="AB1693">
        <f t="shared" si="996"/>
        <v>51.67</v>
      </c>
      <c r="AC1693">
        <f t="shared" si="997"/>
        <v>0</v>
      </c>
      <c r="AD1693">
        <f t="shared" si="998"/>
        <v>51.67</v>
      </c>
      <c r="AE1693">
        <f t="shared" si="999"/>
        <v>30.22</v>
      </c>
      <c r="AF1693">
        <f t="shared" si="1000"/>
        <v>0</v>
      </c>
      <c r="AG1693">
        <f t="shared" si="1001"/>
        <v>0</v>
      </c>
      <c r="AH1693">
        <f t="shared" si="1002"/>
        <v>0</v>
      </c>
      <c r="AI1693">
        <f t="shared" si="1003"/>
        <v>0</v>
      </c>
      <c r="AJ1693">
        <f t="shared" si="1004"/>
        <v>0</v>
      </c>
      <c r="AK1693">
        <v>51.67</v>
      </c>
      <c r="AL1693">
        <v>0</v>
      </c>
      <c r="AM1693">
        <v>51.67</v>
      </c>
      <c r="AN1693">
        <v>30.22</v>
      </c>
      <c r="AO1693">
        <v>0</v>
      </c>
      <c r="AP1693">
        <v>0</v>
      </c>
      <c r="AQ1693">
        <v>0</v>
      </c>
      <c r="AR1693">
        <v>0</v>
      </c>
      <c r="AS1693">
        <v>0</v>
      </c>
      <c r="AT1693">
        <v>0</v>
      </c>
      <c r="AU1693">
        <v>0</v>
      </c>
      <c r="AV1693">
        <v>1</v>
      </c>
      <c r="AW1693">
        <v>1</v>
      </c>
      <c r="AZ1693">
        <v>1</v>
      </c>
      <c r="BA1693">
        <v>1</v>
      </c>
      <c r="BB1693">
        <v>1</v>
      </c>
      <c r="BC1693">
        <v>1</v>
      </c>
      <c r="BD1693" t="s">
        <v>3</v>
      </c>
      <c r="BE1693" t="s">
        <v>3</v>
      </c>
      <c r="BF1693" t="s">
        <v>3</v>
      </c>
      <c r="BG1693" t="s">
        <v>3</v>
      </c>
      <c r="BH1693">
        <v>0</v>
      </c>
      <c r="BI1693">
        <v>4</v>
      </c>
      <c r="BJ1693" t="s">
        <v>449</v>
      </c>
      <c r="BM1693">
        <v>1</v>
      </c>
      <c r="BN1693">
        <v>0</v>
      </c>
      <c r="BO1693" t="s">
        <v>3</v>
      </c>
      <c r="BP1693">
        <v>0</v>
      </c>
      <c r="BQ1693">
        <v>1</v>
      </c>
      <c r="BR1693">
        <v>0</v>
      </c>
      <c r="BS1693">
        <v>1</v>
      </c>
      <c r="BT1693">
        <v>1</v>
      </c>
      <c r="BU1693">
        <v>1</v>
      </c>
      <c r="BV1693">
        <v>1</v>
      </c>
      <c r="BW1693">
        <v>1</v>
      </c>
      <c r="BX1693">
        <v>1</v>
      </c>
      <c r="BY1693" t="s">
        <v>3</v>
      </c>
      <c r="BZ1693">
        <v>0</v>
      </c>
      <c r="CA1693">
        <v>0</v>
      </c>
      <c r="CE1693">
        <v>0</v>
      </c>
      <c r="CF1693">
        <v>0</v>
      </c>
      <c r="CG1693">
        <v>0</v>
      </c>
      <c r="CM1693">
        <v>0</v>
      </c>
      <c r="CN1693" t="s">
        <v>3</v>
      </c>
      <c r="CO1693">
        <v>0</v>
      </c>
      <c r="CP1693">
        <f t="shared" si="1005"/>
        <v>0</v>
      </c>
      <c r="CQ1693">
        <f t="shared" si="1006"/>
        <v>0</v>
      </c>
      <c r="CR1693">
        <f t="shared" si="1007"/>
        <v>51.67</v>
      </c>
      <c r="CS1693">
        <f t="shared" si="1008"/>
        <v>30.22</v>
      </c>
      <c r="CT1693">
        <f t="shared" si="1009"/>
        <v>0</v>
      </c>
      <c r="CU1693">
        <f t="shared" si="1010"/>
        <v>0</v>
      </c>
      <c r="CV1693">
        <f t="shared" si="1011"/>
        <v>0</v>
      </c>
      <c r="CW1693">
        <f t="shared" si="1012"/>
        <v>0</v>
      </c>
      <c r="CX1693">
        <f t="shared" si="1013"/>
        <v>0</v>
      </c>
      <c r="CY1693">
        <f t="shared" si="1014"/>
        <v>0</v>
      </c>
      <c r="CZ1693">
        <f t="shared" si="1015"/>
        <v>0</v>
      </c>
      <c r="DC1693" t="s">
        <v>3</v>
      </c>
      <c r="DD1693" t="s">
        <v>3</v>
      </c>
      <c r="DE1693" t="s">
        <v>3</v>
      </c>
      <c r="DF1693" t="s">
        <v>3</v>
      </c>
      <c r="DG1693" t="s">
        <v>3</v>
      </c>
      <c r="DH1693" t="s">
        <v>3</v>
      </c>
      <c r="DI1693" t="s">
        <v>3</v>
      </c>
      <c r="DJ1693" t="s">
        <v>3</v>
      </c>
      <c r="DK1693" t="s">
        <v>3</v>
      </c>
      <c r="DL1693" t="s">
        <v>3</v>
      </c>
      <c r="DM1693" t="s">
        <v>3</v>
      </c>
      <c r="DN1693">
        <v>0</v>
      </c>
      <c r="DO1693">
        <v>0</v>
      </c>
      <c r="DP1693">
        <v>1</v>
      </c>
      <c r="DQ1693">
        <v>1</v>
      </c>
      <c r="DU1693">
        <v>1007</v>
      </c>
      <c r="DV1693" t="s">
        <v>263</v>
      </c>
      <c r="DW1693" t="s">
        <v>263</v>
      </c>
      <c r="DX1693">
        <v>1</v>
      </c>
      <c r="EE1693">
        <v>38986830</v>
      </c>
      <c r="EF1693">
        <v>1</v>
      </c>
      <c r="EG1693" t="s">
        <v>23</v>
      </c>
      <c r="EH1693">
        <v>0</v>
      </c>
      <c r="EI1693" t="s">
        <v>3</v>
      </c>
      <c r="EJ1693">
        <v>4</v>
      </c>
      <c r="EK1693">
        <v>1</v>
      </c>
      <c r="EL1693" t="s">
        <v>48</v>
      </c>
      <c r="EM1693" t="s">
        <v>25</v>
      </c>
      <c r="EO1693" t="s">
        <v>3</v>
      </c>
      <c r="EQ1693">
        <v>0</v>
      </c>
      <c r="ER1693">
        <v>51.67</v>
      </c>
      <c r="ES1693">
        <v>0</v>
      </c>
      <c r="ET1693">
        <v>51.67</v>
      </c>
      <c r="EU1693">
        <v>30.22</v>
      </c>
      <c r="EV1693">
        <v>0</v>
      </c>
      <c r="EW1693">
        <v>0</v>
      </c>
      <c r="EX1693">
        <v>0</v>
      </c>
      <c r="EY1693">
        <v>0</v>
      </c>
      <c r="FQ1693">
        <v>0</v>
      </c>
      <c r="FR1693">
        <f t="shared" si="1016"/>
        <v>0</v>
      </c>
      <c r="FS1693">
        <v>0</v>
      </c>
      <c r="FX1693">
        <v>0</v>
      </c>
      <c r="FY1693">
        <v>0</v>
      </c>
      <c r="GA1693" t="s">
        <v>3</v>
      </c>
      <c r="GD1693">
        <v>1</v>
      </c>
      <c r="GF1693">
        <v>-999382318</v>
      </c>
      <c r="GG1693">
        <v>2</v>
      </c>
      <c r="GH1693">
        <v>1</v>
      </c>
      <c r="GI1693">
        <v>-2</v>
      </c>
      <c r="GJ1693">
        <v>0</v>
      </c>
      <c r="GK1693">
        <v>0</v>
      </c>
      <c r="GL1693">
        <f t="shared" si="1017"/>
        <v>0</v>
      </c>
      <c r="GM1693">
        <f>ROUND(O1693+X1693+Y1693,2)+GX1693</f>
        <v>0</v>
      </c>
      <c r="GN1693">
        <f>IF(OR(BI1693=0,BI1693=1),ROUND(O1693+X1693+Y1693,2),0)</f>
        <v>0</v>
      </c>
      <c r="GO1693">
        <f>IF(BI1693=2,ROUND(O1693+X1693+Y1693,2),0)</f>
        <v>0</v>
      </c>
      <c r="GP1693">
        <f>IF(BI1693=4,ROUND(O1693+X1693+Y1693,2)+GX1693,0)</f>
        <v>0</v>
      </c>
      <c r="GR1693">
        <v>0</v>
      </c>
      <c r="GS1693">
        <v>3</v>
      </c>
      <c r="GT1693">
        <v>0</v>
      </c>
      <c r="GU1693" t="s">
        <v>3</v>
      </c>
      <c r="GV1693">
        <f t="shared" si="1018"/>
        <v>0</v>
      </c>
      <c r="GW1693">
        <v>1</v>
      </c>
      <c r="GX1693">
        <f t="shared" si="1019"/>
        <v>0</v>
      </c>
      <c r="HA1693">
        <v>0</v>
      </c>
      <c r="HB1693">
        <v>0</v>
      </c>
      <c r="HC1693">
        <f t="shared" si="1020"/>
        <v>0</v>
      </c>
      <c r="IK1693">
        <v>0</v>
      </c>
    </row>
    <row r="1694" spans="1:245" x14ac:dyDescent="0.2">
      <c r="A1694">
        <v>17</v>
      </c>
      <c r="B1694">
        <v>1</v>
      </c>
      <c r="C1694">
        <f>ROW(SmtRes!A452)</f>
        <v>452</v>
      </c>
      <c r="D1694">
        <f>ROW(EtalonRes!A558)</f>
        <v>558</v>
      </c>
      <c r="E1694" t="s">
        <v>491</v>
      </c>
      <c r="F1694" t="s">
        <v>451</v>
      </c>
      <c r="G1694" t="s">
        <v>452</v>
      </c>
      <c r="H1694" t="s">
        <v>263</v>
      </c>
      <c r="I1694">
        <f>ROUND(I1693,9)</f>
        <v>0</v>
      </c>
      <c r="J1694">
        <v>0</v>
      </c>
      <c r="O1694">
        <f t="shared" si="985"/>
        <v>0</v>
      </c>
      <c r="P1694">
        <f t="shared" si="986"/>
        <v>0</v>
      </c>
      <c r="Q1694">
        <f t="shared" si="987"/>
        <v>0</v>
      </c>
      <c r="R1694">
        <f t="shared" si="988"/>
        <v>0</v>
      </c>
      <c r="S1694">
        <f t="shared" si="989"/>
        <v>0</v>
      </c>
      <c r="T1694">
        <f t="shared" si="990"/>
        <v>0</v>
      </c>
      <c r="U1694">
        <f t="shared" si="991"/>
        <v>0</v>
      </c>
      <c r="V1694">
        <f t="shared" si="992"/>
        <v>0</v>
      </c>
      <c r="W1694">
        <f t="shared" si="993"/>
        <v>0</v>
      </c>
      <c r="X1694">
        <f t="shared" si="994"/>
        <v>0</v>
      </c>
      <c r="Y1694">
        <f t="shared" si="995"/>
        <v>0</v>
      </c>
      <c r="AA1694">
        <v>40597198</v>
      </c>
      <c r="AB1694">
        <f t="shared" si="996"/>
        <v>16.670000000000002</v>
      </c>
      <c r="AC1694">
        <f t="shared" si="997"/>
        <v>0</v>
      </c>
      <c r="AD1694">
        <f t="shared" si="998"/>
        <v>16.670000000000002</v>
      </c>
      <c r="AE1694">
        <f t="shared" si="999"/>
        <v>9.75</v>
      </c>
      <c r="AF1694">
        <f t="shared" si="1000"/>
        <v>0</v>
      </c>
      <c r="AG1694">
        <f t="shared" si="1001"/>
        <v>0</v>
      </c>
      <c r="AH1694">
        <f t="shared" si="1002"/>
        <v>0</v>
      </c>
      <c r="AI1694">
        <f t="shared" si="1003"/>
        <v>0</v>
      </c>
      <c r="AJ1694">
        <f t="shared" si="1004"/>
        <v>0</v>
      </c>
      <c r="AK1694">
        <v>16.670000000000002</v>
      </c>
      <c r="AL1694">
        <v>0</v>
      </c>
      <c r="AM1694">
        <v>16.670000000000002</v>
      </c>
      <c r="AN1694">
        <v>9.75</v>
      </c>
      <c r="AO1694">
        <v>0</v>
      </c>
      <c r="AP1694">
        <v>0</v>
      </c>
      <c r="AQ1694">
        <v>0</v>
      </c>
      <c r="AR1694">
        <v>0</v>
      </c>
      <c r="AS1694">
        <v>0</v>
      </c>
      <c r="AT1694">
        <v>0</v>
      </c>
      <c r="AU1694">
        <v>0</v>
      </c>
      <c r="AV1694">
        <v>1</v>
      </c>
      <c r="AW1694">
        <v>1</v>
      </c>
      <c r="AZ1694">
        <v>1</v>
      </c>
      <c r="BA1694">
        <v>1</v>
      </c>
      <c r="BB1694">
        <v>1</v>
      </c>
      <c r="BC1694">
        <v>1</v>
      </c>
      <c r="BD1694" t="s">
        <v>3</v>
      </c>
      <c r="BE1694" t="s">
        <v>3</v>
      </c>
      <c r="BF1694" t="s">
        <v>3</v>
      </c>
      <c r="BG1694" t="s">
        <v>3</v>
      </c>
      <c r="BH1694">
        <v>0</v>
      </c>
      <c r="BI1694">
        <v>4</v>
      </c>
      <c r="BJ1694" t="s">
        <v>453</v>
      </c>
      <c r="BM1694">
        <v>1</v>
      </c>
      <c r="BN1694">
        <v>0</v>
      </c>
      <c r="BO1694" t="s">
        <v>3</v>
      </c>
      <c r="BP1694">
        <v>0</v>
      </c>
      <c r="BQ1694">
        <v>1</v>
      </c>
      <c r="BR1694">
        <v>0</v>
      </c>
      <c r="BS1694">
        <v>1</v>
      </c>
      <c r="BT1694">
        <v>1</v>
      </c>
      <c r="BU1694">
        <v>1</v>
      </c>
      <c r="BV1694">
        <v>1</v>
      </c>
      <c r="BW1694">
        <v>1</v>
      </c>
      <c r="BX1694">
        <v>1</v>
      </c>
      <c r="BY1694" t="s">
        <v>3</v>
      </c>
      <c r="BZ1694">
        <v>0</v>
      </c>
      <c r="CA1694">
        <v>0</v>
      </c>
      <c r="CE1694">
        <v>0</v>
      </c>
      <c r="CF1694">
        <v>0</v>
      </c>
      <c r="CG1694">
        <v>0</v>
      </c>
      <c r="CM1694">
        <v>0</v>
      </c>
      <c r="CN1694" t="s">
        <v>3</v>
      </c>
      <c r="CO1694">
        <v>0</v>
      </c>
      <c r="CP1694">
        <f t="shared" si="1005"/>
        <v>0</v>
      </c>
      <c r="CQ1694">
        <f t="shared" si="1006"/>
        <v>0</v>
      </c>
      <c r="CR1694">
        <f t="shared" si="1007"/>
        <v>16.670000000000002</v>
      </c>
      <c r="CS1694">
        <f t="shared" si="1008"/>
        <v>9.75</v>
      </c>
      <c r="CT1694">
        <f t="shared" si="1009"/>
        <v>0</v>
      </c>
      <c r="CU1694">
        <f t="shared" si="1010"/>
        <v>0</v>
      </c>
      <c r="CV1694">
        <f t="shared" si="1011"/>
        <v>0</v>
      </c>
      <c r="CW1694">
        <f t="shared" si="1012"/>
        <v>0</v>
      </c>
      <c r="CX1694">
        <f t="shared" si="1013"/>
        <v>0</v>
      </c>
      <c r="CY1694">
        <f t="shared" si="1014"/>
        <v>0</v>
      </c>
      <c r="CZ1694">
        <f t="shared" si="1015"/>
        <v>0</v>
      </c>
      <c r="DC1694" t="s">
        <v>3</v>
      </c>
      <c r="DD1694" t="s">
        <v>3</v>
      </c>
      <c r="DE1694" t="s">
        <v>3</v>
      </c>
      <c r="DF1694" t="s">
        <v>3</v>
      </c>
      <c r="DG1694" t="s">
        <v>3</v>
      </c>
      <c r="DH1694" t="s">
        <v>3</v>
      </c>
      <c r="DI1694" t="s">
        <v>3</v>
      </c>
      <c r="DJ1694" t="s">
        <v>3</v>
      </c>
      <c r="DK1694" t="s">
        <v>3</v>
      </c>
      <c r="DL1694" t="s">
        <v>3</v>
      </c>
      <c r="DM1694" t="s">
        <v>3</v>
      </c>
      <c r="DN1694">
        <v>0</v>
      </c>
      <c r="DO1694">
        <v>0</v>
      </c>
      <c r="DP1694">
        <v>1</v>
      </c>
      <c r="DQ1694">
        <v>1</v>
      </c>
      <c r="DU1694">
        <v>1007</v>
      </c>
      <c r="DV1694" t="s">
        <v>263</v>
      </c>
      <c r="DW1694" t="s">
        <v>263</v>
      </c>
      <c r="DX1694">
        <v>1</v>
      </c>
      <c r="EE1694">
        <v>38986830</v>
      </c>
      <c r="EF1694">
        <v>1</v>
      </c>
      <c r="EG1694" t="s">
        <v>23</v>
      </c>
      <c r="EH1694">
        <v>0</v>
      </c>
      <c r="EI1694" t="s">
        <v>3</v>
      </c>
      <c r="EJ1694">
        <v>4</v>
      </c>
      <c r="EK1694">
        <v>1</v>
      </c>
      <c r="EL1694" t="s">
        <v>48</v>
      </c>
      <c r="EM1694" t="s">
        <v>25</v>
      </c>
      <c r="EO1694" t="s">
        <v>3</v>
      </c>
      <c r="EQ1694">
        <v>0</v>
      </c>
      <c r="ER1694">
        <v>16.670000000000002</v>
      </c>
      <c r="ES1694">
        <v>0</v>
      </c>
      <c r="ET1694">
        <v>16.670000000000002</v>
      </c>
      <c r="EU1694">
        <v>9.75</v>
      </c>
      <c r="EV1694">
        <v>0</v>
      </c>
      <c r="EW1694">
        <v>0</v>
      </c>
      <c r="EX1694">
        <v>0</v>
      </c>
      <c r="EY1694">
        <v>0</v>
      </c>
      <c r="FQ1694">
        <v>0</v>
      </c>
      <c r="FR1694">
        <f t="shared" si="1016"/>
        <v>0</v>
      </c>
      <c r="FS1694">
        <v>0</v>
      </c>
      <c r="FX1694">
        <v>0</v>
      </c>
      <c r="FY1694">
        <v>0</v>
      </c>
      <c r="GA1694" t="s">
        <v>3</v>
      </c>
      <c r="GD1694">
        <v>1</v>
      </c>
      <c r="GF1694">
        <v>228557624</v>
      </c>
      <c r="GG1694">
        <v>2</v>
      </c>
      <c r="GH1694">
        <v>1</v>
      </c>
      <c r="GI1694">
        <v>-2</v>
      </c>
      <c r="GJ1694">
        <v>0</v>
      </c>
      <c r="GK1694">
        <v>0</v>
      </c>
      <c r="GL1694">
        <f t="shared" si="1017"/>
        <v>0</v>
      </c>
      <c r="GM1694">
        <f>ROUND(O1694+X1694+Y1694,2)+GX1694</f>
        <v>0</v>
      </c>
      <c r="GN1694">
        <f>IF(OR(BI1694=0,BI1694=1),ROUND(O1694+X1694+Y1694,2),0)</f>
        <v>0</v>
      </c>
      <c r="GO1694">
        <f>IF(BI1694=2,ROUND(O1694+X1694+Y1694,2),0)</f>
        <v>0</v>
      </c>
      <c r="GP1694">
        <f>IF(BI1694=4,ROUND(O1694+X1694+Y1694,2)+GX1694,0)</f>
        <v>0</v>
      </c>
      <c r="GR1694">
        <v>0</v>
      </c>
      <c r="GS1694">
        <v>3</v>
      </c>
      <c r="GT1694">
        <v>0</v>
      </c>
      <c r="GU1694" t="s">
        <v>3</v>
      </c>
      <c r="GV1694">
        <f t="shared" si="1018"/>
        <v>0</v>
      </c>
      <c r="GW1694">
        <v>1</v>
      </c>
      <c r="GX1694">
        <f t="shared" si="1019"/>
        <v>0</v>
      </c>
      <c r="HA1694">
        <v>0</v>
      </c>
      <c r="HB1694">
        <v>0</v>
      </c>
      <c r="HC1694">
        <f t="shared" si="1020"/>
        <v>0</v>
      </c>
      <c r="IK1694">
        <v>0</v>
      </c>
    </row>
    <row r="1695" spans="1:245" x14ac:dyDescent="0.2">
      <c r="A1695">
        <v>17</v>
      </c>
      <c r="B1695">
        <v>1</v>
      </c>
      <c r="E1695" t="s">
        <v>492</v>
      </c>
      <c r="F1695" t="s">
        <v>455</v>
      </c>
      <c r="G1695" t="s">
        <v>456</v>
      </c>
      <c r="H1695" t="s">
        <v>42</v>
      </c>
      <c r="I1695">
        <f>ROUND(I1693*1.8,9)</f>
        <v>0</v>
      </c>
      <c r="J1695">
        <v>0</v>
      </c>
      <c r="O1695">
        <f t="shared" si="985"/>
        <v>0</v>
      </c>
      <c r="P1695">
        <f t="shared" si="986"/>
        <v>0</v>
      </c>
      <c r="Q1695">
        <f t="shared" si="987"/>
        <v>0</v>
      </c>
      <c r="R1695">
        <f t="shared" si="988"/>
        <v>0</v>
      </c>
      <c r="S1695">
        <f t="shared" si="989"/>
        <v>0</v>
      </c>
      <c r="T1695">
        <f t="shared" si="990"/>
        <v>0</v>
      </c>
      <c r="U1695">
        <f t="shared" si="991"/>
        <v>0</v>
      </c>
      <c r="V1695">
        <f t="shared" si="992"/>
        <v>0</v>
      </c>
      <c r="W1695">
        <f t="shared" si="993"/>
        <v>0</v>
      </c>
      <c r="X1695">
        <f t="shared" si="994"/>
        <v>0</v>
      </c>
      <c r="Y1695">
        <f t="shared" si="995"/>
        <v>0</v>
      </c>
      <c r="AA1695">
        <v>40597198</v>
      </c>
      <c r="AB1695">
        <f t="shared" si="996"/>
        <v>153.63999999999999</v>
      </c>
      <c r="AC1695">
        <f t="shared" si="997"/>
        <v>153.63999999999999</v>
      </c>
      <c r="AD1695">
        <f t="shared" si="998"/>
        <v>0</v>
      </c>
      <c r="AE1695">
        <f t="shared" si="999"/>
        <v>0</v>
      </c>
      <c r="AF1695">
        <f t="shared" si="1000"/>
        <v>0</v>
      </c>
      <c r="AG1695">
        <f t="shared" si="1001"/>
        <v>0</v>
      </c>
      <c r="AH1695">
        <f t="shared" si="1002"/>
        <v>0</v>
      </c>
      <c r="AI1695">
        <f t="shared" si="1003"/>
        <v>0</v>
      </c>
      <c r="AJ1695">
        <f t="shared" si="1004"/>
        <v>0</v>
      </c>
      <c r="AK1695">
        <v>153.63999999999999</v>
      </c>
      <c r="AL1695">
        <v>153.63999999999999</v>
      </c>
      <c r="AM1695">
        <v>0</v>
      </c>
      <c r="AN1695">
        <v>0</v>
      </c>
      <c r="AO1695">
        <v>0</v>
      </c>
      <c r="AP1695">
        <v>0</v>
      </c>
      <c r="AQ1695">
        <v>0</v>
      </c>
      <c r="AR1695">
        <v>0</v>
      </c>
      <c r="AS1695">
        <v>0</v>
      </c>
      <c r="AT1695">
        <v>70</v>
      </c>
      <c r="AU1695">
        <v>10</v>
      </c>
      <c r="AV1695">
        <v>1</v>
      </c>
      <c r="AW1695">
        <v>1</v>
      </c>
      <c r="AZ1695">
        <v>1</v>
      </c>
      <c r="BA1695">
        <v>1</v>
      </c>
      <c r="BB1695">
        <v>1</v>
      </c>
      <c r="BC1695">
        <v>1</v>
      </c>
      <c r="BD1695" t="s">
        <v>3</v>
      </c>
      <c r="BE1695" t="s">
        <v>3</v>
      </c>
      <c r="BF1695" t="s">
        <v>3</v>
      </c>
      <c r="BG1695" t="s">
        <v>3</v>
      </c>
      <c r="BH1695">
        <v>3</v>
      </c>
      <c r="BI1695">
        <v>4</v>
      </c>
      <c r="BJ1695" t="s">
        <v>457</v>
      </c>
      <c r="BM1695">
        <v>0</v>
      </c>
      <c r="BN1695">
        <v>0</v>
      </c>
      <c r="BO1695" t="s">
        <v>3</v>
      </c>
      <c r="BP1695">
        <v>0</v>
      </c>
      <c r="BQ1695">
        <v>1</v>
      </c>
      <c r="BR1695">
        <v>0</v>
      </c>
      <c r="BS1695">
        <v>1</v>
      </c>
      <c r="BT1695">
        <v>1</v>
      </c>
      <c r="BU1695">
        <v>1</v>
      </c>
      <c r="BV1695">
        <v>1</v>
      </c>
      <c r="BW1695">
        <v>1</v>
      </c>
      <c r="BX1695">
        <v>1</v>
      </c>
      <c r="BY1695" t="s">
        <v>3</v>
      </c>
      <c r="BZ1695">
        <v>70</v>
      </c>
      <c r="CA1695">
        <v>10</v>
      </c>
      <c r="CE1695">
        <v>0</v>
      </c>
      <c r="CF1695">
        <v>0</v>
      </c>
      <c r="CG1695">
        <v>0</v>
      </c>
      <c r="CM1695">
        <v>0</v>
      </c>
      <c r="CN1695" t="s">
        <v>3</v>
      </c>
      <c r="CO1695">
        <v>0</v>
      </c>
      <c r="CP1695">
        <f t="shared" si="1005"/>
        <v>0</v>
      </c>
      <c r="CQ1695">
        <f t="shared" si="1006"/>
        <v>153.63999999999999</v>
      </c>
      <c r="CR1695">
        <f t="shared" si="1007"/>
        <v>0</v>
      </c>
      <c r="CS1695">
        <f t="shared" si="1008"/>
        <v>0</v>
      </c>
      <c r="CT1695">
        <f t="shared" si="1009"/>
        <v>0</v>
      </c>
      <c r="CU1695">
        <f t="shared" si="1010"/>
        <v>0</v>
      </c>
      <c r="CV1695">
        <f t="shared" si="1011"/>
        <v>0</v>
      </c>
      <c r="CW1695">
        <f t="shared" si="1012"/>
        <v>0</v>
      </c>
      <c r="CX1695">
        <f t="shared" si="1013"/>
        <v>0</v>
      </c>
      <c r="CY1695">
        <f t="shared" si="1014"/>
        <v>0</v>
      </c>
      <c r="CZ1695">
        <f t="shared" si="1015"/>
        <v>0</v>
      </c>
      <c r="DC1695" t="s">
        <v>3</v>
      </c>
      <c r="DD1695" t="s">
        <v>3</v>
      </c>
      <c r="DE1695" t="s">
        <v>3</v>
      </c>
      <c r="DF1695" t="s">
        <v>3</v>
      </c>
      <c r="DG1695" t="s">
        <v>3</v>
      </c>
      <c r="DH1695" t="s">
        <v>3</v>
      </c>
      <c r="DI1695" t="s">
        <v>3</v>
      </c>
      <c r="DJ1695" t="s">
        <v>3</v>
      </c>
      <c r="DK1695" t="s">
        <v>3</v>
      </c>
      <c r="DL1695" t="s">
        <v>3</v>
      </c>
      <c r="DM1695" t="s">
        <v>3</v>
      </c>
      <c r="DN1695">
        <v>0</v>
      </c>
      <c r="DO1695">
        <v>0</v>
      </c>
      <c r="DP1695">
        <v>1</v>
      </c>
      <c r="DQ1695">
        <v>1</v>
      </c>
      <c r="DU1695">
        <v>1009</v>
      </c>
      <c r="DV1695" t="s">
        <v>42</v>
      </c>
      <c r="DW1695" t="s">
        <v>42</v>
      </c>
      <c r="DX1695">
        <v>1000</v>
      </c>
      <c r="EE1695">
        <v>38986828</v>
      </c>
      <c r="EF1695">
        <v>1</v>
      </c>
      <c r="EG1695" t="s">
        <v>23</v>
      </c>
      <c r="EH1695">
        <v>0</v>
      </c>
      <c r="EI1695" t="s">
        <v>3</v>
      </c>
      <c r="EJ1695">
        <v>4</v>
      </c>
      <c r="EK1695">
        <v>0</v>
      </c>
      <c r="EL1695" t="s">
        <v>24</v>
      </c>
      <c r="EM1695" t="s">
        <v>25</v>
      </c>
      <c r="EO1695" t="s">
        <v>3</v>
      </c>
      <c r="EQ1695">
        <v>0</v>
      </c>
      <c r="ER1695">
        <v>153.63999999999999</v>
      </c>
      <c r="ES1695">
        <v>153.63999999999999</v>
      </c>
      <c r="ET1695">
        <v>0</v>
      </c>
      <c r="EU1695">
        <v>0</v>
      </c>
      <c r="EV1695">
        <v>0</v>
      </c>
      <c r="EW1695">
        <v>0</v>
      </c>
      <c r="EX1695">
        <v>0</v>
      </c>
      <c r="EY1695">
        <v>0</v>
      </c>
      <c r="FQ1695">
        <v>0</v>
      </c>
      <c r="FR1695">
        <f t="shared" si="1016"/>
        <v>0</v>
      </c>
      <c r="FS1695">
        <v>0</v>
      </c>
      <c r="FX1695">
        <v>70</v>
      </c>
      <c r="FY1695">
        <v>10</v>
      </c>
      <c r="GA1695" t="s">
        <v>3</v>
      </c>
      <c r="GD1695">
        <v>0</v>
      </c>
      <c r="GF1695">
        <v>-291116036</v>
      </c>
      <c r="GG1695">
        <v>2</v>
      </c>
      <c r="GH1695">
        <v>1</v>
      </c>
      <c r="GI1695">
        <v>-2</v>
      </c>
      <c r="GJ1695">
        <v>0</v>
      </c>
      <c r="GK1695">
        <f>ROUND(R1695*(R12)/100,2)</f>
        <v>0</v>
      </c>
      <c r="GL1695">
        <f t="shared" si="1017"/>
        <v>0</v>
      </c>
      <c r="GM1695">
        <f>ROUND(O1695+X1695+Y1695+GK1695,2)+GX1695</f>
        <v>0</v>
      </c>
      <c r="GN1695">
        <f>IF(OR(BI1695=0,BI1695=1),ROUND(O1695+X1695+Y1695+GK1695,2),0)</f>
        <v>0</v>
      </c>
      <c r="GO1695">
        <f>IF(BI1695=2,ROUND(O1695+X1695+Y1695+GK1695,2),0)</f>
        <v>0</v>
      </c>
      <c r="GP1695">
        <f>IF(BI1695=4,ROUND(O1695+X1695+Y1695+GK1695,2)+GX1695,0)</f>
        <v>0</v>
      </c>
      <c r="GR1695">
        <v>0</v>
      </c>
      <c r="GS1695">
        <v>3</v>
      </c>
      <c r="GT1695">
        <v>0</v>
      </c>
      <c r="GU1695" t="s">
        <v>3</v>
      </c>
      <c r="GV1695">
        <f t="shared" si="1018"/>
        <v>0</v>
      </c>
      <c r="GW1695">
        <v>1</v>
      </c>
      <c r="GX1695">
        <f t="shared" si="1019"/>
        <v>0</v>
      </c>
      <c r="HA1695">
        <v>0</v>
      </c>
      <c r="HB1695">
        <v>0</v>
      </c>
      <c r="HC1695">
        <f t="shared" si="1020"/>
        <v>0</v>
      </c>
      <c r="IK1695">
        <v>0</v>
      </c>
    </row>
    <row r="1696" spans="1:245" x14ac:dyDescent="0.2">
      <c r="A1696">
        <v>17</v>
      </c>
      <c r="B1696">
        <v>1</v>
      </c>
      <c r="C1696">
        <f>ROW(SmtRes!A454)</f>
        <v>454</v>
      </c>
      <c r="D1696">
        <f>ROW(EtalonRes!A561)</f>
        <v>561</v>
      </c>
      <c r="E1696" t="s">
        <v>493</v>
      </c>
      <c r="F1696" t="s">
        <v>494</v>
      </c>
      <c r="G1696" t="s">
        <v>495</v>
      </c>
      <c r="H1696" t="s">
        <v>481</v>
      </c>
      <c r="I1696">
        <f>ROUND((I1688)/10,9)</f>
        <v>0</v>
      </c>
      <c r="J1696">
        <v>0</v>
      </c>
      <c r="O1696">
        <f t="shared" si="985"/>
        <v>0</v>
      </c>
      <c r="P1696">
        <f t="shared" si="986"/>
        <v>0</v>
      </c>
      <c r="Q1696">
        <f t="shared" si="987"/>
        <v>0</v>
      </c>
      <c r="R1696">
        <f t="shared" si="988"/>
        <v>0</v>
      </c>
      <c r="S1696">
        <f t="shared" si="989"/>
        <v>0</v>
      </c>
      <c r="T1696">
        <f t="shared" si="990"/>
        <v>0</v>
      </c>
      <c r="U1696">
        <f t="shared" si="991"/>
        <v>0</v>
      </c>
      <c r="V1696">
        <f t="shared" si="992"/>
        <v>0</v>
      </c>
      <c r="W1696">
        <f t="shared" si="993"/>
        <v>0</v>
      </c>
      <c r="X1696">
        <f t="shared" si="994"/>
        <v>0</v>
      </c>
      <c r="Y1696">
        <f t="shared" si="995"/>
        <v>0</v>
      </c>
      <c r="AA1696">
        <v>40597198</v>
      </c>
      <c r="AB1696">
        <f t="shared" si="996"/>
        <v>2432.83</v>
      </c>
      <c r="AC1696">
        <f t="shared" si="997"/>
        <v>35.42</v>
      </c>
      <c r="AD1696">
        <f t="shared" si="998"/>
        <v>0</v>
      </c>
      <c r="AE1696">
        <f t="shared" si="999"/>
        <v>0</v>
      </c>
      <c r="AF1696">
        <f t="shared" si="1000"/>
        <v>2397.41</v>
      </c>
      <c r="AG1696">
        <f t="shared" si="1001"/>
        <v>0</v>
      </c>
      <c r="AH1696">
        <f t="shared" si="1002"/>
        <v>11.99</v>
      </c>
      <c r="AI1696">
        <f t="shared" si="1003"/>
        <v>0</v>
      </c>
      <c r="AJ1696">
        <f t="shared" si="1004"/>
        <v>0</v>
      </c>
      <c r="AK1696">
        <v>2432.83</v>
      </c>
      <c r="AL1696">
        <v>35.42</v>
      </c>
      <c r="AM1696">
        <v>0</v>
      </c>
      <c r="AN1696">
        <v>0</v>
      </c>
      <c r="AO1696">
        <v>2397.41</v>
      </c>
      <c r="AP1696">
        <v>0</v>
      </c>
      <c r="AQ1696">
        <v>11.99</v>
      </c>
      <c r="AR1696">
        <v>0</v>
      </c>
      <c r="AS1696">
        <v>0</v>
      </c>
      <c r="AT1696">
        <v>70</v>
      </c>
      <c r="AU1696">
        <v>10</v>
      </c>
      <c r="AV1696">
        <v>1</v>
      </c>
      <c r="AW1696">
        <v>1</v>
      </c>
      <c r="AZ1696">
        <v>1</v>
      </c>
      <c r="BA1696">
        <v>1</v>
      </c>
      <c r="BB1696">
        <v>1</v>
      </c>
      <c r="BC1696">
        <v>1</v>
      </c>
      <c r="BD1696" t="s">
        <v>3</v>
      </c>
      <c r="BE1696" t="s">
        <v>3</v>
      </c>
      <c r="BF1696" t="s">
        <v>3</v>
      </c>
      <c r="BG1696" t="s">
        <v>3</v>
      </c>
      <c r="BH1696">
        <v>0</v>
      </c>
      <c r="BI1696">
        <v>4</v>
      </c>
      <c r="BJ1696" t="s">
        <v>496</v>
      </c>
      <c r="BM1696">
        <v>0</v>
      </c>
      <c r="BN1696">
        <v>0</v>
      </c>
      <c r="BO1696" t="s">
        <v>3</v>
      </c>
      <c r="BP1696">
        <v>0</v>
      </c>
      <c r="BQ1696">
        <v>1</v>
      </c>
      <c r="BR1696">
        <v>0</v>
      </c>
      <c r="BS1696">
        <v>1</v>
      </c>
      <c r="BT1696">
        <v>1</v>
      </c>
      <c r="BU1696">
        <v>1</v>
      </c>
      <c r="BV1696">
        <v>1</v>
      </c>
      <c r="BW1696">
        <v>1</v>
      </c>
      <c r="BX1696">
        <v>1</v>
      </c>
      <c r="BY1696" t="s">
        <v>3</v>
      </c>
      <c r="BZ1696">
        <v>70</v>
      </c>
      <c r="CA1696">
        <v>10</v>
      </c>
      <c r="CE1696">
        <v>0</v>
      </c>
      <c r="CF1696">
        <v>0</v>
      </c>
      <c r="CG1696">
        <v>0</v>
      </c>
      <c r="CM1696">
        <v>0</v>
      </c>
      <c r="CN1696" t="s">
        <v>3</v>
      </c>
      <c r="CO1696">
        <v>0</v>
      </c>
      <c r="CP1696">
        <f t="shared" si="1005"/>
        <v>0</v>
      </c>
      <c r="CQ1696">
        <f t="shared" si="1006"/>
        <v>35.42</v>
      </c>
      <c r="CR1696">
        <f t="shared" si="1007"/>
        <v>0</v>
      </c>
      <c r="CS1696">
        <f t="shared" si="1008"/>
        <v>0</v>
      </c>
      <c r="CT1696">
        <f t="shared" si="1009"/>
        <v>2397.41</v>
      </c>
      <c r="CU1696">
        <f t="shared" si="1010"/>
        <v>0</v>
      </c>
      <c r="CV1696">
        <f t="shared" si="1011"/>
        <v>11.99</v>
      </c>
      <c r="CW1696">
        <f t="shared" si="1012"/>
        <v>0</v>
      </c>
      <c r="CX1696">
        <f t="shared" si="1013"/>
        <v>0</v>
      </c>
      <c r="CY1696">
        <f t="shared" si="1014"/>
        <v>0</v>
      </c>
      <c r="CZ1696">
        <f t="shared" si="1015"/>
        <v>0</v>
      </c>
      <c r="DC1696" t="s">
        <v>3</v>
      </c>
      <c r="DD1696" t="s">
        <v>3</v>
      </c>
      <c r="DE1696" t="s">
        <v>3</v>
      </c>
      <c r="DF1696" t="s">
        <v>3</v>
      </c>
      <c r="DG1696" t="s">
        <v>3</v>
      </c>
      <c r="DH1696" t="s">
        <v>3</v>
      </c>
      <c r="DI1696" t="s">
        <v>3</v>
      </c>
      <c r="DJ1696" t="s">
        <v>3</v>
      </c>
      <c r="DK1696" t="s">
        <v>3</v>
      </c>
      <c r="DL1696" t="s">
        <v>3</v>
      </c>
      <c r="DM1696" t="s">
        <v>3</v>
      </c>
      <c r="DN1696">
        <v>0</v>
      </c>
      <c r="DO1696">
        <v>0</v>
      </c>
      <c r="DP1696">
        <v>1</v>
      </c>
      <c r="DQ1696">
        <v>1</v>
      </c>
      <c r="DU1696">
        <v>1003</v>
      </c>
      <c r="DV1696" t="s">
        <v>481</v>
      </c>
      <c r="DW1696" t="s">
        <v>481</v>
      </c>
      <c r="DX1696">
        <v>10</v>
      </c>
      <c r="EE1696">
        <v>38986828</v>
      </c>
      <c r="EF1696">
        <v>1</v>
      </c>
      <c r="EG1696" t="s">
        <v>23</v>
      </c>
      <c r="EH1696">
        <v>0</v>
      </c>
      <c r="EI1696" t="s">
        <v>3</v>
      </c>
      <c r="EJ1696">
        <v>4</v>
      </c>
      <c r="EK1696">
        <v>0</v>
      </c>
      <c r="EL1696" t="s">
        <v>24</v>
      </c>
      <c r="EM1696" t="s">
        <v>25</v>
      </c>
      <c r="EO1696" t="s">
        <v>3</v>
      </c>
      <c r="EQ1696">
        <v>0</v>
      </c>
      <c r="ER1696">
        <v>2432.83</v>
      </c>
      <c r="ES1696">
        <v>35.42</v>
      </c>
      <c r="ET1696">
        <v>0</v>
      </c>
      <c r="EU1696">
        <v>0</v>
      </c>
      <c r="EV1696">
        <v>2397.41</v>
      </c>
      <c r="EW1696">
        <v>11.99</v>
      </c>
      <c r="EX1696">
        <v>0</v>
      </c>
      <c r="EY1696">
        <v>0</v>
      </c>
      <c r="FQ1696">
        <v>0</v>
      </c>
      <c r="FR1696">
        <f t="shared" si="1016"/>
        <v>0</v>
      </c>
      <c r="FS1696">
        <v>0</v>
      </c>
      <c r="FX1696">
        <v>70</v>
      </c>
      <c r="FY1696">
        <v>10</v>
      </c>
      <c r="GA1696" t="s">
        <v>3</v>
      </c>
      <c r="GD1696">
        <v>0</v>
      </c>
      <c r="GF1696">
        <v>-1782358532</v>
      </c>
      <c r="GG1696">
        <v>2</v>
      </c>
      <c r="GH1696">
        <v>1</v>
      </c>
      <c r="GI1696">
        <v>-2</v>
      </c>
      <c r="GJ1696">
        <v>0</v>
      </c>
      <c r="GK1696">
        <f>ROUND(R1696*(R12)/100,2)</f>
        <v>0</v>
      </c>
      <c r="GL1696">
        <f t="shared" si="1017"/>
        <v>0</v>
      </c>
      <c r="GM1696">
        <f>ROUND(O1696+X1696+Y1696+GK1696,2)+GX1696</f>
        <v>0</v>
      </c>
      <c r="GN1696">
        <f>IF(OR(BI1696=0,BI1696=1),ROUND(O1696+X1696+Y1696+GK1696,2),0)</f>
        <v>0</v>
      </c>
      <c r="GO1696">
        <f>IF(BI1696=2,ROUND(O1696+X1696+Y1696+GK1696,2),0)</f>
        <v>0</v>
      </c>
      <c r="GP1696">
        <f>IF(BI1696=4,ROUND(O1696+X1696+Y1696+GK1696,2)+GX1696,0)</f>
        <v>0</v>
      </c>
      <c r="GR1696">
        <v>0</v>
      </c>
      <c r="GS1696">
        <v>3</v>
      </c>
      <c r="GT1696">
        <v>0</v>
      </c>
      <c r="GU1696" t="s">
        <v>3</v>
      </c>
      <c r="GV1696">
        <f t="shared" si="1018"/>
        <v>0</v>
      </c>
      <c r="GW1696">
        <v>1</v>
      </c>
      <c r="GX1696">
        <f t="shared" si="1019"/>
        <v>0</v>
      </c>
      <c r="HA1696">
        <v>0</v>
      </c>
      <c r="HB1696">
        <v>0</v>
      </c>
      <c r="HC1696">
        <f t="shared" si="1020"/>
        <v>0</v>
      </c>
      <c r="IK1696">
        <v>0</v>
      </c>
    </row>
    <row r="1698" spans="1:206" x14ac:dyDescent="0.2">
      <c r="A1698" s="2">
        <v>51</v>
      </c>
      <c r="B1698" s="2">
        <f>B1684</f>
        <v>1</v>
      </c>
      <c r="C1698" s="2">
        <f>A1684</f>
        <v>5</v>
      </c>
      <c r="D1698" s="2">
        <f>ROW(A1684)</f>
        <v>1684</v>
      </c>
      <c r="E1698" s="2"/>
      <c r="F1698" s="2" t="str">
        <f>IF(F1684&lt;&gt;"",F1684,"")</f>
        <v>Новый подраздел</v>
      </c>
      <c r="G1698" s="2" t="str">
        <f>IF(G1684&lt;&gt;"",G1684,"")</f>
        <v>Пересадка кустарника</v>
      </c>
      <c r="H1698" s="2">
        <v>0</v>
      </c>
      <c r="I1698" s="2"/>
      <c r="J1698" s="2"/>
      <c r="K1698" s="2"/>
      <c r="L1698" s="2"/>
      <c r="M1698" s="2"/>
      <c r="N1698" s="2"/>
      <c r="O1698" s="2">
        <f t="shared" ref="O1698:T1698" si="1021">ROUND(AB1698,2)</f>
        <v>0</v>
      </c>
      <c r="P1698" s="2">
        <f t="shared" si="1021"/>
        <v>0</v>
      </c>
      <c r="Q1698" s="2">
        <f t="shared" si="1021"/>
        <v>0</v>
      </c>
      <c r="R1698" s="2">
        <f t="shared" si="1021"/>
        <v>0</v>
      </c>
      <c r="S1698" s="2">
        <f t="shared" si="1021"/>
        <v>0</v>
      </c>
      <c r="T1698" s="2">
        <f t="shared" si="1021"/>
        <v>0</v>
      </c>
      <c r="U1698" s="2">
        <f>AH1698</f>
        <v>0</v>
      </c>
      <c r="V1698" s="2">
        <f>AI1698</f>
        <v>0</v>
      </c>
      <c r="W1698" s="2">
        <f>ROUND(AJ1698,2)</f>
        <v>0</v>
      </c>
      <c r="X1698" s="2">
        <f>ROUND(AK1698,2)</f>
        <v>0</v>
      </c>
      <c r="Y1698" s="2">
        <f>ROUND(AL1698,2)</f>
        <v>0</v>
      </c>
      <c r="Z1698" s="2"/>
      <c r="AA1698" s="2"/>
      <c r="AB1698" s="2">
        <f>ROUND(SUMIF(AA1688:AA1696,"=40597198",O1688:O1696),2)</f>
        <v>0</v>
      </c>
      <c r="AC1698" s="2">
        <f>ROUND(SUMIF(AA1688:AA1696,"=40597198",P1688:P1696),2)</f>
        <v>0</v>
      </c>
      <c r="AD1698" s="2">
        <f>ROUND(SUMIF(AA1688:AA1696,"=40597198",Q1688:Q1696),2)</f>
        <v>0</v>
      </c>
      <c r="AE1698" s="2">
        <f>ROUND(SUMIF(AA1688:AA1696,"=40597198",R1688:R1696),2)</f>
        <v>0</v>
      </c>
      <c r="AF1698" s="2">
        <f>ROUND(SUMIF(AA1688:AA1696,"=40597198",S1688:S1696),2)</f>
        <v>0</v>
      </c>
      <c r="AG1698" s="2">
        <f>ROUND(SUMIF(AA1688:AA1696,"=40597198",T1688:T1696),2)</f>
        <v>0</v>
      </c>
      <c r="AH1698" s="2">
        <f>SUMIF(AA1688:AA1696,"=40597198",U1688:U1696)</f>
        <v>0</v>
      </c>
      <c r="AI1698" s="2">
        <f>SUMIF(AA1688:AA1696,"=40597198",V1688:V1696)</f>
        <v>0</v>
      </c>
      <c r="AJ1698" s="2">
        <f>ROUND(SUMIF(AA1688:AA1696,"=40597198",W1688:W1696),2)</f>
        <v>0</v>
      </c>
      <c r="AK1698" s="2">
        <f>ROUND(SUMIF(AA1688:AA1696,"=40597198",X1688:X1696),2)</f>
        <v>0</v>
      </c>
      <c r="AL1698" s="2">
        <f>ROUND(SUMIF(AA1688:AA1696,"=40597198",Y1688:Y1696),2)</f>
        <v>0</v>
      </c>
      <c r="AM1698" s="2"/>
      <c r="AN1698" s="2"/>
      <c r="AO1698" s="2">
        <f t="shared" ref="AO1698:BC1698" si="1022">ROUND(BX1698,2)</f>
        <v>0</v>
      </c>
      <c r="AP1698" s="2">
        <f t="shared" si="1022"/>
        <v>0</v>
      </c>
      <c r="AQ1698" s="2">
        <f t="shared" si="1022"/>
        <v>0</v>
      </c>
      <c r="AR1698" s="2">
        <f t="shared" si="1022"/>
        <v>0</v>
      </c>
      <c r="AS1698" s="2">
        <f t="shared" si="1022"/>
        <v>0</v>
      </c>
      <c r="AT1698" s="2">
        <f t="shared" si="1022"/>
        <v>0</v>
      </c>
      <c r="AU1698" s="2">
        <f t="shared" si="1022"/>
        <v>0</v>
      </c>
      <c r="AV1698" s="2">
        <f t="shared" si="1022"/>
        <v>0</v>
      </c>
      <c r="AW1698" s="2">
        <f t="shared" si="1022"/>
        <v>0</v>
      </c>
      <c r="AX1698" s="2">
        <f t="shared" si="1022"/>
        <v>0</v>
      </c>
      <c r="AY1698" s="2">
        <f t="shared" si="1022"/>
        <v>0</v>
      </c>
      <c r="AZ1698" s="2">
        <f t="shared" si="1022"/>
        <v>0</v>
      </c>
      <c r="BA1698" s="2">
        <f t="shared" si="1022"/>
        <v>0</v>
      </c>
      <c r="BB1698" s="2">
        <f t="shared" si="1022"/>
        <v>0</v>
      </c>
      <c r="BC1698" s="2">
        <f t="shared" si="1022"/>
        <v>0</v>
      </c>
      <c r="BD1698" s="2"/>
      <c r="BE1698" s="2"/>
      <c r="BF1698" s="2"/>
      <c r="BG1698" s="2"/>
      <c r="BH1698" s="2"/>
      <c r="BI1698" s="2"/>
      <c r="BJ1698" s="2"/>
      <c r="BK1698" s="2"/>
      <c r="BL1698" s="2"/>
      <c r="BM1698" s="2"/>
      <c r="BN1698" s="2"/>
      <c r="BO1698" s="2"/>
      <c r="BP1698" s="2"/>
      <c r="BQ1698" s="2"/>
      <c r="BR1698" s="2"/>
      <c r="BS1698" s="2"/>
      <c r="BT1698" s="2"/>
      <c r="BU1698" s="2"/>
      <c r="BV1698" s="2"/>
      <c r="BW1698" s="2"/>
      <c r="BX1698" s="2">
        <f>ROUND(SUMIF(AA1688:AA1696,"=40597198",FQ1688:FQ1696),2)</f>
        <v>0</v>
      </c>
      <c r="BY1698" s="2">
        <f>ROUND(SUMIF(AA1688:AA1696,"=40597198",FR1688:FR1696),2)</f>
        <v>0</v>
      </c>
      <c r="BZ1698" s="2">
        <f>ROUND(SUMIF(AA1688:AA1696,"=40597198",GL1688:GL1696),2)</f>
        <v>0</v>
      </c>
      <c r="CA1698" s="2">
        <f>ROUND(SUMIF(AA1688:AA1696,"=40597198",GM1688:GM1696),2)</f>
        <v>0</v>
      </c>
      <c r="CB1698" s="2">
        <f>ROUND(SUMIF(AA1688:AA1696,"=40597198",GN1688:GN1696),2)</f>
        <v>0</v>
      </c>
      <c r="CC1698" s="2">
        <f>ROUND(SUMIF(AA1688:AA1696,"=40597198",GO1688:GO1696),2)</f>
        <v>0</v>
      </c>
      <c r="CD1698" s="2">
        <f>ROUND(SUMIF(AA1688:AA1696,"=40597198",GP1688:GP1696),2)</f>
        <v>0</v>
      </c>
      <c r="CE1698" s="2">
        <f>AC1698-BX1698</f>
        <v>0</v>
      </c>
      <c r="CF1698" s="2">
        <f>AC1698-BY1698</f>
        <v>0</v>
      </c>
      <c r="CG1698" s="2">
        <f>BX1698-BZ1698</f>
        <v>0</v>
      </c>
      <c r="CH1698" s="2">
        <f>AC1698-BX1698-BY1698+BZ1698</f>
        <v>0</v>
      </c>
      <c r="CI1698" s="2">
        <f>BY1698-BZ1698</f>
        <v>0</v>
      </c>
      <c r="CJ1698" s="2">
        <f>ROUND(SUMIF(AA1688:AA1696,"=40597198",GX1688:GX1696),2)</f>
        <v>0</v>
      </c>
      <c r="CK1698" s="2">
        <f>ROUND(SUMIF(AA1688:AA1696,"=40597198",GY1688:GY1696),2)</f>
        <v>0</v>
      </c>
      <c r="CL1698" s="2">
        <f>ROUND(SUMIF(AA1688:AA1696,"=40597198",GZ1688:GZ1696),2)</f>
        <v>0</v>
      </c>
      <c r="CM1698" s="2"/>
      <c r="CN1698" s="2"/>
      <c r="CO1698" s="2"/>
      <c r="CP1698" s="2"/>
      <c r="CQ1698" s="2"/>
      <c r="CR1698" s="2"/>
      <c r="CS1698" s="2"/>
      <c r="CT1698" s="2"/>
      <c r="CU1698" s="2"/>
      <c r="CV1698" s="2"/>
      <c r="CW1698" s="2"/>
      <c r="CX1698" s="2"/>
      <c r="CY1698" s="2"/>
      <c r="CZ1698" s="2"/>
      <c r="DA1698" s="2"/>
      <c r="DB1698" s="2"/>
      <c r="DC1698" s="2"/>
      <c r="DD1698" s="2"/>
      <c r="DE1698" s="2"/>
      <c r="DF1698" s="2"/>
      <c r="DG1698" s="3"/>
      <c r="DH1698" s="3"/>
      <c r="DI1698" s="3"/>
      <c r="DJ1698" s="3"/>
      <c r="DK1698" s="3"/>
      <c r="DL1698" s="3"/>
      <c r="DM1698" s="3"/>
      <c r="DN1698" s="3"/>
      <c r="DO1698" s="3"/>
      <c r="DP1698" s="3"/>
      <c r="DQ1698" s="3"/>
      <c r="DR1698" s="3"/>
      <c r="DS1698" s="3"/>
      <c r="DT1698" s="3"/>
      <c r="DU1698" s="3"/>
      <c r="DV1698" s="3"/>
      <c r="DW1698" s="3"/>
      <c r="DX1698" s="3"/>
      <c r="DY1698" s="3"/>
      <c r="DZ1698" s="3"/>
      <c r="EA1698" s="3"/>
      <c r="EB1698" s="3"/>
      <c r="EC1698" s="3"/>
      <c r="ED1698" s="3"/>
      <c r="EE1698" s="3"/>
      <c r="EF1698" s="3"/>
      <c r="EG1698" s="3"/>
      <c r="EH1698" s="3"/>
      <c r="EI1698" s="3"/>
      <c r="EJ1698" s="3"/>
      <c r="EK1698" s="3"/>
      <c r="EL1698" s="3"/>
      <c r="EM1698" s="3"/>
      <c r="EN1698" s="3"/>
      <c r="EO1698" s="3"/>
      <c r="EP1698" s="3"/>
      <c r="EQ1698" s="3"/>
      <c r="ER1698" s="3"/>
      <c r="ES1698" s="3"/>
      <c r="ET1698" s="3"/>
      <c r="EU1698" s="3"/>
      <c r="EV1698" s="3"/>
      <c r="EW1698" s="3"/>
      <c r="EX1698" s="3"/>
      <c r="EY1698" s="3"/>
      <c r="EZ1698" s="3"/>
      <c r="FA1698" s="3"/>
      <c r="FB1698" s="3"/>
      <c r="FC1698" s="3"/>
      <c r="FD1698" s="3"/>
      <c r="FE1698" s="3"/>
      <c r="FF1698" s="3"/>
      <c r="FG1698" s="3"/>
      <c r="FH1698" s="3"/>
      <c r="FI1698" s="3"/>
      <c r="FJ1698" s="3"/>
      <c r="FK1698" s="3"/>
      <c r="FL1698" s="3"/>
      <c r="FM1698" s="3"/>
      <c r="FN1698" s="3"/>
      <c r="FO1698" s="3"/>
      <c r="FP1698" s="3"/>
      <c r="FQ1698" s="3"/>
      <c r="FR1698" s="3"/>
      <c r="FS1698" s="3"/>
      <c r="FT1698" s="3"/>
      <c r="FU1698" s="3"/>
      <c r="FV1698" s="3"/>
      <c r="FW1698" s="3"/>
      <c r="FX1698" s="3"/>
      <c r="FY1698" s="3"/>
      <c r="FZ1698" s="3"/>
      <c r="GA1698" s="3"/>
      <c r="GB1698" s="3"/>
      <c r="GC1698" s="3"/>
      <c r="GD1698" s="3"/>
      <c r="GE1698" s="3"/>
      <c r="GF1698" s="3"/>
      <c r="GG1698" s="3"/>
      <c r="GH1698" s="3"/>
      <c r="GI1698" s="3"/>
      <c r="GJ1698" s="3"/>
      <c r="GK1698" s="3"/>
      <c r="GL1698" s="3"/>
      <c r="GM1698" s="3"/>
      <c r="GN1698" s="3"/>
      <c r="GO1698" s="3"/>
      <c r="GP1698" s="3"/>
      <c r="GQ1698" s="3"/>
      <c r="GR1698" s="3"/>
      <c r="GS1698" s="3"/>
      <c r="GT1698" s="3"/>
      <c r="GU1698" s="3"/>
      <c r="GV1698" s="3"/>
      <c r="GW1698" s="3"/>
      <c r="GX1698" s="3">
        <v>0</v>
      </c>
    </row>
    <row r="1700" spans="1:206" x14ac:dyDescent="0.2">
      <c r="A1700" s="4">
        <v>50</v>
      </c>
      <c r="B1700" s="4">
        <v>0</v>
      </c>
      <c r="C1700" s="4">
        <v>0</v>
      </c>
      <c r="D1700" s="4">
        <v>1</v>
      </c>
      <c r="E1700" s="4">
        <v>201</v>
      </c>
      <c r="F1700" s="4">
        <f>ROUND(Source!O1698,O1700)</f>
        <v>0</v>
      </c>
      <c r="G1700" s="4" t="s">
        <v>66</v>
      </c>
      <c r="H1700" s="4" t="s">
        <v>67</v>
      </c>
      <c r="I1700" s="4"/>
      <c r="J1700" s="4"/>
      <c r="K1700" s="4">
        <v>201</v>
      </c>
      <c r="L1700" s="4">
        <v>1</v>
      </c>
      <c r="M1700" s="4">
        <v>3</v>
      </c>
      <c r="N1700" s="4" t="s">
        <v>3</v>
      </c>
      <c r="O1700" s="4">
        <v>2</v>
      </c>
      <c r="P1700" s="4"/>
      <c r="Q1700" s="4"/>
      <c r="R1700" s="4"/>
      <c r="S1700" s="4"/>
      <c r="T1700" s="4"/>
      <c r="U1700" s="4"/>
      <c r="V1700" s="4"/>
      <c r="W1700" s="4"/>
    </row>
    <row r="1701" spans="1:206" x14ac:dyDescent="0.2">
      <c r="A1701" s="4">
        <v>50</v>
      </c>
      <c r="B1701" s="4">
        <v>0</v>
      </c>
      <c r="C1701" s="4">
        <v>0</v>
      </c>
      <c r="D1701" s="4">
        <v>1</v>
      </c>
      <c r="E1701" s="4">
        <v>202</v>
      </c>
      <c r="F1701" s="4">
        <f>ROUND(Source!P1698,O1701)</f>
        <v>0</v>
      </c>
      <c r="G1701" s="4" t="s">
        <v>68</v>
      </c>
      <c r="H1701" s="4" t="s">
        <v>69</v>
      </c>
      <c r="I1701" s="4"/>
      <c r="J1701" s="4"/>
      <c r="K1701" s="4">
        <v>202</v>
      </c>
      <c r="L1701" s="4">
        <v>2</v>
      </c>
      <c r="M1701" s="4">
        <v>3</v>
      </c>
      <c r="N1701" s="4" t="s">
        <v>3</v>
      </c>
      <c r="O1701" s="4">
        <v>2</v>
      </c>
      <c r="P1701" s="4"/>
      <c r="Q1701" s="4"/>
      <c r="R1701" s="4"/>
      <c r="S1701" s="4"/>
      <c r="T1701" s="4"/>
      <c r="U1701" s="4"/>
      <c r="V1701" s="4"/>
      <c r="W1701" s="4"/>
    </row>
    <row r="1702" spans="1:206" x14ac:dyDescent="0.2">
      <c r="A1702" s="4">
        <v>50</v>
      </c>
      <c r="B1702" s="4">
        <v>0</v>
      </c>
      <c r="C1702" s="4">
        <v>0</v>
      </c>
      <c r="D1702" s="4">
        <v>1</v>
      </c>
      <c r="E1702" s="4">
        <v>222</v>
      </c>
      <c r="F1702" s="4">
        <f>ROUND(Source!AO1698,O1702)</f>
        <v>0</v>
      </c>
      <c r="G1702" s="4" t="s">
        <v>70</v>
      </c>
      <c r="H1702" s="4" t="s">
        <v>71</v>
      </c>
      <c r="I1702" s="4"/>
      <c r="J1702" s="4"/>
      <c r="K1702" s="4">
        <v>222</v>
      </c>
      <c r="L1702" s="4">
        <v>3</v>
      </c>
      <c r="M1702" s="4">
        <v>3</v>
      </c>
      <c r="N1702" s="4" t="s">
        <v>3</v>
      </c>
      <c r="O1702" s="4">
        <v>2</v>
      </c>
      <c r="P1702" s="4"/>
      <c r="Q1702" s="4"/>
      <c r="R1702" s="4"/>
      <c r="S1702" s="4"/>
      <c r="T1702" s="4"/>
      <c r="U1702" s="4"/>
      <c r="V1702" s="4"/>
      <c r="W1702" s="4"/>
    </row>
    <row r="1703" spans="1:206" x14ac:dyDescent="0.2">
      <c r="A1703" s="4">
        <v>50</v>
      </c>
      <c r="B1703" s="4">
        <v>0</v>
      </c>
      <c r="C1703" s="4">
        <v>0</v>
      </c>
      <c r="D1703" s="4">
        <v>1</v>
      </c>
      <c r="E1703" s="4">
        <v>225</v>
      </c>
      <c r="F1703" s="4">
        <f>ROUND(Source!AV1698,O1703)</f>
        <v>0</v>
      </c>
      <c r="G1703" s="4" t="s">
        <v>72</v>
      </c>
      <c r="H1703" s="4" t="s">
        <v>73</v>
      </c>
      <c r="I1703" s="4"/>
      <c r="J1703" s="4"/>
      <c r="K1703" s="4">
        <v>225</v>
      </c>
      <c r="L1703" s="4">
        <v>4</v>
      </c>
      <c r="M1703" s="4">
        <v>3</v>
      </c>
      <c r="N1703" s="4" t="s">
        <v>3</v>
      </c>
      <c r="O1703" s="4">
        <v>2</v>
      </c>
      <c r="P1703" s="4"/>
      <c r="Q1703" s="4"/>
      <c r="R1703" s="4"/>
      <c r="S1703" s="4"/>
      <c r="T1703" s="4"/>
      <c r="U1703" s="4"/>
      <c r="V1703" s="4"/>
      <c r="W1703" s="4"/>
    </row>
    <row r="1704" spans="1:206" x14ac:dyDescent="0.2">
      <c r="A1704" s="4">
        <v>50</v>
      </c>
      <c r="B1704" s="4">
        <v>0</v>
      </c>
      <c r="C1704" s="4">
        <v>0</v>
      </c>
      <c r="D1704" s="4">
        <v>1</v>
      </c>
      <c r="E1704" s="4">
        <v>226</v>
      </c>
      <c r="F1704" s="4">
        <f>ROUND(Source!AW1698,O1704)</f>
        <v>0</v>
      </c>
      <c r="G1704" s="4" t="s">
        <v>74</v>
      </c>
      <c r="H1704" s="4" t="s">
        <v>75</v>
      </c>
      <c r="I1704" s="4"/>
      <c r="J1704" s="4"/>
      <c r="K1704" s="4">
        <v>226</v>
      </c>
      <c r="L1704" s="4">
        <v>5</v>
      </c>
      <c r="M1704" s="4">
        <v>3</v>
      </c>
      <c r="N1704" s="4" t="s">
        <v>3</v>
      </c>
      <c r="O1704" s="4">
        <v>2</v>
      </c>
      <c r="P1704" s="4"/>
      <c r="Q1704" s="4"/>
      <c r="R1704" s="4"/>
      <c r="S1704" s="4"/>
      <c r="T1704" s="4"/>
      <c r="U1704" s="4"/>
      <c r="V1704" s="4"/>
      <c r="W1704" s="4"/>
    </row>
    <row r="1705" spans="1:206" x14ac:dyDescent="0.2">
      <c r="A1705" s="4">
        <v>50</v>
      </c>
      <c r="B1705" s="4">
        <v>0</v>
      </c>
      <c r="C1705" s="4">
        <v>0</v>
      </c>
      <c r="D1705" s="4">
        <v>1</v>
      </c>
      <c r="E1705" s="4">
        <v>227</v>
      </c>
      <c r="F1705" s="4">
        <f>ROUND(Source!AX1698,O1705)</f>
        <v>0</v>
      </c>
      <c r="G1705" s="4" t="s">
        <v>76</v>
      </c>
      <c r="H1705" s="4" t="s">
        <v>77</v>
      </c>
      <c r="I1705" s="4"/>
      <c r="J1705" s="4"/>
      <c r="K1705" s="4">
        <v>227</v>
      </c>
      <c r="L1705" s="4">
        <v>6</v>
      </c>
      <c r="M1705" s="4">
        <v>3</v>
      </c>
      <c r="N1705" s="4" t="s">
        <v>3</v>
      </c>
      <c r="O1705" s="4">
        <v>2</v>
      </c>
      <c r="P1705" s="4"/>
      <c r="Q1705" s="4"/>
      <c r="R1705" s="4"/>
      <c r="S1705" s="4"/>
      <c r="T1705" s="4"/>
      <c r="U1705" s="4"/>
      <c r="V1705" s="4"/>
      <c r="W1705" s="4"/>
    </row>
    <row r="1706" spans="1:206" x14ac:dyDescent="0.2">
      <c r="A1706" s="4">
        <v>50</v>
      </c>
      <c r="B1706" s="4">
        <v>0</v>
      </c>
      <c r="C1706" s="4">
        <v>0</v>
      </c>
      <c r="D1706" s="4">
        <v>1</v>
      </c>
      <c r="E1706" s="4">
        <v>228</v>
      </c>
      <c r="F1706" s="4">
        <f>ROUND(Source!AY1698,O1706)</f>
        <v>0</v>
      </c>
      <c r="G1706" s="4" t="s">
        <v>78</v>
      </c>
      <c r="H1706" s="4" t="s">
        <v>79</v>
      </c>
      <c r="I1706" s="4"/>
      <c r="J1706" s="4"/>
      <c r="K1706" s="4">
        <v>228</v>
      </c>
      <c r="L1706" s="4">
        <v>7</v>
      </c>
      <c r="M1706" s="4">
        <v>3</v>
      </c>
      <c r="N1706" s="4" t="s">
        <v>3</v>
      </c>
      <c r="O1706" s="4">
        <v>2</v>
      </c>
      <c r="P1706" s="4"/>
      <c r="Q1706" s="4"/>
      <c r="R1706" s="4"/>
      <c r="S1706" s="4"/>
      <c r="T1706" s="4"/>
      <c r="U1706" s="4"/>
      <c r="V1706" s="4"/>
      <c r="W1706" s="4"/>
    </row>
    <row r="1707" spans="1:206" x14ac:dyDescent="0.2">
      <c r="A1707" s="4">
        <v>50</v>
      </c>
      <c r="B1707" s="4">
        <v>0</v>
      </c>
      <c r="C1707" s="4">
        <v>0</v>
      </c>
      <c r="D1707" s="4">
        <v>1</v>
      </c>
      <c r="E1707" s="4">
        <v>216</v>
      </c>
      <c r="F1707" s="4">
        <f>ROUND(Source!AP1698,O1707)</f>
        <v>0</v>
      </c>
      <c r="G1707" s="4" t="s">
        <v>80</v>
      </c>
      <c r="H1707" s="4" t="s">
        <v>81</v>
      </c>
      <c r="I1707" s="4"/>
      <c r="J1707" s="4"/>
      <c r="K1707" s="4">
        <v>216</v>
      </c>
      <c r="L1707" s="4">
        <v>8</v>
      </c>
      <c r="M1707" s="4">
        <v>3</v>
      </c>
      <c r="N1707" s="4" t="s">
        <v>3</v>
      </c>
      <c r="O1707" s="4">
        <v>2</v>
      </c>
      <c r="P1707" s="4"/>
      <c r="Q1707" s="4"/>
      <c r="R1707" s="4"/>
      <c r="S1707" s="4"/>
      <c r="T1707" s="4"/>
      <c r="U1707" s="4"/>
      <c r="V1707" s="4"/>
      <c r="W1707" s="4"/>
    </row>
    <row r="1708" spans="1:206" x14ac:dyDescent="0.2">
      <c r="A1708" s="4">
        <v>50</v>
      </c>
      <c r="B1708" s="4">
        <v>0</v>
      </c>
      <c r="C1708" s="4">
        <v>0</v>
      </c>
      <c r="D1708" s="4">
        <v>1</v>
      </c>
      <c r="E1708" s="4">
        <v>223</v>
      </c>
      <c r="F1708" s="4">
        <f>ROUND(Source!AQ1698,O1708)</f>
        <v>0</v>
      </c>
      <c r="G1708" s="4" t="s">
        <v>82</v>
      </c>
      <c r="H1708" s="4" t="s">
        <v>83</v>
      </c>
      <c r="I1708" s="4"/>
      <c r="J1708" s="4"/>
      <c r="K1708" s="4">
        <v>223</v>
      </c>
      <c r="L1708" s="4">
        <v>9</v>
      </c>
      <c r="M1708" s="4">
        <v>3</v>
      </c>
      <c r="N1708" s="4" t="s">
        <v>3</v>
      </c>
      <c r="O1708" s="4">
        <v>2</v>
      </c>
      <c r="P1708" s="4"/>
      <c r="Q1708" s="4"/>
      <c r="R1708" s="4"/>
      <c r="S1708" s="4"/>
      <c r="T1708" s="4"/>
      <c r="U1708" s="4"/>
      <c r="V1708" s="4"/>
      <c r="W1708" s="4"/>
    </row>
    <row r="1709" spans="1:206" x14ac:dyDescent="0.2">
      <c r="A1709" s="4">
        <v>50</v>
      </c>
      <c r="B1709" s="4">
        <v>0</v>
      </c>
      <c r="C1709" s="4">
        <v>0</v>
      </c>
      <c r="D1709" s="4">
        <v>1</v>
      </c>
      <c r="E1709" s="4">
        <v>229</v>
      </c>
      <c r="F1709" s="4">
        <f>ROUND(Source!AZ1698,O1709)</f>
        <v>0</v>
      </c>
      <c r="G1709" s="4" t="s">
        <v>84</v>
      </c>
      <c r="H1709" s="4" t="s">
        <v>85</v>
      </c>
      <c r="I1709" s="4"/>
      <c r="J1709" s="4"/>
      <c r="K1709" s="4">
        <v>229</v>
      </c>
      <c r="L1709" s="4">
        <v>10</v>
      </c>
      <c r="M1709" s="4">
        <v>3</v>
      </c>
      <c r="N1709" s="4" t="s">
        <v>3</v>
      </c>
      <c r="O1709" s="4">
        <v>2</v>
      </c>
      <c r="P1709" s="4"/>
      <c r="Q1709" s="4"/>
      <c r="R1709" s="4"/>
      <c r="S1709" s="4"/>
      <c r="T1709" s="4"/>
      <c r="U1709" s="4"/>
      <c r="V1709" s="4"/>
      <c r="W1709" s="4"/>
    </row>
    <row r="1710" spans="1:206" x14ac:dyDescent="0.2">
      <c r="A1710" s="4">
        <v>50</v>
      </c>
      <c r="B1710" s="4">
        <v>0</v>
      </c>
      <c r="C1710" s="4">
        <v>0</v>
      </c>
      <c r="D1710" s="4">
        <v>1</v>
      </c>
      <c r="E1710" s="4">
        <v>203</v>
      </c>
      <c r="F1710" s="4">
        <f>ROUND(Source!Q1698,O1710)</f>
        <v>0</v>
      </c>
      <c r="G1710" s="4" t="s">
        <v>86</v>
      </c>
      <c r="H1710" s="4" t="s">
        <v>87</v>
      </c>
      <c r="I1710" s="4"/>
      <c r="J1710" s="4"/>
      <c r="K1710" s="4">
        <v>203</v>
      </c>
      <c r="L1710" s="4">
        <v>11</v>
      </c>
      <c r="M1710" s="4">
        <v>3</v>
      </c>
      <c r="N1710" s="4" t="s">
        <v>3</v>
      </c>
      <c r="O1710" s="4">
        <v>2</v>
      </c>
      <c r="P1710" s="4"/>
      <c r="Q1710" s="4"/>
      <c r="R1710" s="4"/>
      <c r="S1710" s="4"/>
      <c r="T1710" s="4"/>
      <c r="U1710" s="4"/>
      <c r="V1710" s="4"/>
      <c r="W1710" s="4"/>
    </row>
    <row r="1711" spans="1:206" x14ac:dyDescent="0.2">
      <c r="A1711" s="4">
        <v>50</v>
      </c>
      <c r="B1711" s="4">
        <v>0</v>
      </c>
      <c r="C1711" s="4">
        <v>0</v>
      </c>
      <c r="D1711" s="4">
        <v>1</v>
      </c>
      <c r="E1711" s="4">
        <v>231</v>
      </c>
      <c r="F1711" s="4">
        <f>ROUND(Source!BB1698,O1711)</f>
        <v>0</v>
      </c>
      <c r="G1711" s="4" t="s">
        <v>88</v>
      </c>
      <c r="H1711" s="4" t="s">
        <v>89</v>
      </c>
      <c r="I1711" s="4"/>
      <c r="J1711" s="4"/>
      <c r="K1711" s="4">
        <v>231</v>
      </c>
      <c r="L1711" s="4">
        <v>12</v>
      </c>
      <c r="M1711" s="4">
        <v>3</v>
      </c>
      <c r="N1711" s="4" t="s">
        <v>3</v>
      </c>
      <c r="O1711" s="4">
        <v>2</v>
      </c>
      <c r="P1711" s="4"/>
      <c r="Q1711" s="4"/>
      <c r="R1711" s="4"/>
      <c r="S1711" s="4"/>
      <c r="T1711" s="4"/>
      <c r="U1711" s="4"/>
      <c r="V1711" s="4"/>
      <c r="W1711" s="4"/>
    </row>
    <row r="1712" spans="1:206" x14ac:dyDescent="0.2">
      <c r="A1712" s="4">
        <v>50</v>
      </c>
      <c r="B1712" s="4">
        <v>0</v>
      </c>
      <c r="C1712" s="4">
        <v>0</v>
      </c>
      <c r="D1712" s="4">
        <v>1</v>
      </c>
      <c r="E1712" s="4">
        <v>204</v>
      </c>
      <c r="F1712" s="4">
        <f>ROUND(Source!R1698,O1712)</f>
        <v>0</v>
      </c>
      <c r="G1712" s="4" t="s">
        <v>90</v>
      </c>
      <c r="H1712" s="4" t="s">
        <v>91</v>
      </c>
      <c r="I1712" s="4"/>
      <c r="J1712" s="4"/>
      <c r="K1712" s="4">
        <v>204</v>
      </c>
      <c r="L1712" s="4">
        <v>13</v>
      </c>
      <c r="M1712" s="4">
        <v>3</v>
      </c>
      <c r="N1712" s="4" t="s">
        <v>3</v>
      </c>
      <c r="O1712" s="4">
        <v>2</v>
      </c>
      <c r="P1712" s="4"/>
      <c r="Q1712" s="4"/>
      <c r="R1712" s="4"/>
      <c r="S1712" s="4"/>
      <c r="T1712" s="4"/>
      <c r="U1712" s="4"/>
      <c r="V1712" s="4"/>
      <c r="W1712" s="4"/>
    </row>
    <row r="1713" spans="1:206" x14ac:dyDescent="0.2">
      <c r="A1713" s="4">
        <v>50</v>
      </c>
      <c r="B1713" s="4">
        <v>0</v>
      </c>
      <c r="C1713" s="4">
        <v>0</v>
      </c>
      <c r="D1713" s="4">
        <v>1</v>
      </c>
      <c r="E1713" s="4">
        <v>205</v>
      </c>
      <c r="F1713" s="4">
        <f>ROUND(Source!S1698,O1713)</f>
        <v>0</v>
      </c>
      <c r="G1713" s="4" t="s">
        <v>92</v>
      </c>
      <c r="H1713" s="4" t="s">
        <v>93</v>
      </c>
      <c r="I1713" s="4"/>
      <c r="J1713" s="4"/>
      <c r="K1713" s="4">
        <v>205</v>
      </c>
      <c r="L1713" s="4">
        <v>14</v>
      </c>
      <c r="M1713" s="4">
        <v>3</v>
      </c>
      <c r="N1713" s="4" t="s">
        <v>3</v>
      </c>
      <c r="O1713" s="4">
        <v>2</v>
      </c>
      <c r="P1713" s="4"/>
      <c r="Q1713" s="4"/>
      <c r="R1713" s="4"/>
      <c r="S1713" s="4"/>
      <c r="T1713" s="4"/>
      <c r="U1713" s="4"/>
      <c r="V1713" s="4"/>
      <c r="W1713" s="4"/>
    </row>
    <row r="1714" spans="1:206" x14ac:dyDescent="0.2">
      <c r="A1714" s="4">
        <v>50</v>
      </c>
      <c r="B1714" s="4">
        <v>0</v>
      </c>
      <c r="C1714" s="4">
        <v>0</v>
      </c>
      <c r="D1714" s="4">
        <v>1</v>
      </c>
      <c r="E1714" s="4">
        <v>232</v>
      </c>
      <c r="F1714" s="4">
        <f>ROUND(Source!BC1698,O1714)</f>
        <v>0</v>
      </c>
      <c r="G1714" s="4" t="s">
        <v>94</v>
      </c>
      <c r="H1714" s="4" t="s">
        <v>95</v>
      </c>
      <c r="I1714" s="4"/>
      <c r="J1714" s="4"/>
      <c r="K1714" s="4">
        <v>232</v>
      </c>
      <c r="L1714" s="4">
        <v>15</v>
      </c>
      <c r="M1714" s="4">
        <v>3</v>
      </c>
      <c r="N1714" s="4" t="s">
        <v>3</v>
      </c>
      <c r="O1714" s="4">
        <v>2</v>
      </c>
      <c r="P1714" s="4"/>
      <c r="Q1714" s="4"/>
      <c r="R1714" s="4"/>
      <c r="S1714" s="4"/>
      <c r="T1714" s="4"/>
      <c r="U1714" s="4"/>
      <c r="V1714" s="4"/>
      <c r="W1714" s="4"/>
    </row>
    <row r="1715" spans="1:206" x14ac:dyDescent="0.2">
      <c r="A1715" s="4">
        <v>50</v>
      </c>
      <c r="B1715" s="4">
        <v>0</v>
      </c>
      <c r="C1715" s="4">
        <v>0</v>
      </c>
      <c r="D1715" s="4">
        <v>1</v>
      </c>
      <c r="E1715" s="4">
        <v>214</v>
      </c>
      <c r="F1715" s="4">
        <f>ROUND(Source!AS1698,O1715)</f>
        <v>0</v>
      </c>
      <c r="G1715" s="4" t="s">
        <v>96</v>
      </c>
      <c r="H1715" s="4" t="s">
        <v>97</v>
      </c>
      <c r="I1715" s="4"/>
      <c r="J1715" s="4"/>
      <c r="K1715" s="4">
        <v>214</v>
      </c>
      <c r="L1715" s="4">
        <v>16</v>
      </c>
      <c r="M1715" s="4">
        <v>3</v>
      </c>
      <c r="N1715" s="4" t="s">
        <v>3</v>
      </c>
      <c r="O1715" s="4">
        <v>2</v>
      </c>
      <c r="P1715" s="4"/>
      <c r="Q1715" s="4"/>
      <c r="R1715" s="4"/>
      <c r="S1715" s="4"/>
      <c r="T1715" s="4"/>
      <c r="U1715" s="4"/>
      <c r="V1715" s="4"/>
      <c r="W1715" s="4"/>
    </row>
    <row r="1716" spans="1:206" x14ac:dyDescent="0.2">
      <c r="A1716" s="4">
        <v>50</v>
      </c>
      <c r="B1716" s="4">
        <v>0</v>
      </c>
      <c r="C1716" s="4">
        <v>0</v>
      </c>
      <c r="D1716" s="4">
        <v>1</v>
      </c>
      <c r="E1716" s="4">
        <v>215</v>
      </c>
      <c r="F1716" s="4">
        <f>ROUND(Source!AT1698,O1716)</f>
        <v>0</v>
      </c>
      <c r="G1716" s="4" t="s">
        <v>98</v>
      </c>
      <c r="H1716" s="4" t="s">
        <v>99</v>
      </c>
      <c r="I1716" s="4"/>
      <c r="J1716" s="4"/>
      <c r="K1716" s="4">
        <v>215</v>
      </c>
      <c r="L1716" s="4">
        <v>17</v>
      </c>
      <c r="M1716" s="4">
        <v>3</v>
      </c>
      <c r="N1716" s="4" t="s">
        <v>3</v>
      </c>
      <c r="O1716" s="4">
        <v>2</v>
      </c>
      <c r="P1716" s="4"/>
      <c r="Q1716" s="4"/>
      <c r="R1716" s="4"/>
      <c r="S1716" s="4"/>
      <c r="T1716" s="4"/>
      <c r="U1716" s="4"/>
      <c r="V1716" s="4"/>
      <c r="W1716" s="4"/>
    </row>
    <row r="1717" spans="1:206" x14ac:dyDescent="0.2">
      <c r="A1717" s="4">
        <v>50</v>
      </c>
      <c r="B1717" s="4">
        <v>0</v>
      </c>
      <c r="C1717" s="4">
        <v>0</v>
      </c>
      <c r="D1717" s="4">
        <v>1</v>
      </c>
      <c r="E1717" s="4">
        <v>217</v>
      </c>
      <c r="F1717" s="4">
        <f>ROUND(Source!AU1698,O1717)</f>
        <v>0</v>
      </c>
      <c r="G1717" s="4" t="s">
        <v>100</v>
      </c>
      <c r="H1717" s="4" t="s">
        <v>101</v>
      </c>
      <c r="I1717" s="4"/>
      <c r="J1717" s="4"/>
      <c r="K1717" s="4">
        <v>217</v>
      </c>
      <c r="L1717" s="4">
        <v>18</v>
      </c>
      <c r="M1717" s="4">
        <v>3</v>
      </c>
      <c r="N1717" s="4" t="s">
        <v>3</v>
      </c>
      <c r="O1717" s="4">
        <v>2</v>
      </c>
      <c r="P1717" s="4"/>
      <c r="Q1717" s="4"/>
      <c r="R1717" s="4"/>
      <c r="S1717" s="4"/>
      <c r="T1717" s="4"/>
      <c r="U1717" s="4"/>
      <c r="V1717" s="4"/>
      <c r="W1717" s="4"/>
    </row>
    <row r="1718" spans="1:206" x14ac:dyDescent="0.2">
      <c r="A1718" s="4">
        <v>50</v>
      </c>
      <c r="B1718" s="4">
        <v>0</v>
      </c>
      <c r="C1718" s="4">
        <v>0</v>
      </c>
      <c r="D1718" s="4">
        <v>1</v>
      </c>
      <c r="E1718" s="4">
        <v>230</v>
      </c>
      <c r="F1718" s="4">
        <f>ROUND(Source!BA1698,O1718)</f>
        <v>0</v>
      </c>
      <c r="G1718" s="4" t="s">
        <v>102</v>
      </c>
      <c r="H1718" s="4" t="s">
        <v>103</v>
      </c>
      <c r="I1718" s="4"/>
      <c r="J1718" s="4"/>
      <c r="K1718" s="4">
        <v>230</v>
      </c>
      <c r="L1718" s="4">
        <v>19</v>
      </c>
      <c r="M1718" s="4">
        <v>3</v>
      </c>
      <c r="N1718" s="4" t="s">
        <v>3</v>
      </c>
      <c r="O1718" s="4">
        <v>2</v>
      </c>
      <c r="P1718" s="4"/>
      <c r="Q1718" s="4"/>
      <c r="R1718" s="4"/>
      <c r="S1718" s="4"/>
      <c r="T1718" s="4"/>
      <c r="U1718" s="4"/>
      <c r="V1718" s="4"/>
      <c r="W1718" s="4"/>
    </row>
    <row r="1719" spans="1:206" x14ac:dyDescent="0.2">
      <c r="A1719" s="4">
        <v>50</v>
      </c>
      <c r="B1719" s="4">
        <v>0</v>
      </c>
      <c r="C1719" s="4">
        <v>0</v>
      </c>
      <c r="D1719" s="4">
        <v>1</v>
      </c>
      <c r="E1719" s="4">
        <v>206</v>
      </c>
      <c r="F1719" s="4">
        <f>ROUND(Source!T1698,O1719)</f>
        <v>0</v>
      </c>
      <c r="G1719" s="4" t="s">
        <v>104</v>
      </c>
      <c r="H1719" s="4" t="s">
        <v>105</v>
      </c>
      <c r="I1719" s="4"/>
      <c r="J1719" s="4"/>
      <c r="K1719" s="4">
        <v>206</v>
      </c>
      <c r="L1719" s="4">
        <v>20</v>
      </c>
      <c r="M1719" s="4">
        <v>3</v>
      </c>
      <c r="N1719" s="4" t="s">
        <v>3</v>
      </c>
      <c r="O1719" s="4">
        <v>2</v>
      </c>
      <c r="P1719" s="4"/>
      <c r="Q1719" s="4"/>
      <c r="R1719" s="4"/>
      <c r="S1719" s="4"/>
      <c r="T1719" s="4"/>
      <c r="U1719" s="4"/>
      <c r="V1719" s="4"/>
      <c r="W1719" s="4"/>
    </row>
    <row r="1720" spans="1:206" x14ac:dyDescent="0.2">
      <c r="A1720" s="4">
        <v>50</v>
      </c>
      <c r="B1720" s="4">
        <v>0</v>
      </c>
      <c r="C1720" s="4">
        <v>0</v>
      </c>
      <c r="D1720" s="4">
        <v>1</v>
      </c>
      <c r="E1720" s="4">
        <v>207</v>
      </c>
      <c r="F1720" s="4">
        <f>Source!U1698</f>
        <v>0</v>
      </c>
      <c r="G1720" s="4" t="s">
        <v>106</v>
      </c>
      <c r="H1720" s="4" t="s">
        <v>107</v>
      </c>
      <c r="I1720" s="4"/>
      <c r="J1720" s="4"/>
      <c r="K1720" s="4">
        <v>207</v>
      </c>
      <c r="L1720" s="4">
        <v>21</v>
      </c>
      <c r="M1720" s="4">
        <v>3</v>
      </c>
      <c r="N1720" s="4" t="s">
        <v>3</v>
      </c>
      <c r="O1720" s="4">
        <v>-1</v>
      </c>
      <c r="P1720" s="4"/>
      <c r="Q1720" s="4"/>
      <c r="R1720" s="4"/>
      <c r="S1720" s="4"/>
      <c r="T1720" s="4"/>
      <c r="U1720" s="4"/>
      <c r="V1720" s="4"/>
      <c r="W1720" s="4"/>
    </row>
    <row r="1721" spans="1:206" x14ac:dyDescent="0.2">
      <c r="A1721" s="4">
        <v>50</v>
      </c>
      <c r="B1721" s="4">
        <v>0</v>
      </c>
      <c r="C1721" s="4">
        <v>0</v>
      </c>
      <c r="D1721" s="4">
        <v>1</v>
      </c>
      <c r="E1721" s="4">
        <v>208</v>
      </c>
      <c r="F1721" s="4">
        <f>Source!V1698</f>
        <v>0</v>
      </c>
      <c r="G1721" s="4" t="s">
        <v>108</v>
      </c>
      <c r="H1721" s="4" t="s">
        <v>109</v>
      </c>
      <c r="I1721" s="4"/>
      <c r="J1721" s="4"/>
      <c r="K1721" s="4">
        <v>208</v>
      </c>
      <c r="L1721" s="4">
        <v>22</v>
      </c>
      <c r="M1721" s="4">
        <v>3</v>
      </c>
      <c r="N1721" s="4" t="s">
        <v>3</v>
      </c>
      <c r="O1721" s="4">
        <v>-1</v>
      </c>
      <c r="P1721" s="4"/>
      <c r="Q1721" s="4"/>
      <c r="R1721" s="4"/>
      <c r="S1721" s="4"/>
      <c r="T1721" s="4"/>
      <c r="U1721" s="4"/>
      <c r="V1721" s="4"/>
      <c r="W1721" s="4"/>
    </row>
    <row r="1722" spans="1:206" x14ac:dyDescent="0.2">
      <c r="A1722" s="4">
        <v>50</v>
      </c>
      <c r="B1722" s="4">
        <v>0</v>
      </c>
      <c r="C1722" s="4">
        <v>0</v>
      </c>
      <c r="D1722" s="4">
        <v>1</v>
      </c>
      <c r="E1722" s="4">
        <v>209</v>
      </c>
      <c r="F1722" s="4">
        <f>ROUND(Source!W1698,O1722)</f>
        <v>0</v>
      </c>
      <c r="G1722" s="4" t="s">
        <v>110</v>
      </c>
      <c r="H1722" s="4" t="s">
        <v>111</v>
      </c>
      <c r="I1722" s="4"/>
      <c r="J1722" s="4"/>
      <c r="K1722" s="4">
        <v>209</v>
      </c>
      <c r="L1722" s="4">
        <v>23</v>
      </c>
      <c r="M1722" s="4">
        <v>3</v>
      </c>
      <c r="N1722" s="4" t="s">
        <v>3</v>
      </c>
      <c r="O1722" s="4">
        <v>2</v>
      </c>
      <c r="P1722" s="4"/>
      <c r="Q1722" s="4"/>
      <c r="R1722" s="4"/>
      <c r="S1722" s="4"/>
      <c r="T1722" s="4"/>
      <c r="U1722" s="4"/>
      <c r="V1722" s="4"/>
      <c r="W1722" s="4"/>
    </row>
    <row r="1723" spans="1:206" x14ac:dyDescent="0.2">
      <c r="A1723" s="4">
        <v>50</v>
      </c>
      <c r="B1723" s="4">
        <v>0</v>
      </c>
      <c r="C1723" s="4">
        <v>0</v>
      </c>
      <c r="D1723" s="4">
        <v>1</v>
      </c>
      <c r="E1723" s="4">
        <v>210</v>
      </c>
      <c r="F1723" s="4">
        <f>ROUND(Source!X1698,O1723)</f>
        <v>0</v>
      </c>
      <c r="G1723" s="4" t="s">
        <v>112</v>
      </c>
      <c r="H1723" s="4" t="s">
        <v>113</v>
      </c>
      <c r="I1723" s="4"/>
      <c r="J1723" s="4"/>
      <c r="K1723" s="4">
        <v>210</v>
      </c>
      <c r="L1723" s="4">
        <v>24</v>
      </c>
      <c r="M1723" s="4">
        <v>3</v>
      </c>
      <c r="N1723" s="4" t="s">
        <v>3</v>
      </c>
      <c r="O1723" s="4">
        <v>2</v>
      </c>
      <c r="P1723" s="4"/>
      <c r="Q1723" s="4"/>
      <c r="R1723" s="4"/>
      <c r="S1723" s="4"/>
      <c r="T1723" s="4"/>
      <c r="U1723" s="4"/>
      <c r="V1723" s="4"/>
      <c r="W1723" s="4"/>
    </row>
    <row r="1724" spans="1:206" x14ac:dyDescent="0.2">
      <c r="A1724" s="4">
        <v>50</v>
      </c>
      <c r="B1724" s="4">
        <v>0</v>
      </c>
      <c r="C1724" s="4">
        <v>0</v>
      </c>
      <c r="D1724" s="4">
        <v>1</v>
      </c>
      <c r="E1724" s="4">
        <v>211</v>
      </c>
      <c r="F1724" s="4">
        <f>ROUND(Source!Y1698,O1724)</f>
        <v>0</v>
      </c>
      <c r="G1724" s="4" t="s">
        <v>114</v>
      </c>
      <c r="H1724" s="4" t="s">
        <v>115</v>
      </c>
      <c r="I1724" s="4"/>
      <c r="J1724" s="4"/>
      <c r="K1724" s="4">
        <v>211</v>
      </c>
      <c r="L1724" s="4">
        <v>25</v>
      </c>
      <c r="M1724" s="4">
        <v>3</v>
      </c>
      <c r="N1724" s="4" t="s">
        <v>3</v>
      </c>
      <c r="O1724" s="4">
        <v>2</v>
      </c>
      <c r="P1724" s="4"/>
      <c r="Q1724" s="4"/>
      <c r="R1724" s="4"/>
      <c r="S1724" s="4"/>
      <c r="T1724" s="4"/>
      <c r="U1724" s="4"/>
      <c r="V1724" s="4"/>
      <c r="W1724" s="4"/>
    </row>
    <row r="1725" spans="1:206" x14ac:dyDescent="0.2">
      <c r="A1725" s="4">
        <v>50</v>
      </c>
      <c r="B1725" s="4">
        <v>0</v>
      </c>
      <c r="C1725" s="4">
        <v>0</v>
      </c>
      <c r="D1725" s="4">
        <v>1</v>
      </c>
      <c r="E1725" s="4">
        <v>224</v>
      </c>
      <c r="F1725" s="4">
        <f>ROUND(Source!AR1698,O1725)</f>
        <v>0</v>
      </c>
      <c r="G1725" s="4" t="s">
        <v>116</v>
      </c>
      <c r="H1725" s="4" t="s">
        <v>117</v>
      </c>
      <c r="I1725" s="4"/>
      <c r="J1725" s="4"/>
      <c r="K1725" s="4">
        <v>224</v>
      </c>
      <c r="L1725" s="4">
        <v>26</v>
      </c>
      <c r="M1725" s="4">
        <v>3</v>
      </c>
      <c r="N1725" s="4" t="s">
        <v>3</v>
      </c>
      <c r="O1725" s="4">
        <v>2</v>
      </c>
      <c r="P1725" s="4"/>
      <c r="Q1725" s="4"/>
      <c r="R1725" s="4"/>
      <c r="S1725" s="4"/>
      <c r="T1725" s="4"/>
      <c r="U1725" s="4"/>
      <c r="V1725" s="4"/>
      <c r="W1725" s="4"/>
    </row>
    <row r="1727" spans="1:206" x14ac:dyDescent="0.2">
      <c r="A1727" s="2">
        <v>51</v>
      </c>
      <c r="B1727" s="2">
        <f>B1515</f>
        <v>1</v>
      </c>
      <c r="C1727" s="2">
        <f>A1515</f>
        <v>4</v>
      </c>
      <c r="D1727" s="2">
        <f>ROW(A1515)</f>
        <v>1515</v>
      </c>
      <c r="E1727" s="2"/>
      <c r="F1727" s="2" t="str">
        <f>IF(F1515&lt;&gt;"",F1515,"")</f>
        <v>Новый раздел</v>
      </c>
      <c r="G1727" s="2" t="str">
        <f>IF(G1515&lt;&gt;"",G1515,"")</f>
        <v>Рубцовская набережная</v>
      </c>
      <c r="H1727" s="2">
        <v>0</v>
      </c>
      <c r="I1727" s="2"/>
      <c r="J1727" s="2"/>
      <c r="K1727" s="2"/>
      <c r="L1727" s="2"/>
      <c r="M1727" s="2"/>
      <c r="N1727" s="2"/>
      <c r="O1727" s="2">
        <f t="shared" ref="O1727:T1727" si="1023">ROUND(O1541+O1577+O1616+O1655+O1698+AB1727,2)</f>
        <v>0</v>
      </c>
      <c r="P1727" s="2">
        <f t="shared" si="1023"/>
        <v>0</v>
      </c>
      <c r="Q1727" s="2">
        <f t="shared" si="1023"/>
        <v>0</v>
      </c>
      <c r="R1727" s="2">
        <f t="shared" si="1023"/>
        <v>0</v>
      </c>
      <c r="S1727" s="2">
        <f t="shared" si="1023"/>
        <v>0</v>
      </c>
      <c r="T1727" s="2">
        <f t="shared" si="1023"/>
        <v>0</v>
      </c>
      <c r="U1727" s="2">
        <f>U1541+U1577+U1616+U1655+U1698+AH1727</f>
        <v>0</v>
      </c>
      <c r="V1727" s="2">
        <f>V1541+V1577+V1616+V1655+V1698+AI1727</f>
        <v>0</v>
      </c>
      <c r="W1727" s="2">
        <f>ROUND(W1541+W1577+W1616+W1655+W1698+AJ1727,2)</f>
        <v>0</v>
      </c>
      <c r="X1727" s="2">
        <f>ROUND(X1541+X1577+X1616+X1655+X1698+AK1727,2)</f>
        <v>0</v>
      </c>
      <c r="Y1727" s="2">
        <f>ROUND(Y1541+Y1577+Y1616+Y1655+Y1698+AL1727,2)</f>
        <v>0</v>
      </c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>
        <f t="shared" ref="AO1727:BC1727" si="1024">ROUND(AO1541+AO1577+AO1616+AO1655+AO1698+BX1727,2)</f>
        <v>0</v>
      </c>
      <c r="AP1727" s="2">
        <f t="shared" si="1024"/>
        <v>0</v>
      </c>
      <c r="AQ1727" s="2">
        <f t="shared" si="1024"/>
        <v>0</v>
      </c>
      <c r="AR1727" s="2">
        <f t="shared" si="1024"/>
        <v>0</v>
      </c>
      <c r="AS1727" s="2">
        <f t="shared" si="1024"/>
        <v>0</v>
      </c>
      <c r="AT1727" s="2">
        <f t="shared" si="1024"/>
        <v>0</v>
      </c>
      <c r="AU1727" s="2">
        <f t="shared" si="1024"/>
        <v>0</v>
      </c>
      <c r="AV1727" s="2">
        <f t="shared" si="1024"/>
        <v>0</v>
      </c>
      <c r="AW1727" s="2">
        <f t="shared" si="1024"/>
        <v>0</v>
      </c>
      <c r="AX1727" s="2">
        <f t="shared" si="1024"/>
        <v>0</v>
      </c>
      <c r="AY1727" s="2">
        <f t="shared" si="1024"/>
        <v>0</v>
      </c>
      <c r="AZ1727" s="2">
        <f t="shared" si="1024"/>
        <v>0</v>
      </c>
      <c r="BA1727" s="2">
        <f t="shared" si="1024"/>
        <v>0</v>
      </c>
      <c r="BB1727" s="2">
        <f t="shared" si="1024"/>
        <v>0</v>
      </c>
      <c r="BC1727" s="2">
        <f t="shared" si="1024"/>
        <v>0</v>
      </c>
      <c r="BD1727" s="2"/>
      <c r="BE1727" s="2"/>
      <c r="BF1727" s="2"/>
      <c r="BG1727" s="2"/>
      <c r="BH1727" s="2"/>
      <c r="BI1727" s="2"/>
      <c r="BJ1727" s="2"/>
      <c r="BK1727" s="2"/>
      <c r="BL1727" s="2"/>
      <c r="BM1727" s="2"/>
      <c r="BN1727" s="2"/>
      <c r="BO1727" s="2"/>
      <c r="BP1727" s="2"/>
      <c r="BQ1727" s="2"/>
      <c r="BR1727" s="2"/>
      <c r="BS1727" s="2"/>
      <c r="BT1727" s="2"/>
      <c r="BU1727" s="2"/>
      <c r="BV1727" s="2"/>
      <c r="BW1727" s="2"/>
      <c r="BX1727" s="2"/>
      <c r="BY1727" s="2"/>
      <c r="BZ1727" s="2"/>
      <c r="CA1727" s="2"/>
      <c r="CB1727" s="2"/>
      <c r="CC1727" s="2"/>
      <c r="CD1727" s="2"/>
      <c r="CE1727" s="2"/>
      <c r="CF1727" s="2"/>
      <c r="CG1727" s="2"/>
      <c r="CH1727" s="2"/>
      <c r="CI1727" s="2"/>
      <c r="CJ1727" s="2"/>
      <c r="CK1727" s="2"/>
      <c r="CL1727" s="2"/>
      <c r="CM1727" s="2"/>
      <c r="CN1727" s="2"/>
      <c r="CO1727" s="2"/>
      <c r="CP1727" s="2"/>
      <c r="CQ1727" s="2"/>
      <c r="CR1727" s="2"/>
      <c r="CS1727" s="2"/>
      <c r="CT1727" s="2"/>
      <c r="CU1727" s="2"/>
      <c r="CV1727" s="2"/>
      <c r="CW1727" s="2"/>
      <c r="CX1727" s="2"/>
      <c r="CY1727" s="2"/>
      <c r="CZ1727" s="2"/>
      <c r="DA1727" s="2"/>
      <c r="DB1727" s="2"/>
      <c r="DC1727" s="2"/>
      <c r="DD1727" s="2"/>
      <c r="DE1727" s="2"/>
      <c r="DF1727" s="2"/>
      <c r="DG1727" s="3"/>
      <c r="DH1727" s="3"/>
      <c r="DI1727" s="3"/>
      <c r="DJ1727" s="3"/>
      <c r="DK1727" s="3"/>
      <c r="DL1727" s="3"/>
      <c r="DM1727" s="3"/>
      <c r="DN1727" s="3"/>
      <c r="DO1727" s="3"/>
      <c r="DP1727" s="3"/>
      <c r="DQ1727" s="3"/>
      <c r="DR1727" s="3"/>
      <c r="DS1727" s="3"/>
      <c r="DT1727" s="3"/>
      <c r="DU1727" s="3"/>
      <c r="DV1727" s="3"/>
      <c r="DW1727" s="3"/>
      <c r="DX1727" s="3"/>
      <c r="DY1727" s="3"/>
      <c r="DZ1727" s="3"/>
      <c r="EA1727" s="3"/>
      <c r="EB1727" s="3"/>
      <c r="EC1727" s="3"/>
      <c r="ED1727" s="3"/>
      <c r="EE1727" s="3"/>
      <c r="EF1727" s="3"/>
      <c r="EG1727" s="3"/>
      <c r="EH1727" s="3"/>
      <c r="EI1727" s="3"/>
      <c r="EJ1727" s="3"/>
      <c r="EK1727" s="3"/>
      <c r="EL1727" s="3"/>
      <c r="EM1727" s="3"/>
      <c r="EN1727" s="3"/>
      <c r="EO1727" s="3"/>
      <c r="EP1727" s="3"/>
      <c r="EQ1727" s="3"/>
      <c r="ER1727" s="3"/>
      <c r="ES1727" s="3"/>
      <c r="ET1727" s="3"/>
      <c r="EU1727" s="3"/>
      <c r="EV1727" s="3"/>
      <c r="EW1727" s="3"/>
      <c r="EX1727" s="3"/>
      <c r="EY1727" s="3"/>
      <c r="EZ1727" s="3"/>
      <c r="FA1727" s="3"/>
      <c r="FB1727" s="3"/>
      <c r="FC1727" s="3"/>
      <c r="FD1727" s="3"/>
      <c r="FE1727" s="3"/>
      <c r="FF1727" s="3"/>
      <c r="FG1727" s="3"/>
      <c r="FH1727" s="3"/>
      <c r="FI1727" s="3"/>
      <c r="FJ1727" s="3"/>
      <c r="FK1727" s="3"/>
      <c r="FL1727" s="3"/>
      <c r="FM1727" s="3"/>
      <c r="FN1727" s="3"/>
      <c r="FO1727" s="3"/>
      <c r="FP1727" s="3"/>
      <c r="FQ1727" s="3"/>
      <c r="FR1727" s="3"/>
      <c r="FS1727" s="3"/>
      <c r="FT1727" s="3"/>
      <c r="FU1727" s="3"/>
      <c r="FV1727" s="3"/>
      <c r="FW1727" s="3"/>
      <c r="FX1727" s="3"/>
      <c r="FY1727" s="3"/>
      <c r="FZ1727" s="3"/>
      <c r="GA1727" s="3"/>
      <c r="GB1727" s="3"/>
      <c r="GC1727" s="3"/>
      <c r="GD1727" s="3"/>
      <c r="GE1727" s="3"/>
      <c r="GF1727" s="3"/>
      <c r="GG1727" s="3"/>
      <c r="GH1727" s="3"/>
      <c r="GI1727" s="3"/>
      <c r="GJ1727" s="3"/>
      <c r="GK1727" s="3"/>
      <c r="GL1727" s="3"/>
      <c r="GM1727" s="3"/>
      <c r="GN1727" s="3"/>
      <c r="GO1727" s="3"/>
      <c r="GP1727" s="3"/>
      <c r="GQ1727" s="3"/>
      <c r="GR1727" s="3"/>
      <c r="GS1727" s="3"/>
      <c r="GT1727" s="3"/>
      <c r="GU1727" s="3"/>
      <c r="GV1727" s="3"/>
      <c r="GW1727" s="3"/>
      <c r="GX1727" s="3">
        <v>0</v>
      </c>
    </row>
    <row r="1729" spans="1:23" x14ac:dyDescent="0.2">
      <c r="A1729" s="4">
        <v>50</v>
      </c>
      <c r="B1729" s="4">
        <v>0</v>
      </c>
      <c r="C1729" s="4">
        <v>0</v>
      </c>
      <c r="D1729" s="4">
        <v>1</v>
      </c>
      <c r="E1729" s="4">
        <v>201</v>
      </c>
      <c r="F1729" s="4">
        <f>ROUND(Source!O1727,O1729)</f>
        <v>0</v>
      </c>
      <c r="G1729" s="4" t="s">
        <v>66</v>
      </c>
      <c r="H1729" s="4" t="s">
        <v>67</v>
      </c>
      <c r="I1729" s="4"/>
      <c r="J1729" s="4"/>
      <c r="K1729" s="4">
        <v>201</v>
      </c>
      <c r="L1729" s="4">
        <v>1</v>
      </c>
      <c r="M1729" s="4">
        <v>3</v>
      </c>
      <c r="N1729" s="4" t="s">
        <v>3</v>
      </c>
      <c r="O1729" s="4">
        <v>2</v>
      </c>
      <c r="P1729" s="4"/>
      <c r="Q1729" s="4"/>
      <c r="R1729" s="4"/>
      <c r="S1729" s="4"/>
      <c r="T1729" s="4"/>
      <c r="U1729" s="4"/>
      <c r="V1729" s="4"/>
      <c r="W1729" s="4"/>
    </row>
    <row r="1730" spans="1:23" x14ac:dyDescent="0.2">
      <c r="A1730" s="4">
        <v>50</v>
      </c>
      <c r="B1730" s="4">
        <v>0</v>
      </c>
      <c r="C1730" s="4">
        <v>0</v>
      </c>
      <c r="D1730" s="4">
        <v>1</v>
      </c>
      <c r="E1730" s="4">
        <v>202</v>
      </c>
      <c r="F1730" s="4">
        <f>ROUND(Source!P1727,O1730)</f>
        <v>0</v>
      </c>
      <c r="G1730" s="4" t="s">
        <v>68</v>
      </c>
      <c r="H1730" s="4" t="s">
        <v>69</v>
      </c>
      <c r="I1730" s="4"/>
      <c r="J1730" s="4"/>
      <c r="K1730" s="4">
        <v>202</v>
      </c>
      <c r="L1730" s="4">
        <v>2</v>
      </c>
      <c r="M1730" s="4">
        <v>3</v>
      </c>
      <c r="N1730" s="4" t="s">
        <v>3</v>
      </c>
      <c r="O1730" s="4">
        <v>2</v>
      </c>
      <c r="P1730" s="4"/>
      <c r="Q1730" s="4"/>
      <c r="R1730" s="4"/>
      <c r="S1730" s="4"/>
      <c r="T1730" s="4"/>
      <c r="U1730" s="4"/>
      <c r="V1730" s="4"/>
      <c r="W1730" s="4"/>
    </row>
    <row r="1731" spans="1:23" x14ac:dyDescent="0.2">
      <c r="A1731" s="4">
        <v>50</v>
      </c>
      <c r="B1731" s="4">
        <v>0</v>
      </c>
      <c r="C1731" s="4">
        <v>0</v>
      </c>
      <c r="D1731" s="4">
        <v>1</v>
      </c>
      <c r="E1731" s="4">
        <v>222</v>
      </c>
      <c r="F1731" s="4">
        <f>ROUND(Source!AO1727,O1731)</f>
        <v>0</v>
      </c>
      <c r="G1731" s="4" t="s">
        <v>70</v>
      </c>
      <c r="H1731" s="4" t="s">
        <v>71</v>
      </c>
      <c r="I1731" s="4"/>
      <c r="J1731" s="4"/>
      <c r="K1731" s="4">
        <v>222</v>
      </c>
      <c r="L1731" s="4">
        <v>3</v>
      </c>
      <c r="M1731" s="4">
        <v>3</v>
      </c>
      <c r="N1731" s="4" t="s">
        <v>3</v>
      </c>
      <c r="O1731" s="4">
        <v>2</v>
      </c>
      <c r="P1731" s="4"/>
      <c r="Q1731" s="4"/>
      <c r="R1731" s="4"/>
      <c r="S1731" s="4"/>
      <c r="T1731" s="4"/>
      <c r="U1731" s="4"/>
      <c r="V1731" s="4"/>
      <c r="W1731" s="4"/>
    </row>
    <row r="1732" spans="1:23" x14ac:dyDescent="0.2">
      <c r="A1732" s="4">
        <v>50</v>
      </c>
      <c r="B1732" s="4">
        <v>0</v>
      </c>
      <c r="C1732" s="4">
        <v>0</v>
      </c>
      <c r="D1732" s="4">
        <v>1</v>
      </c>
      <c r="E1732" s="4">
        <v>225</v>
      </c>
      <c r="F1732" s="4">
        <f>ROUND(Source!AV1727,O1732)</f>
        <v>0</v>
      </c>
      <c r="G1732" s="4" t="s">
        <v>72</v>
      </c>
      <c r="H1732" s="4" t="s">
        <v>73</v>
      </c>
      <c r="I1732" s="4"/>
      <c r="J1732" s="4"/>
      <c r="K1732" s="4">
        <v>225</v>
      </c>
      <c r="L1732" s="4">
        <v>4</v>
      </c>
      <c r="M1732" s="4">
        <v>3</v>
      </c>
      <c r="N1732" s="4" t="s">
        <v>3</v>
      </c>
      <c r="O1732" s="4">
        <v>2</v>
      </c>
      <c r="P1732" s="4"/>
      <c r="Q1732" s="4"/>
      <c r="R1732" s="4"/>
      <c r="S1732" s="4"/>
      <c r="T1732" s="4"/>
      <c r="U1732" s="4"/>
      <c r="V1732" s="4"/>
      <c r="W1732" s="4"/>
    </row>
    <row r="1733" spans="1:23" x14ac:dyDescent="0.2">
      <c r="A1733" s="4">
        <v>50</v>
      </c>
      <c r="B1733" s="4">
        <v>0</v>
      </c>
      <c r="C1733" s="4">
        <v>0</v>
      </c>
      <c r="D1733" s="4">
        <v>1</v>
      </c>
      <c r="E1733" s="4">
        <v>226</v>
      </c>
      <c r="F1733" s="4">
        <f>ROUND(Source!AW1727,O1733)</f>
        <v>0</v>
      </c>
      <c r="G1733" s="4" t="s">
        <v>74</v>
      </c>
      <c r="H1733" s="4" t="s">
        <v>75</v>
      </c>
      <c r="I1733" s="4"/>
      <c r="J1733" s="4"/>
      <c r="K1733" s="4">
        <v>226</v>
      </c>
      <c r="L1733" s="4">
        <v>5</v>
      </c>
      <c r="M1733" s="4">
        <v>3</v>
      </c>
      <c r="N1733" s="4" t="s">
        <v>3</v>
      </c>
      <c r="O1733" s="4">
        <v>2</v>
      </c>
      <c r="P1733" s="4"/>
      <c r="Q1733" s="4"/>
      <c r="R1733" s="4"/>
      <c r="S1733" s="4"/>
      <c r="T1733" s="4"/>
      <c r="U1733" s="4"/>
      <c r="V1733" s="4"/>
      <c r="W1733" s="4"/>
    </row>
    <row r="1734" spans="1:23" x14ac:dyDescent="0.2">
      <c r="A1734" s="4">
        <v>50</v>
      </c>
      <c r="B1734" s="4">
        <v>0</v>
      </c>
      <c r="C1734" s="4">
        <v>0</v>
      </c>
      <c r="D1734" s="4">
        <v>1</v>
      </c>
      <c r="E1734" s="4">
        <v>227</v>
      </c>
      <c r="F1734" s="4">
        <f>ROUND(Source!AX1727,O1734)</f>
        <v>0</v>
      </c>
      <c r="G1734" s="4" t="s">
        <v>76</v>
      </c>
      <c r="H1734" s="4" t="s">
        <v>77</v>
      </c>
      <c r="I1734" s="4"/>
      <c r="J1734" s="4"/>
      <c r="K1734" s="4">
        <v>227</v>
      </c>
      <c r="L1734" s="4">
        <v>6</v>
      </c>
      <c r="M1734" s="4">
        <v>3</v>
      </c>
      <c r="N1734" s="4" t="s">
        <v>3</v>
      </c>
      <c r="O1734" s="4">
        <v>2</v>
      </c>
      <c r="P1734" s="4"/>
      <c r="Q1734" s="4"/>
      <c r="R1734" s="4"/>
      <c r="S1734" s="4"/>
      <c r="T1734" s="4"/>
      <c r="U1734" s="4"/>
      <c r="V1734" s="4"/>
      <c r="W1734" s="4"/>
    </row>
    <row r="1735" spans="1:23" x14ac:dyDescent="0.2">
      <c r="A1735" s="4">
        <v>50</v>
      </c>
      <c r="B1735" s="4">
        <v>0</v>
      </c>
      <c r="C1735" s="4">
        <v>0</v>
      </c>
      <c r="D1735" s="4">
        <v>1</v>
      </c>
      <c r="E1735" s="4">
        <v>228</v>
      </c>
      <c r="F1735" s="4">
        <f>ROUND(Source!AY1727,O1735)</f>
        <v>0</v>
      </c>
      <c r="G1735" s="4" t="s">
        <v>78</v>
      </c>
      <c r="H1735" s="4" t="s">
        <v>79</v>
      </c>
      <c r="I1735" s="4"/>
      <c r="J1735" s="4"/>
      <c r="K1735" s="4">
        <v>228</v>
      </c>
      <c r="L1735" s="4">
        <v>7</v>
      </c>
      <c r="M1735" s="4">
        <v>3</v>
      </c>
      <c r="N1735" s="4" t="s">
        <v>3</v>
      </c>
      <c r="O1735" s="4">
        <v>2</v>
      </c>
      <c r="P1735" s="4"/>
      <c r="Q1735" s="4"/>
      <c r="R1735" s="4"/>
      <c r="S1735" s="4"/>
      <c r="T1735" s="4"/>
      <c r="U1735" s="4"/>
      <c r="V1735" s="4"/>
      <c r="W1735" s="4"/>
    </row>
    <row r="1736" spans="1:23" x14ac:dyDescent="0.2">
      <c r="A1736" s="4">
        <v>50</v>
      </c>
      <c r="B1736" s="4">
        <v>0</v>
      </c>
      <c r="C1736" s="4">
        <v>0</v>
      </c>
      <c r="D1736" s="4">
        <v>1</v>
      </c>
      <c r="E1736" s="4">
        <v>216</v>
      </c>
      <c r="F1736" s="4">
        <f>ROUND(Source!AP1727,O1736)</f>
        <v>0</v>
      </c>
      <c r="G1736" s="4" t="s">
        <v>80</v>
      </c>
      <c r="H1736" s="4" t="s">
        <v>81</v>
      </c>
      <c r="I1736" s="4"/>
      <c r="J1736" s="4"/>
      <c r="K1736" s="4">
        <v>216</v>
      </c>
      <c r="L1736" s="4">
        <v>8</v>
      </c>
      <c r="M1736" s="4">
        <v>3</v>
      </c>
      <c r="N1736" s="4" t="s">
        <v>3</v>
      </c>
      <c r="O1736" s="4">
        <v>2</v>
      </c>
      <c r="P1736" s="4"/>
      <c r="Q1736" s="4"/>
      <c r="R1736" s="4"/>
      <c r="S1736" s="4"/>
      <c r="T1736" s="4"/>
      <c r="U1736" s="4"/>
      <c r="V1736" s="4"/>
      <c r="W1736" s="4"/>
    </row>
    <row r="1737" spans="1:23" x14ac:dyDescent="0.2">
      <c r="A1737" s="4">
        <v>50</v>
      </c>
      <c r="B1737" s="4">
        <v>0</v>
      </c>
      <c r="C1737" s="4">
        <v>0</v>
      </c>
      <c r="D1737" s="4">
        <v>1</v>
      </c>
      <c r="E1737" s="4">
        <v>223</v>
      </c>
      <c r="F1737" s="4">
        <f>ROUND(Source!AQ1727,O1737)</f>
        <v>0</v>
      </c>
      <c r="G1737" s="4" t="s">
        <v>82</v>
      </c>
      <c r="H1737" s="4" t="s">
        <v>83</v>
      </c>
      <c r="I1737" s="4"/>
      <c r="J1737" s="4"/>
      <c r="K1737" s="4">
        <v>223</v>
      </c>
      <c r="L1737" s="4">
        <v>9</v>
      </c>
      <c r="M1737" s="4">
        <v>3</v>
      </c>
      <c r="N1737" s="4" t="s">
        <v>3</v>
      </c>
      <c r="O1737" s="4">
        <v>2</v>
      </c>
      <c r="P1737" s="4"/>
      <c r="Q1737" s="4"/>
      <c r="R1737" s="4"/>
      <c r="S1737" s="4"/>
      <c r="T1737" s="4"/>
      <c r="U1737" s="4"/>
      <c r="V1737" s="4"/>
      <c r="W1737" s="4"/>
    </row>
    <row r="1738" spans="1:23" x14ac:dyDescent="0.2">
      <c r="A1738" s="4">
        <v>50</v>
      </c>
      <c r="B1738" s="4">
        <v>0</v>
      </c>
      <c r="C1738" s="4">
        <v>0</v>
      </c>
      <c r="D1738" s="4">
        <v>1</v>
      </c>
      <c r="E1738" s="4">
        <v>229</v>
      </c>
      <c r="F1738" s="4">
        <f>ROUND(Source!AZ1727,O1738)</f>
        <v>0</v>
      </c>
      <c r="G1738" s="4" t="s">
        <v>84</v>
      </c>
      <c r="H1738" s="4" t="s">
        <v>85</v>
      </c>
      <c r="I1738" s="4"/>
      <c r="J1738" s="4"/>
      <c r="K1738" s="4">
        <v>229</v>
      </c>
      <c r="L1738" s="4">
        <v>10</v>
      </c>
      <c r="M1738" s="4">
        <v>3</v>
      </c>
      <c r="N1738" s="4" t="s">
        <v>3</v>
      </c>
      <c r="O1738" s="4">
        <v>2</v>
      </c>
      <c r="P1738" s="4"/>
      <c r="Q1738" s="4"/>
      <c r="R1738" s="4"/>
      <c r="S1738" s="4"/>
      <c r="T1738" s="4"/>
      <c r="U1738" s="4"/>
      <c r="V1738" s="4"/>
      <c r="W1738" s="4"/>
    </row>
    <row r="1739" spans="1:23" x14ac:dyDescent="0.2">
      <c r="A1739" s="4">
        <v>50</v>
      </c>
      <c r="B1739" s="4">
        <v>0</v>
      </c>
      <c r="C1739" s="4">
        <v>0</v>
      </c>
      <c r="D1739" s="4">
        <v>1</v>
      </c>
      <c r="E1739" s="4">
        <v>203</v>
      </c>
      <c r="F1739" s="4">
        <f>ROUND(Source!Q1727,O1739)</f>
        <v>0</v>
      </c>
      <c r="G1739" s="4" t="s">
        <v>86</v>
      </c>
      <c r="H1739" s="4" t="s">
        <v>87</v>
      </c>
      <c r="I1739" s="4"/>
      <c r="J1739" s="4"/>
      <c r="K1739" s="4">
        <v>203</v>
      </c>
      <c r="L1739" s="4">
        <v>11</v>
      </c>
      <c r="M1739" s="4">
        <v>3</v>
      </c>
      <c r="N1739" s="4" t="s">
        <v>3</v>
      </c>
      <c r="O1739" s="4">
        <v>2</v>
      </c>
      <c r="P1739" s="4"/>
      <c r="Q1739" s="4"/>
      <c r="R1739" s="4"/>
      <c r="S1739" s="4"/>
      <c r="T1739" s="4"/>
      <c r="U1739" s="4"/>
      <c r="V1739" s="4"/>
      <c r="W1739" s="4"/>
    </row>
    <row r="1740" spans="1:23" x14ac:dyDescent="0.2">
      <c r="A1740" s="4">
        <v>50</v>
      </c>
      <c r="B1740" s="4">
        <v>0</v>
      </c>
      <c r="C1740" s="4">
        <v>0</v>
      </c>
      <c r="D1740" s="4">
        <v>1</v>
      </c>
      <c r="E1740" s="4">
        <v>231</v>
      </c>
      <c r="F1740" s="4">
        <f>ROUND(Source!BB1727,O1740)</f>
        <v>0</v>
      </c>
      <c r="G1740" s="4" t="s">
        <v>88</v>
      </c>
      <c r="H1740" s="4" t="s">
        <v>89</v>
      </c>
      <c r="I1740" s="4"/>
      <c r="J1740" s="4"/>
      <c r="K1740" s="4">
        <v>231</v>
      </c>
      <c r="L1740" s="4">
        <v>12</v>
      </c>
      <c r="M1740" s="4">
        <v>3</v>
      </c>
      <c r="N1740" s="4" t="s">
        <v>3</v>
      </c>
      <c r="O1740" s="4">
        <v>2</v>
      </c>
      <c r="P1740" s="4"/>
      <c r="Q1740" s="4"/>
      <c r="R1740" s="4"/>
      <c r="S1740" s="4"/>
      <c r="T1740" s="4"/>
      <c r="U1740" s="4"/>
      <c r="V1740" s="4"/>
      <c r="W1740" s="4"/>
    </row>
    <row r="1741" spans="1:23" x14ac:dyDescent="0.2">
      <c r="A1741" s="4">
        <v>50</v>
      </c>
      <c r="B1741" s="4">
        <v>0</v>
      </c>
      <c r="C1741" s="4">
        <v>0</v>
      </c>
      <c r="D1741" s="4">
        <v>1</v>
      </c>
      <c r="E1741" s="4">
        <v>204</v>
      </c>
      <c r="F1741" s="4">
        <f>ROUND(Source!R1727,O1741)</f>
        <v>0</v>
      </c>
      <c r="G1741" s="4" t="s">
        <v>90</v>
      </c>
      <c r="H1741" s="4" t="s">
        <v>91</v>
      </c>
      <c r="I1741" s="4"/>
      <c r="J1741" s="4"/>
      <c r="K1741" s="4">
        <v>204</v>
      </c>
      <c r="L1741" s="4">
        <v>13</v>
      </c>
      <c r="M1741" s="4">
        <v>3</v>
      </c>
      <c r="N1741" s="4" t="s">
        <v>3</v>
      </c>
      <c r="O1741" s="4">
        <v>2</v>
      </c>
      <c r="P1741" s="4"/>
      <c r="Q1741" s="4"/>
      <c r="R1741" s="4"/>
      <c r="S1741" s="4"/>
      <c r="T1741" s="4"/>
      <c r="U1741" s="4"/>
      <c r="V1741" s="4"/>
      <c r="W1741" s="4"/>
    </row>
    <row r="1742" spans="1:23" x14ac:dyDescent="0.2">
      <c r="A1742" s="4">
        <v>50</v>
      </c>
      <c r="B1742" s="4">
        <v>0</v>
      </c>
      <c r="C1742" s="4">
        <v>0</v>
      </c>
      <c r="D1742" s="4">
        <v>1</v>
      </c>
      <c r="E1742" s="4">
        <v>205</v>
      </c>
      <c r="F1742" s="4">
        <f>ROUND(Source!S1727,O1742)</f>
        <v>0</v>
      </c>
      <c r="G1742" s="4" t="s">
        <v>92</v>
      </c>
      <c r="H1742" s="4" t="s">
        <v>93</v>
      </c>
      <c r="I1742" s="4"/>
      <c r="J1742" s="4"/>
      <c r="K1742" s="4">
        <v>205</v>
      </c>
      <c r="L1742" s="4">
        <v>14</v>
      </c>
      <c r="M1742" s="4">
        <v>3</v>
      </c>
      <c r="N1742" s="4" t="s">
        <v>3</v>
      </c>
      <c r="O1742" s="4">
        <v>2</v>
      </c>
      <c r="P1742" s="4"/>
      <c r="Q1742" s="4"/>
      <c r="R1742" s="4"/>
      <c r="S1742" s="4"/>
      <c r="T1742" s="4"/>
      <c r="U1742" s="4"/>
      <c r="V1742" s="4"/>
      <c r="W1742" s="4"/>
    </row>
    <row r="1743" spans="1:23" x14ac:dyDescent="0.2">
      <c r="A1743" s="4">
        <v>50</v>
      </c>
      <c r="B1743" s="4">
        <v>0</v>
      </c>
      <c r="C1743" s="4">
        <v>0</v>
      </c>
      <c r="D1743" s="4">
        <v>1</v>
      </c>
      <c r="E1743" s="4">
        <v>232</v>
      </c>
      <c r="F1743" s="4">
        <f>ROUND(Source!BC1727,O1743)</f>
        <v>0</v>
      </c>
      <c r="G1743" s="4" t="s">
        <v>94</v>
      </c>
      <c r="H1743" s="4" t="s">
        <v>95</v>
      </c>
      <c r="I1743" s="4"/>
      <c r="J1743" s="4"/>
      <c r="K1743" s="4">
        <v>232</v>
      </c>
      <c r="L1743" s="4">
        <v>15</v>
      </c>
      <c r="M1743" s="4">
        <v>3</v>
      </c>
      <c r="N1743" s="4" t="s">
        <v>3</v>
      </c>
      <c r="O1743" s="4">
        <v>2</v>
      </c>
      <c r="P1743" s="4"/>
      <c r="Q1743" s="4"/>
      <c r="R1743" s="4"/>
      <c r="S1743" s="4"/>
      <c r="T1743" s="4"/>
      <c r="U1743" s="4"/>
      <c r="V1743" s="4"/>
      <c r="W1743" s="4"/>
    </row>
    <row r="1744" spans="1:23" x14ac:dyDescent="0.2">
      <c r="A1744" s="4">
        <v>50</v>
      </c>
      <c r="B1744" s="4">
        <v>0</v>
      </c>
      <c r="C1744" s="4">
        <v>0</v>
      </c>
      <c r="D1744" s="4">
        <v>1</v>
      </c>
      <c r="E1744" s="4">
        <v>214</v>
      </c>
      <c r="F1744" s="4">
        <f>ROUND(Source!AS1727,O1744)</f>
        <v>0</v>
      </c>
      <c r="G1744" s="4" t="s">
        <v>96</v>
      </c>
      <c r="H1744" s="4" t="s">
        <v>97</v>
      </c>
      <c r="I1744" s="4"/>
      <c r="J1744" s="4"/>
      <c r="K1744" s="4">
        <v>214</v>
      </c>
      <c r="L1744" s="4">
        <v>16</v>
      </c>
      <c r="M1744" s="4">
        <v>3</v>
      </c>
      <c r="N1744" s="4" t="s">
        <v>3</v>
      </c>
      <c r="O1744" s="4">
        <v>2</v>
      </c>
      <c r="P1744" s="4"/>
      <c r="Q1744" s="4"/>
      <c r="R1744" s="4"/>
      <c r="S1744" s="4"/>
      <c r="T1744" s="4"/>
      <c r="U1744" s="4"/>
      <c r="V1744" s="4"/>
      <c r="W1744" s="4"/>
    </row>
    <row r="1745" spans="1:206" x14ac:dyDescent="0.2">
      <c r="A1745" s="4">
        <v>50</v>
      </c>
      <c r="B1745" s="4">
        <v>0</v>
      </c>
      <c r="C1745" s="4">
        <v>0</v>
      </c>
      <c r="D1745" s="4">
        <v>1</v>
      </c>
      <c r="E1745" s="4">
        <v>215</v>
      </c>
      <c r="F1745" s="4">
        <f>ROUND(Source!AT1727,O1745)</f>
        <v>0</v>
      </c>
      <c r="G1745" s="4" t="s">
        <v>98</v>
      </c>
      <c r="H1745" s="4" t="s">
        <v>99</v>
      </c>
      <c r="I1745" s="4"/>
      <c r="J1745" s="4"/>
      <c r="K1745" s="4">
        <v>215</v>
      </c>
      <c r="L1745" s="4">
        <v>17</v>
      </c>
      <c r="M1745" s="4">
        <v>3</v>
      </c>
      <c r="N1745" s="4" t="s">
        <v>3</v>
      </c>
      <c r="O1745" s="4">
        <v>2</v>
      </c>
      <c r="P1745" s="4"/>
      <c r="Q1745" s="4"/>
      <c r="R1745" s="4"/>
      <c r="S1745" s="4"/>
      <c r="T1745" s="4"/>
      <c r="U1745" s="4"/>
      <c r="V1745" s="4"/>
      <c r="W1745" s="4"/>
    </row>
    <row r="1746" spans="1:206" x14ac:dyDescent="0.2">
      <c r="A1746" s="4">
        <v>50</v>
      </c>
      <c r="B1746" s="4">
        <v>0</v>
      </c>
      <c r="C1746" s="4">
        <v>0</v>
      </c>
      <c r="D1746" s="4">
        <v>1</v>
      </c>
      <c r="E1746" s="4">
        <v>217</v>
      </c>
      <c r="F1746" s="4">
        <f>ROUND(Source!AU1727,O1746)</f>
        <v>0</v>
      </c>
      <c r="G1746" s="4" t="s">
        <v>100</v>
      </c>
      <c r="H1746" s="4" t="s">
        <v>101</v>
      </c>
      <c r="I1746" s="4"/>
      <c r="J1746" s="4"/>
      <c r="K1746" s="4">
        <v>217</v>
      </c>
      <c r="L1746" s="4">
        <v>18</v>
      </c>
      <c r="M1746" s="4">
        <v>3</v>
      </c>
      <c r="N1746" s="4" t="s">
        <v>3</v>
      </c>
      <c r="O1746" s="4">
        <v>2</v>
      </c>
      <c r="P1746" s="4"/>
      <c r="Q1746" s="4"/>
      <c r="R1746" s="4"/>
      <c r="S1746" s="4"/>
      <c r="T1746" s="4"/>
      <c r="U1746" s="4"/>
      <c r="V1746" s="4"/>
      <c r="W1746" s="4"/>
    </row>
    <row r="1747" spans="1:206" x14ac:dyDescent="0.2">
      <c r="A1747" s="4">
        <v>50</v>
      </c>
      <c r="B1747" s="4">
        <v>0</v>
      </c>
      <c r="C1747" s="4">
        <v>0</v>
      </c>
      <c r="D1747" s="4">
        <v>1</v>
      </c>
      <c r="E1747" s="4">
        <v>230</v>
      </c>
      <c r="F1747" s="4">
        <f>ROUND(Source!BA1727,O1747)</f>
        <v>0</v>
      </c>
      <c r="G1747" s="4" t="s">
        <v>102</v>
      </c>
      <c r="H1747" s="4" t="s">
        <v>103</v>
      </c>
      <c r="I1747" s="4"/>
      <c r="J1747" s="4"/>
      <c r="K1747" s="4">
        <v>230</v>
      </c>
      <c r="L1747" s="4">
        <v>19</v>
      </c>
      <c r="M1747" s="4">
        <v>3</v>
      </c>
      <c r="N1747" s="4" t="s">
        <v>3</v>
      </c>
      <c r="O1747" s="4">
        <v>2</v>
      </c>
      <c r="P1747" s="4"/>
      <c r="Q1747" s="4"/>
      <c r="R1747" s="4"/>
      <c r="S1747" s="4"/>
      <c r="T1747" s="4"/>
      <c r="U1747" s="4"/>
      <c r="V1747" s="4"/>
      <c r="W1747" s="4"/>
    </row>
    <row r="1748" spans="1:206" x14ac:dyDescent="0.2">
      <c r="A1748" s="4">
        <v>50</v>
      </c>
      <c r="B1748" s="4">
        <v>0</v>
      </c>
      <c r="C1748" s="4">
        <v>0</v>
      </c>
      <c r="D1748" s="4">
        <v>1</v>
      </c>
      <c r="E1748" s="4">
        <v>206</v>
      </c>
      <c r="F1748" s="4">
        <f>ROUND(Source!T1727,O1748)</f>
        <v>0</v>
      </c>
      <c r="G1748" s="4" t="s">
        <v>104</v>
      </c>
      <c r="H1748" s="4" t="s">
        <v>105</v>
      </c>
      <c r="I1748" s="4"/>
      <c r="J1748" s="4"/>
      <c r="K1748" s="4">
        <v>206</v>
      </c>
      <c r="L1748" s="4">
        <v>20</v>
      </c>
      <c r="M1748" s="4">
        <v>3</v>
      </c>
      <c r="N1748" s="4" t="s">
        <v>3</v>
      </c>
      <c r="O1748" s="4">
        <v>2</v>
      </c>
      <c r="P1748" s="4"/>
      <c r="Q1748" s="4"/>
      <c r="R1748" s="4"/>
      <c r="S1748" s="4"/>
      <c r="T1748" s="4"/>
      <c r="U1748" s="4"/>
      <c r="V1748" s="4"/>
      <c r="W1748" s="4"/>
    </row>
    <row r="1749" spans="1:206" x14ac:dyDescent="0.2">
      <c r="A1749" s="4">
        <v>50</v>
      </c>
      <c r="B1749" s="4">
        <v>0</v>
      </c>
      <c r="C1749" s="4">
        <v>0</v>
      </c>
      <c r="D1749" s="4">
        <v>1</v>
      </c>
      <c r="E1749" s="4">
        <v>207</v>
      </c>
      <c r="F1749" s="4">
        <f>Source!U1727</f>
        <v>0</v>
      </c>
      <c r="G1749" s="4" t="s">
        <v>106</v>
      </c>
      <c r="H1749" s="4" t="s">
        <v>107</v>
      </c>
      <c r="I1749" s="4"/>
      <c r="J1749" s="4"/>
      <c r="K1749" s="4">
        <v>207</v>
      </c>
      <c r="L1749" s="4">
        <v>21</v>
      </c>
      <c r="M1749" s="4">
        <v>3</v>
      </c>
      <c r="N1749" s="4" t="s">
        <v>3</v>
      </c>
      <c r="O1749" s="4">
        <v>-1</v>
      </c>
      <c r="P1749" s="4"/>
      <c r="Q1749" s="4"/>
      <c r="R1749" s="4"/>
      <c r="S1749" s="4"/>
      <c r="T1749" s="4"/>
      <c r="U1749" s="4"/>
      <c r="V1749" s="4"/>
      <c r="W1749" s="4"/>
    </row>
    <row r="1750" spans="1:206" x14ac:dyDescent="0.2">
      <c r="A1750" s="4">
        <v>50</v>
      </c>
      <c r="B1750" s="4">
        <v>0</v>
      </c>
      <c r="C1750" s="4">
        <v>0</v>
      </c>
      <c r="D1750" s="4">
        <v>1</v>
      </c>
      <c r="E1750" s="4">
        <v>208</v>
      </c>
      <c r="F1750" s="4">
        <f>Source!V1727</f>
        <v>0</v>
      </c>
      <c r="G1750" s="4" t="s">
        <v>108</v>
      </c>
      <c r="H1750" s="4" t="s">
        <v>109</v>
      </c>
      <c r="I1750" s="4"/>
      <c r="J1750" s="4"/>
      <c r="K1750" s="4">
        <v>208</v>
      </c>
      <c r="L1750" s="4">
        <v>22</v>
      </c>
      <c r="M1750" s="4">
        <v>3</v>
      </c>
      <c r="N1750" s="4" t="s">
        <v>3</v>
      </c>
      <c r="O1750" s="4">
        <v>-1</v>
      </c>
      <c r="P1750" s="4"/>
      <c r="Q1750" s="4"/>
      <c r="R1750" s="4"/>
      <c r="S1750" s="4"/>
      <c r="T1750" s="4"/>
      <c r="U1750" s="4"/>
      <c r="V1750" s="4"/>
      <c r="W1750" s="4"/>
    </row>
    <row r="1751" spans="1:206" x14ac:dyDescent="0.2">
      <c r="A1751" s="4">
        <v>50</v>
      </c>
      <c r="B1751" s="4">
        <v>0</v>
      </c>
      <c r="C1751" s="4">
        <v>0</v>
      </c>
      <c r="D1751" s="4">
        <v>1</v>
      </c>
      <c r="E1751" s="4">
        <v>209</v>
      </c>
      <c r="F1751" s="4">
        <f>ROUND(Source!W1727,O1751)</f>
        <v>0</v>
      </c>
      <c r="G1751" s="4" t="s">
        <v>110</v>
      </c>
      <c r="H1751" s="4" t="s">
        <v>111</v>
      </c>
      <c r="I1751" s="4"/>
      <c r="J1751" s="4"/>
      <c r="K1751" s="4">
        <v>209</v>
      </c>
      <c r="L1751" s="4">
        <v>23</v>
      </c>
      <c r="M1751" s="4">
        <v>3</v>
      </c>
      <c r="N1751" s="4" t="s">
        <v>3</v>
      </c>
      <c r="O1751" s="4">
        <v>2</v>
      </c>
      <c r="P1751" s="4"/>
      <c r="Q1751" s="4"/>
      <c r="R1751" s="4"/>
      <c r="S1751" s="4"/>
      <c r="T1751" s="4"/>
      <c r="U1751" s="4"/>
      <c r="V1751" s="4"/>
      <c r="W1751" s="4"/>
    </row>
    <row r="1752" spans="1:206" x14ac:dyDescent="0.2">
      <c r="A1752" s="4">
        <v>50</v>
      </c>
      <c r="B1752" s="4">
        <v>0</v>
      </c>
      <c r="C1752" s="4">
        <v>0</v>
      </c>
      <c r="D1752" s="4">
        <v>1</v>
      </c>
      <c r="E1752" s="4">
        <v>210</v>
      </c>
      <c r="F1752" s="4">
        <f>ROUND(Source!X1727,O1752)</f>
        <v>0</v>
      </c>
      <c r="G1752" s="4" t="s">
        <v>112</v>
      </c>
      <c r="H1752" s="4" t="s">
        <v>113</v>
      </c>
      <c r="I1752" s="4"/>
      <c r="J1752" s="4"/>
      <c r="K1752" s="4">
        <v>210</v>
      </c>
      <c r="L1752" s="4">
        <v>24</v>
      </c>
      <c r="M1752" s="4">
        <v>3</v>
      </c>
      <c r="N1752" s="4" t="s">
        <v>3</v>
      </c>
      <c r="O1752" s="4">
        <v>2</v>
      </c>
      <c r="P1752" s="4"/>
      <c r="Q1752" s="4"/>
      <c r="R1752" s="4"/>
      <c r="S1752" s="4"/>
      <c r="T1752" s="4"/>
      <c r="U1752" s="4"/>
      <c r="V1752" s="4"/>
      <c r="W1752" s="4"/>
    </row>
    <row r="1753" spans="1:206" x14ac:dyDescent="0.2">
      <c r="A1753" s="4">
        <v>50</v>
      </c>
      <c r="B1753" s="4">
        <v>0</v>
      </c>
      <c r="C1753" s="4">
        <v>0</v>
      </c>
      <c r="D1753" s="4">
        <v>1</v>
      </c>
      <c r="E1753" s="4">
        <v>211</v>
      </c>
      <c r="F1753" s="4">
        <f>ROUND(Source!Y1727,O1753)</f>
        <v>0</v>
      </c>
      <c r="G1753" s="4" t="s">
        <v>114</v>
      </c>
      <c r="H1753" s="4" t="s">
        <v>115</v>
      </c>
      <c r="I1753" s="4"/>
      <c r="J1753" s="4"/>
      <c r="K1753" s="4">
        <v>211</v>
      </c>
      <c r="L1753" s="4">
        <v>25</v>
      </c>
      <c r="M1753" s="4">
        <v>3</v>
      </c>
      <c r="N1753" s="4" t="s">
        <v>3</v>
      </c>
      <c r="O1753" s="4">
        <v>2</v>
      </c>
      <c r="P1753" s="4"/>
      <c r="Q1753" s="4"/>
      <c r="R1753" s="4"/>
      <c r="S1753" s="4"/>
      <c r="T1753" s="4"/>
      <c r="U1753" s="4"/>
      <c r="V1753" s="4"/>
      <c r="W1753" s="4"/>
    </row>
    <row r="1754" spans="1:206" x14ac:dyDescent="0.2">
      <c r="A1754" s="4">
        <v>50</v>
      </c>
      <c r="B1754" s="4">
        <v>0</v>
      </c>
      <c r="C1754" s="4">
        <v>0</v>
      </c>
      <c r="D1754" s="4">
        <v>1</v>
      </c>
      <c r="E1754" s="4">
        <v>224</v>
      </c>
      <c r="F1754" s="4">
        <f>ROUND(Source!AR1727,O1754)</f>
        <v>0</v>
      </c>
      <c r="G1754" s="4" t="s">
        <v>116</v>
      </c>
      <c r="H1754" s="4" t="s">
        <v>117</v>
      </c>
      <c r="I1754" s="4"/>
      <c r="J1754" s="4"/>
      <c r="K1754" s="4">
        <v>224</v>
      </c>
      <c r="L1754" s="4">
        <v>26</v>
      </c>
      <c r="M1754" s="4">
        <v>3</v>
      </c>
      <c r="N1754" s="4" t="s">
        <v>3</v>
      </c>
      <c r="O1754" s="4">
        <v>2</v>
      </c>
      <c r="P1754" s="4"/>
      <c r="Q1754" s="4"/>
      <c r="R1754" s="4"/>
      <c r="S1754" s="4"/>
      <c r="T1754" s="4"/>
      <c r="U1754" s="4"/>
      <c r="V1754" s="4"/>
      <c r="W1754" s="4"/>
    </row>
    <row r="1756" spans="1:206" x14ac:dyDescent="0.2">
      <c r="A1756" s="2">
        <v>51</v>
      </c>
      <c r="B1756" s="2">
        <f>B20</f>
        <v>1</v>
      </c>
      <c r="C1756" s="2">
        <f>A20</f>
        <v>3</v>
      </c>
      <c r="D1756" s="2">
        <f>ROW(A20)</f>
        <v>20</v>
      </c>
      <c r="E1756" s="2"/>
      <c r="F1756" s="2" t="str">
        <f>IF(F20&lt;&gt;"",F20,"")</f>
        <v>Новая локальная смета</v>
      </c>
      <c r="G1756" s="2" t="str">
        <f>IF(G20&lt;&gt;"",G20,"")</f>
        <v>Басманный</v>
      </c>
      <c r="H1756" s="2">
        <v>0</v>
      </c>
      <c r="I1756" s="2"/>
      <c r="J1756" s="2"/>
      <c r="K1756" s="2"/>
      <c r="L1756" s="2"/>
      <c r="M1756" s="2"/>
      <c r="N1756" s="2"/>
      <c r="O1756" s="2">
        <f t="shared" ref="O1756:T1756" si="1025">ROUND(O191+O377+O570+O800+O995+O1192+O1260+O1447+O1486+O1727+AB1756,2)</f>
        <v>5269.92</v>
      </c>
      <c r="P1756" s="2">
        <f t="shared" si="1025"/>
        <v>4903.92</v>
      </c>
      <c r="Q1756" s="2">
        <f t="shared" si="1025"/>
        <v>2.52</v>
      </c>
      <c r="R1756" s="2">
        <f t="shared" si="1025"/>
        <v>0.01</v>
      </c>
      <c r="S1756" s="2">
        <f t="shared" si="1025"/>
        <v>363.48</v>
      </c>
      <c r="T1756" s="2">
        <f t="shared" si="1025"/>
        <v>0</v>
      </c>
      <c r="U1756" s="2">
        <f>U191+U377+U570+U800+U995+U1192+U1260+U1447+U1486+U1727+AH1756</f>
        <v>1.8431999999999999</v>
      </c>
      <c r="V1756" s="2">
        <f>V191+V377+V570+V800+V995+V1192+V1260+V1447+V1486+V1727+AI1756</f>
        <v>0</v>
      </c>
      <c r="W1756" s="2">
        <f>ROUND(W191+W377+W570+W800+W995+W1192+W1260+W1447+W1486+W1727+AJ1756,2)</f>
        <v>0</v>
      </c>
      <c r="X1756" s="2">
        <f>ROUND(X191+X377+X570+X800+X995+X1192+X1260+X1447+X1486+X1727+AK1756,2)</f>
        <v>254.44</v>
      </c>
      <c r="Y1756" s="2">
        <f>ROUND(Y191+Y377+Y570+Y800+Y995+Y1192+Y1260+Y1447+Y1486+Y1727+AL1756,2)</f>
        <v>36.35</v>
      </c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  <c r="AL1756" s="2"/>
      <c r="AM1756" s="2"/>
      <c r="AN1756" s="2"/>
      <c r="AO1756" s="2">
        <f t="shared" ref="AO1756:BC1756" si="1026">ROUND(AO191+AO377+AO570+AO800+AO995+AO1192+AO1260+AO1447+AO1486+AO1727+BX1756,2)</f>
        <v>0</v>
      </c>
      <c r="AP1756" s="2">
        <f t="shared" si="1026"/>
        <v>0</v>
      </c>
      <c r="AQ1756" s="2">
        <f t="shared" si="1026"/>
        <v>0</v>
      </c>
      <c r="AR1756" s="2">
        <f t="shared" si="1026"/>
        <v>5560.72</v>
      </c>
      <c r="AS1756" s="2">
        <f t="shared" si="1026"/>
        <v>4335</v>
      </c>
      <c r="AT1756" s="2">
        <f t="shared" si="1026"/>
        <v>0</v>
      </c>
      <c r="AU1756" s="2">
        <f t="shared" si="1026"/>
        <v>1225.72</v>
      </c>
      <c r="AV1756" s="2">
        <f t="shared" si="1026"/>
        <v>4903.92</v>
      </c>
      <c r="AW1756" s="2">
        <f t="shared" si="1026"/>
        <v>4903.92</v>
      </c>
      <c r="AX1756" s="2">
        <f t="shared" si="1026"/>
        <v>0</v>
      </c>
      <c r="AY1756" s="2">
        <f t="shared" si="1026"/>
        <v>4903.92</v>
      </c>
      <c r="AZ1756" s="2">
        <f t="shared" si="1026"/>
        <v>0</v>
      </c>
      <c r="BA1756" s="2">
        <f t="shared" si="1026"/>
        <v>0</v>
      </c>
      <c r="BB1756" s="2">
        <f t="shared" si="1026"/>
        <v>0</v>
      </c>
      <c r="BC1756" s="2">
        <f t="shared" si="1026"/>
        <v>0</v>
      </c>
      <c r="BD1756" s="2"/>
      <c r="BE1756" s="2"/>
      <c r="BF1756" s="2"/>
      <c r="BG1756" s="2"/>
      <c r="BH1756" s="2"/>
      <c r="BI1756" s="2"/>
      <c r="BJ1756" s="2"/>
      <c r="BK1756" s="2"/>
      <c r="BL1756" s="2"/>
      <c r="BM1756" s="2"/>
      <c r="BN1756" s="2"/>
      <c r="BO1756" s="2"/>
      <c r="BP1756" s="2"/>
      <c r="BQ1756" s="2"/>
      <c r="BR1756" s="2"/>
      <c r="BS1756" s="2"/>
      <c r="BT1756" s="2"/>
      <c r="BU1756" s="2"/>
      <c r="BV1756" s="2"/>
      <c r="BW1756" s="2"/>
      <c r="BX1756" s="2"/>
      <c r="BY1756" s="2"/>
      <c r="BZ1756" s="2"/>
      <c r="CA1756" s="2"/>
      <c r="CB1756" s="2"/>
      <c r="CC1756" s="2"/>
      <c r="CD1756" s="2"/>
      <c r="CE1756" s="2"/>
      <c r="CF1756" s="2"/>
      <c r="CG1756" s="2"/>
      <c r="CH1756" s="2"/>
      <c r="CI1756" s="2"/>
      <c r="CJ1756" s="2"/>
      <c r="CK1756" s="2"/>
      <c r="CL1756" s="2"/>
      <c r="CM1756" s="2"/>
      <c r="CN1756" s="2"/>
      <c r="CO1756" s="2"/>
      <c r="CP1756" s="2"/>
      <c r="CQ1756" s="2"/>
      <c r="CR1756" s="2"/>
      <c r="CS1756" s="2"/>
      <c r="CT1756" s="2"/>
      <c r="CU1756" s="2"/>
      <c r="CV1756" s="2"/>
      <c r="CW1756" s="2"/>
      <c r="CX1756" s="2"/>
      <c r="CY1756" s="2"/>
      <c r="CZ1756" s="2"/>
      <c r="DA1756" s="2"/>
      <c r="DB1756" s="2"/>
      <c r="DC1756" s="2"/>
      <c r="DD1756" s="2"/>
      <c r="DE1756" s="2"/>
      <c r="DF1756" s="2"/>
      <c r="DG1756" s="3"/>
      <c r="DH1756" s="3"/>
      <c r="DI1756" s="3"/>
      <c r="DJ1756" s="3"/>
      <c r="DK1756" s="3"/>
      <c r="DL1756" s="3"/>
      <c r="DM1756" s="3"/>
      <c r="DN1756" s="3"/>
      <c r="DO1756" s="3"/>
      <c r="DP1756" s="3"/>
      <c r="DQ1756" s="3"/>
      <c r="DR1756" s="3"/>
      <c r="DS1756" s="3"/>
      <c r="DT1756" s="3"/>
      <c r="DU1756" s="3"/>
      <c r="DV1756" s="3"/>
      <c r="DW1756" s="3"/>
      <c r="DX1756" s="3"/>
      <c r="DY1756" s="3"/>
      <c r="DZ1756" s="3"/>
      <c r="EA1756" s="3"/>
      <c r="EB1756" s="3"/>
      <c r="EC1756" s="3"/>
      <c r="ED1756" s="3"/>
      <c r="EE1756" s="3"/>
      <c r="EF1756" s="3"/>
      <c r="EG1756" s="3"/>
      <c r="EH1756" s="3"/>
      <c r="EI1756" s="3"/>
      <c r="EJ1756" s="3"/>
      <c r="EK1756" s="3"/>
      <c r="EL1756" s="3"/>
      <c r="EM1756" s="3"/>
      <c r="EN1756" s="3"/>
      <c r="EO1756" s="3"/>
      <c r="EP1756" s="3"/>
      <c r="EQ1756" s="3"/>
      <c r="ER1756" s="3"/>
      <c r="ES1756" s="3"/>
      <c r="ET1756" s="3"/>
      <c r="EU1756" s="3"/>
      <c r="EV1756" s="3"/>
      <c r="EW1756" s="3"/>
      <c r="EX1756" s="3"/>
      <c r="EY1756" s="3"/>
      <c r="EZ1756" s="3"/>
      <c r="FA1756" s="3"/>
      <c r="FB1756" s="3"/>
      <c r="FC1756" s="3"/>
      <c r="FD1756" s="3"/>
      <c r="FE1756" s="3"/>
      <c r="FF1756" s="3"/>
      <c r="FG1756" s="3"/>
      <c r="FH1756" s="3"/>
      <c r="FI1756" s="3"/>
      <c r="FJ1756" s="3"/>
      <c r="FK1756" s="3"/>
      <c r="FL1756" s="3"/>
      <c r="FM1756" s="3"/>
      <c r="FN1756" s="3"/>
      <c r="FO1756" s="3"/>
      <c r="FP1756" s="3"/>
      <c r="FQ1756" s="3"/>
      <c r="FR1756" s="3"/>
      <c r="FS1756" s="3"/>
      <c r="FT1756" s="3"/>
      <c r="FU1756" s="3"/>
      <c r="FV1756" s="3"/>
      <c r="FW1756" s="3"/>
      <c r="FX1756" s="3"/>
      <c r="FY1756" s="3"/>
      <c r="FZ1756" s="3"/>
      <c r="GA1756" s="3"/>
      <c r="GB1756" s="3"/>
      <c r="GC1756" s="3"/>
      <c r="GD1756" s="3"/>
      <c r="GE1756" s="3"/>
      <c r="GF1756" s="3"/>
      <c r="GG1756" s="3"/>
      <c r="GH1756" s="3"/>
      <c r="GI1756" s="3"/>
      <c r="GJ1756" s="3"/>
      <c r="GK1756" s="3"/>
      <c r="GL1756" s="3"/>
      <c r="GM1756" s="3"/>
      <c r="GN1756" s="3"/>
      <c r="GO1756" s="3"/>
      <c r="GP1756" s="3"/>
      <c r="GQ1756" s="3"/>
      <c r="GR1756" s="3"/>
      <c r="GS1756" s="3"/>
      <c r="GT1756" s="3"/>
      <c r="GU1756" s="3"/>
      <c r="GV1756" s="3"/>
      <c r="GW1756" s="3"/>
      <c r="GX1756" s="3">
        <v>0</v>
      </c>
    </row>
    <row r="1758" spans="1:206" x14ac:dyDescent="0.2">
      <c r="A1758" s="4">
        <v>50</v>
      </c>
      <c r="B1758" s="4">
        <v>0</v>
      </c>
      <c r="C1758" s="4">
        <v>0</v>
      </c>
      <c r="D1758" s="4">
        <v>1</v>
      </c>
      <c r="E1758" s="4">
        <v>201</v>
      </c>
      <c r="F1758" s="4">
        <f>ROUND(Source!O1756,O1758)</f>
        <v>5269.92</v>
      </c>
      <c r="G1758" s="4" t="s">
        <v>66</v>
      </c>
      <c r="H1758" s="4" t="s">
        <v>67</v>
      </c>
      <c r="I1758" s="4"/>
      <c r="J1758" s="4"/>
      <c r="K1758" s="4">
        <v>201</v>
      </c>
      <c r="L1758" s="4">
        <v>1</v>
      </c>
      <c r="M1758" s="4">
        <v>3</v>
      </c>
      <c r="N1758" s="4" t="s">
        <v>3</v>
      </c>
      <c r="O1758" s="4">
        <v>2</v>
      </c>
      <c r="P1758" s="4"/>
      <c r="Q1758" s="4"/>
      <c r="R1758" s="4"/>
      <c r="S1758" s="4"/>
      <c r="T1758" s="4"/>
      <c r="U1758" s="4"/>
      <c r="V1758" s="4"/>
      <c r="W1758" s="4"/>
    </row>
    <row r="1759" spans="1:206" x14ac:dyDescent="0.2">
      <c r="A1759" s="4">
        <v>50</v>
      </c>
      <c r="B1759" s="4">
        <v>0</v>
      </c>
      <c r="C1759" s="4">
        <v>0</v>
      </c>
      <c r="D1759" s="4">
        <v>1</v>
      </c>
      <c r="E1759" s="4">
        <v>202</v>
      </c>
      <c r="F1759" s="4">
        <f>ROUND(Source!P1756,O1759)</f>
        <v>4903.92</v>
      </c>
      <c r="G1759" s="4" t="s">
        <v>68</v>
      </c>
      <c r="H1759" s="4" t="s">
        <v>69</v>
      </c>
      <c r="I1759" s="4"/>
      <c r="J1759" s="4"/>
      <c r="K1759" s="4">
        <v>202</v>
      </c>
      <c r="L1759" s="4">
        <v>2</v>
      </c>
      <c r="M1759" s="4">
        <v>3</v>
      </c>
      <c r="N1759" s="4" t="s">
        <v>3</v>
      </c>
      <c r="O1759" s="4">
        <v>2</v>
      </c>
      <c r="P1759" s="4"/>
      <c r="Q1759" s="4"/>
      <c r="R1759" s="4"/>
      <c r="S1759" s="4"/>
      <c r="T1759" s="4"/>
      <c r="U1759" s="4"/>
      <c r="V1759" s="4"/>
      <c r="W1759" s="4"/>
    </row>
    <row r="1760" spans="1:206" x14ac:dyDescent="0.2">
      <c r="A1760" s="4">
        <v>50</v>
      </c>
      <c r="B1760" s="4">
        <v>0</v>
      </c>
      <c r="C1760" s="4">
        <v>0</v>
      </c>
      <c r="D1760" s="4">
        <v>1</v>
      </c>
      <c r="E1760" s="4">
        <v>222</v>
      </c>
      <c r="F1760" s="4">
        <f>ROUND(Source!AO1756,O1760)</f>
        <v>0</v>
      </c>
      <c r="G1760" s="4" t="s">
        <v>70</v>
      </c>
      <c r="H1760" s="4" t="s">
        <v>71</v>
      </c>
      <c r="I1760" s="4"/>
      <c r="J1760" s="4"/>
      <c r="K1760" s="4">
        <v>222</v>
      </c>
      <c r="L1760" s="4">
        <v>3</v>
      </c>
      <c r="M1760" s="4">
        <v>3</v>
      </c>
      <c r="N1760" s="4" t="s">
        <v>3</v>
      </c>
      <c r="O1760" s="4">
        <v>2</v>
      </c>
      <c r="P1760" s="4"/>
      <c r="Q1760" s="4"/>
      <c r="R1760" s="4"/>
      <c r="S1760" s="4"/>
      <c r="T1760" s="4"/>
      <c r="U1760" s="4"/>
      <c r="V1760" s="4"/>
      <c r="W1760" s="4"/>
    </row>
    <row r="1761" spans="1:23" x14ac:dyDescent="0.2">
      <c r="A1761" s="4">
        <v>50</v>
      </c>
      <c r="B1761" s="4">
        <v>0</v>
      </c>
      <c r="C1761" s="4">
        <v>0</v>
      </c>
      <c r="D1761" s="4">
        <v>1</v>
      </c>
      <c r="E1761" s="4">
        <v>225</v>
      </c>
      <c r="F1761" s="4">
        <f>ROUND(Source!AV1756,O1761)</f>
        <v>4903.92</v>
      </c>
      <c r="G1761" s="4" t="s">
        <v>72</v>
      </c>
      <c r="H1761" s="4" t="s">
        <v>73</v>
      </c>
      <c r="I1761" s="4"/>
      <c r="J1761" s="4"/>
      <c r="K1761" s="4">
        <v>225</v>
      </c>
      <c r="L1761" s="4">
        <v>4</v>
      </c>
      <c r="M1761" s="4">
        <v>3</v>
      </c>
      <c r="N1761" s="4" t="s">
        <v>3</v>
      </c>
      <c r="O1761" s="4">
        <v>2</v>
      </c>
      <c r="P1761" s="4"/>
      <c r="Q1761" s="4"/>
      <c r="R1761" s="4"/>
      <c r="S1761" s="4"/>
      <c r="T1761" s="4"/>
      <c r="U1761" s="4"/>
      <c r="V1761" s="4"/>
      <c r="W1761" s="4"/>
    </row>
    <row r="1762" spans="1:23" x14ac:dyDescent="0.2">
      <c r="A1762" s="4">
        <v>50</v>
      </c>
      <c r="B1762" s="4">
        <v>0</v>
      </c>
      <c r="C1762" s="4">
        <v>0</v>
      </c>
      <c r="D1762" s="4">
        <v>1</v>
      </c>
      <c r="E1762" s="4">
        <v>226</v>
      </c>
      <c r="F1762" s="4">
        <f>ROUND(Source!AW1756,O1762)</f>
        <v>4903.92</v>
      </c>
      <c r="G1762" s="4" t="s">
        <v>74</v>
      </c>
      <c r="H1762" s="4" t="s">
        <v>75</v>
      </c>
      <c r="I1762" s="4"/>
      <c r="J1762" s="4"/>
      <c r="K1762" s="4">
        <v>226</v>
      </c>
      <c r="L1762" s="4">
        <v>5</v>
      </c>
      <c r="M1762" s="4">
        <v>3</v>
      </c>
      <c r="N1762" s="4" t="s">
        <v>3</v>
      </c>
      <c r="O1762" s="4">
        <v>2</v>
      </c>
      <c r="P1762" s="4"/>
      <c r="Q1762" s="4"/>
      <c r="R1762" s="4"/>
      <c r="S1762" s="4"/>
      <c r="T1762" s="4"/>
      <c r="U1762" s="4"/>
      <c r="V1762" s="4"/>
      <c r="W1762" s="4"/>
    </row>
    <row r="1763" spans="1:23" x14ac:dyDescent="0.2">
      <c r="A1763" s="4">
        <v>50</v>
      </c>
      <c r="B1763" s="4">
        <v>0</v>
      </c>
      <c r="C1763" s="4">
        <v>0</v>
      </c>
      <c r="D1763" s="4">
        <v>1</v>
      </c>
      <c r="E1763" s="4">
        <v>227</v>
      </c>
      <c r="F1763" s="4">
        <f>ROUND(Source!AX1756,O1763)</f>
        <v>0</v>
      </c>
      <c r="G1763" s="4" t="s">
        <v>76</v>
      </c>
      <c r="H1763" s="4" t="s">
        <v>77</v>
      </c>
      <c r="I1763" s="4"/>
      <c r="J1763" s="4"/>
      <c r="K1763" s="4">
        <v>227</v>
      </c>
      <c r="L1763" s="4">
        <v>6</v>
      </c>
      <c r="M1763" s="4">
        <v>3</v>
      </c>
      <c r="N1763" s="4" t="s">
        <v>3</v>
      </c>
      <c r="O1763" s="4">
        <v>2</v>
      </c>
      <c r="P1763" s="4"/>
      <c r="Q1763" s="4"/>
      <c r="R1763" s="4"/>
      <c r="S1763" s="4"/>
      <c r="T1763" s="4"/>
      <c r="U1763" s="4"/>
      <c r="V1763" s="4"/>
      <c r="W1763" s="4"/>
    </row>
    <row r="1764" spans="1:23" x14ac:dyDescent="0.2">
      <c r="A1764" s="4">
        <v>50</v>
      </c>
      <c r="B1764" s="4">
        <v>0</v>
      </c>
      <c r="C1764" s="4">
        <v>0</v>
      </c>
      <c r="D1764" s="4">
        <v>1</v>
      </c>
      <c r="E1764" s="4">
        <v>228</v>
      </c>
      <c r="F1764" s="4">
        <f>ROUND(Source!AY1756,O1764)</f>
        <v>4903.92</v>
      </c>
      <c r="G1764" s="4" t="s">
        <v>78</v>
      </c>
      <c r="H1764" s="4" t="s">
        <v>79</v>
      </c>
      <c r="I1764" s="4"/>
      <c r="J1764" s="4"/>
      <c r="K1764" s="4">
        <v>228</v>
      </c>
      <c r="L1764" s="4">
        <v>7</v>
      </c>
      <c r="M1764" s="4">
        <v>3</v>
      </c>
      <c r="N1764" s="4" t="s">
        <v>3</v>
      </c>
      <c r="O1764" s="4">
        <v>2</v>
      </c>
      <c r="P1764" s="4"/>
      <c r="Q1764" s="4"/>
      <c r="R1764" s="4"/>
      <c r="S1764" s="4"/>
      <c r="T1764" s="4"/>
      <c r="U1764" s="4"/>
      <c r="V1764" s="4"/>
      <c r="W1764" s="4"/>
    </row>
    <row r="1765" spans="1:23" x14ac:dyDescent="0.2">
      <c r="A1765" s="4">
        <v>50</v>
      </c>
      <c r="B1765" s="4">
        <v>0</v>
      </c>
      <c r="C1765" s="4">
        <v>0</v>
      </c>
      <c r="D1765" s="4">
        <v>1</v>
      </c>
      <c r="E1765" s="4">
        <v>216</v>
      </c>
      <c r="F1765" s="4">
        <f>ROUND(Source!AP1756,O1765)</f>
        <v>0</v>
      </c>
      <c r="G1765" s="4" t="s">
        <v>80</v>
      </c>
      <c r="H1765" s="4" t="s">
        <v>81</v>
      </c>
      <c r="I1765" s="4"/>
      <c r="J1765" s="4"/>
      <c r="K1765" s="4">
        <v>216</v>
      </c>
      <c r="L1765" s="4">
        <v>8</v>
      </c>
      <c r="M1765" s="4">
        <v>3</v>
      </c>
      <c r="N1765" s="4" t="s">
        <v>3</v>
      </c>
      <c r="O1765" s="4">
        <v>2</v>
      </c>
      <c r="P1765" s="4"/>
      <c r="Q1765" s="4"/>
      <c r="R1765" s="4"/>
      <c r="S1765" s="4"/>
      <c r="T1765" s="4"/>
      <c r="U1765" s="4"/>
      <c r="V1765" s="4"/>
      <c r="W1765" s="4"/>
    </row>
    <row r="1766" spans="1:23" x14ac:dyDescent="0.2">
      <c r="A1766" s="4">
        <v>50</v>
      </c>
      <c r="B1766" s="4">
        <v>0</v>
      </c>
      <c r="C1766" s="4">
        <v>0</v>
      </c>
      <c r="D1766" s="4">
        <v>1</v>
      </c>
      <c r="E1766" s="4">
        <v>223</v>
      </c>
      <c r="F1766" s="4">
        <f>ROUND(Source!AQ1756,O1766)</f>
        <v>0</v>
      </c>
      <c r="G1766" s="4" t="s">
        <v>82</v>
      </c>
      <c r="H1766" s="4" t="s">
        <v>83</v>
      </c>
      <c r="I1766" s="4"/>
      <c r="J1766" s="4"/>
      <c r="K1766" s="4">
        <v>223</v>
      </c>
      <c r="L1766" s="4">
        <v>9</v>
      </c>
      <c r="M1766" s="4">
        <v>3</v>
      </c>
      <c r="N1766" s="4" t="s">
        <v>3</v>
      </c>
      <c r="O1766" s="4">
        <v>2</v>
      </c>
      <c r="P1766" s="4"/>
      <c r="Q1766" s="4"/>
      <c r="R1766" s="4"/>
      <c r="S1766" s="4"/>
      <c r="T1766" s="4"/>
      <c r="U1766" s="4"/>
      <c r="V1766" s="4"/>
      <c r="W1766" s="4"/>
    </row>
    <row r="1767" spans="1:23" x14ac:dyDescent="0.2">
      <c r="A1767" s="4">
        <v>50</v>
      </c>
      <c r="B1767" s="4">
        <v>0</v>
      </c>
      <c r="C1767" s="4">
        <v>0</v>
      </c>
      <c r="D1767" s="4">
        <v>1</v>
      </c>
      <c r="E1767" s="4">
        <v>229</v>
      </c>
      <c r="F1767" s="4">
        <f>ROUND(Source!AZ1756,O1767)</f>
        <v>0</v>
      </c>
      <c r="G1767" s="4" t="s">
        <v>84</v>
      </c>
      <c r="H1767" s="4" t="s">
        <v>85</v>
      </c>
      <c r="I1767" s="4"/>
      <c r="J1767" s="4"/>
      <c r="K1767" s="4">
        <v>229</v>
      </c>
      <c r="L1767" s="4">
        <v>10</v>
      </c>
      <c r="M1767" s="4">
        <v>3</v>
      </c>
      <c r="N1767" s="4" t="s">
        <v>3</v>
      </c>
      <c r="O1767" s="4">
        <v>2</v>
      </c>
      <c r="P1767" s="4"/>
      <c r="Q1767" s="4"/>
      <c r="R1767" s="4"/>
      <c r="S1767" s="4"/>
      <c r="T1767" s="4"/>
      <c r="U1767" s="4"/>
      <c r="V1767" s="4"/>
      <c r="W1767" s="4"/>
    </row>
    <row r="1768" spans="1:23" x14ac:dyDescent="0.2">
      <c r="A1768" s="4">
        <v>50</v>
      </c>
      <c r="B1768" s="4">
        <v>0</v>
      </c>
      <c r="C1768" s="4">
        <v>0</v>
      </c>
      <c r="D1768" s="4">
        <v>1</v>
      </c>
      <c r="E1768" s="4">
        <v>203</v>
      </c>
      <c r="F1768" s="4">
        <f>ROUND(Source!Q1756,O1768)</f>
        <v>2.52</v>
      </c>
      <c r="G1768" s="4" t="s">
        <v>86</v>
      </c>
      <c r="H1768" s="4" t="s">
        <v>87</v>
      </c>
      <c r="I1768" s="4"/>
      <c r="J1768" s="4"/>
      <c r="K1768" s="4">
        <v>203</v>
      </c>
      <c r="L1768" s="4">
        <v>11</v>
      </c>
      <c r="M1768" s="4">
        <v>3</v>
      </c>
      <c r="N1768" s="4" t="s">
        <v>3</v>
      </c>
      <c r="O1768" s="4">
        <v>2</v>
      </c>
      <c r="P1768" s="4"/>
      <c r="Q1768" s="4"/>
      <c r="R1768" s="4"/>
      <c r="S1768" s="4"/>
      <c r="T1768" s="4"/>
      <c r="U1768" s="4"/>
      <c r="V1768" s="4"/>
      <c r="W1768" s="4"/>
    </row>
    <row r="1769" spans="1:23" x14ac:dyDescent="0.2">
      <c r="A1769" s="4">
        <v>50</v>
      </c>
      <c r="B1769" s="4">
        <v>0</v>
      </c>
      <c r="C1769" s="4">
        <v>0</v>
      </c>
      <c r="D1769" s="4">
        <v>1</v>
      </c>
      <c r="E1769" s="4">
        <v>231</v>
      </c>
      <c r="F1769" s="4">
        <f>ROUND(Source!BB1756,O1769)</f>
        <v>0</v>
      </c>
      <c r="G1769" s="4" t="s">
        <v>88</v>
      </c>
      <c r="H1769" s="4" t="s">
        <v>89</v>
      </c>
      <c r="I1769" s="4"/>
      <c r="J1769" s="4"/>
      <c r="K1769" s="4">
        <v>231</v>
      </c>
      <c r="L1769" s="4">
        <v>12</v>
      </c>
      <c r="M1769" s="4">
        <v>3</v>
      </c>
      <c r="N1769" s="4" t="s">
        <v>3</v>
      </c>
      <c r="O1769" s="4">
        <v>2</v>
      </c>
      <c r="P1769" s="4"/>
      <c r="Q1769" s="4"/>
      <c r="R1769" s="4"/>
      <c r="S1769" s="4"/>
      <c r="T1769" s="4"/>
      <c r="U1769" s="4"/>
      <c r="V1769" s="4"/>
      <c r="W1769" s="4"/>
    </row>
    <row r="1770" spans="1:23" x14ac:dyDescent="0.2">
      <c r="A1770" s="4">
        <v>50</v>
      </c>
      <c r="B1770" s="4">
        <v>0</v>
      </c>
      <c r="C1770" s="4">
        <v>0</v>
      </c>
      <c r="D1770" s="4">
        <v>1</v>
      </c>
      <c r="E1770" s="4">
        <v>204</v>
      </c>
      <c r="F1770" s="4">
        <f>ROUND(Source!R1756,O1770)</f>
        <v>0.01</v>
      </c>
      <c r="G1770" s="4" t="s">
        <v>90</v>
      </c>
      <c r="H1770" s="4" t="s">
        <v>91</v>
      </c>
      <c r="I1770" s="4"/>
      <c r="J1770" s="4"/>
      <c r="K1770" s="4">
        <v>204</v>
      </c>
      <c r="L1770" s="4">
        <v>13</v>
      </c>
      <c r="M1770" s="4">
        <v>3</v>
      </c>
      <c r="N1770" s="4" t="s">
        <v>3</v>
      </c>
      <c r="O1770" s="4">
        <v>2</v>
      </c>
      <c r="P1770" s="4"/>
      <c r="Q1770" s="4"/>
      <c r="R1770" s="4"/>
      <c r="S1770" s="4"/>
      <c r="T1770" s="4"/>
      <c r="U1770" s="4"/>
      <c r="V1770" s="4"/>
      <c r="W1770" s="4"/>
    </row>
    <row r="1771" spans="1:23" x14ac:dyDescent="0.2">
      <c r="A1771" s="4">
        <v>50</v>
      </c>
      <c r="B1771" s="4">
        <v>0</v>
      </c>
      <c r="C1771" s="4">
        <v>0</v>
      </c>
      <c r="D1771" s="4">
        <v>1</v>
      </c>
      <c r="E1771" s="4">
        <v>205</v>
      </c>
      <c r="F1771" s="4">
        <f>ROUND(Source!S1756,O1771)</f>
        <v>363.48</v>
      </c>
      <c r="G1771" s="4" t="s">
        <v>92</v>
      </c>
      <c r="H1771" s="4" t="s">
        <v>93</v>
      </c>
      <c r="I1771" s="4"/>
      <c r="J1771" s="4"/>
      <c r="K1771" s="4">
        <v>205</v>
      </c>
      <c r="L1771" s="4">
        <v>14</v>
      </c>
      <c r="M1771" s="4">
        <v>3</v>
      </c>
      <c r="N1771" s="4" t="s">
        <v>3</v>
      </c>
      <c r="O1771" s="4">
        <v>2</v>
      </c>
      <c r="P1771" s="4"/>
      <c r="Q1771" s="4"/>
      <c r="R1771" s="4"/>
      <c r="S1771" s="4"/>
      <c r="T1771" s="4"/>
      <c r="U1771" s="4"/>
      <c r="V1771" s="4"/>
      <c r="W1771" s="4"/>
    </row>
    <row r="1772" spans="1:23" x14ac:dyDescent="0.2">
      <c r="A1772" s="4">
        <v>50</v>
      </c>
      <c r="B1772" s="4">
        <v>0</v>
      </c>
      <c r="C1772" s="4">
        <v>0</v>
      </c>
      <c r="D1772" s="4">
        <v>1</v>
      </c>
      <c r="E1772" s="4">
        <v>232</v>
      </c>
      <c r="F1772" s="4">
        <f>ROUND(Source!BC1756,O1772)</f>
        <v>0</v>
      </c>
      <c r="G1772" s="4" t="s">
        <v>94</v>
      </c>
      <c r="H1772" s="4" t="s">
        <v>95</v>
      </c>
      <c r="I1772" s="4"/>
      <c r="J1772" s="4"/>
      <c r="K1772" s="4">
        <v>232</v>
      </c>
      <c r="L1772" s="4">
        <v>15</v>
      </c>
      <c r="M1772" s="4">
        <v>3</v>
      </c>
      <c r="N1772" s="4" t="s">
        <v>3</v>
      </c>
      <c r="O1772" s="4">
        <v>2</v>
      </c>
      <c r="P1772" s="4"/>
      <c r="Q1772" s="4"/>
      <c r="R1772" s="4"/>
      <c r="S1772" s="4"/>
      <c r="T1772" s="4"/>
      <c r="U1772" s="4"/>
      <c r="V1772" s="4"/>
      <c r="W1772" s="4"/>
    </row>
    <row r="1773" spans="1:23" x14ac:dyDescent="0.2">
      <c r="A1773" s="4">
        <v>50</v>
      </c>
      <c r="B1773" s="4">
        <v>0</v>
      </c>
      <c r="C1773" s="4">
        <v>0</v>
      </c>
      <c r="D1773" s="4">
        <v>1</v>
      </c>
      <c r="E1773" s="4">
        <v>214</v>
      </c>
      <c r="F1773" s="4">
        <f>ROUND(Source!AS1756,O1773)</f>
        <v>4335</v>
      </c>
      <c r="G1773" s="4" t="s">
        <v>96</v>
      </c>
      <c r="H1773" s="4" t="s">
        <v>97</v>
      </c>
      <c r="I1773" s="4"/>
      <c r="J1773" s="4"/>
      <c r="K1773" s="4">
        <v>214</v>
      </c>
      <c r="L1773" s="4">
        <v>16</v>
      </c>
      <c r="M1773" s="4">
        <v>3</v>
      </c>
      <c r="N1773" s="4" t="s">
        <v>3</v>
      </c>
      <c r="O1773" s="4">
        <v>2</v>
      </c>
      <c r="P1773" s="4"/>
      <c r="Q1773" s="4"/>
      <c r="R1773" s="4"/>
      <c r="S1773" s="4"/>
      <c r="T1773" s="4"/>
      <c r="U1773" s="4"/>
      <c r="V1773" s="4"/>
      <c r="W1773" s="4"/>
    </row>
    <row r="1774" spans="1:23" x14ac:dyDescent="0.2">
      <c r="A1774" s="4">
        <v>50</v>
      </c>
      <c r="B1774" s="4">
        <v>0</v>
      </c>
      <c r="C1774" s="4">
        <v>0</v>
      </c>
      <c r="D1774" s="4">
        <v>1</v>
      </c>
      <c r="E1774" s="4">
        <v>215</v>
      </c>
      <c r="F1774" s="4">
        <f>ROUND(Source!AT1756,O1774)</f>
        <v>0</v>
      </c>
      <c r="G1774" s="4" t="s">
        <v>98</v>
      </c>
      <c r="H1774" s="4" t="s">
        <v>99</v>
      </c>
      <c r="I1774" s="4"/>
      <c r="J1774" s="4"/>
      <c r="K1774" s="4">
        <v>215</v>
      </c>
      <c r="L1774" s="4">
        <v>17</v>
      </c>
      <c r="M1774" s="4">
        <v>3</v>
      </c>
      <c r="N1774" s="4" t="s">
        <v>3</v>
      </c>
      <c r="O1774" s="4">
        <v>2</v>
      </c>
      <c r="P1774" s="4"/>
      <c r="Q1774" s="4"/>
      <c r="R1774" s="4"/>
      <c r="S1774" s="4"/>
      <c r="T1774" s="4"/>
      <c r="U1774" s="4"/>
      <c r="V1774" s="4"/>
      <c r="W1774" s="4"/>
    </row>
    <row r="1775" spans="1:23" x14ac:dyDescent="0.2">
      <c r="A1775" s="4">
        <v>50</v>
      </c>
      <c r="B1775" s="4">
        <v>0</v>
      </c>
      <c r="C1775" s="4">
        <v>0</v>
      </c>
      <c r="D1775" s="4">
        <v>1</v>
      </c>
      <c r="E1775" s="4">
        <v>217</v>
      </c>
      <c r="F1775" s="4">
        <f>ROUND(Source!AU1756,O1775)</f>
        <v>1225.72</v>
      </c>
      <c r="G1775" s="4" t="s">
        <v>100</v>
      </c>
      <c r="H1775" s="4" t="s">
        <v>101</v>
      </c>
      <c r="I1775" s="4"/>
      <c r="J1775" s="4"/>
      <c r="K1775" s="4">
        <v>217</v>
      </c>
      <c r="L1775" s="4">
        <v>18</v>
      </c>
      <c r="M1775" s="4">
        <v>3</v>
      </c>
      <c r="N1775" s="4" t="s">
        <v>3</v>
      </c>
      <c r="O1775" s="4">
        <v>2</v>
      </c>
      <c r="P1775" s="4"/>
      <c r="Q1775" s="4"/>
      <c r="R1775" s="4"/>
      <c r="S1775" s="4"/>
      <c r="T1775" s="4"/>
      <c r="U1775" s="4"/>
      <c r="V1775" s="4"/>
      <c r="W1775" s="4"/>
    </row>
    <row r="1776" spans="1:23" x14ac:dyDescent="0.2">
      <c r="A1776" s="4">
        <v>50</v>
      </c>
      <c r="B1776" s="4">
        <v>0</v>
      </c>
      <c r="C1776" s="4">
        <v>0</v>
      </c>
      <c r="D1776" s="4">
        <v>1</v>
      </c>
      <c r="E1776" s="4">
        <v>230</v>
      </c>
      <c r="F1776" s="4">
        <f>ROUND(Source!BA1756,O1776)</f>
        <v>0</v>
      </c>
      <c r="G1776" s="4" t="s">
        <v>102</v>
      </c>
      <c r="H1776" s="4" t="s">
        <v>103</v>
      </c>
      <c r="I1776" s="4"/>
      <c r="J1776" s="4"/>
      <c r="K1776" s="4">
        <v>230</v>
      </c>
      <c r="L1776" s="4">
        <v>19</v>
      </c>
      <c r="M1776" s="4">
        <v>3</v>
      </c>
      <c r="N1776" s="4" t="s">
        <v>3</v>
      </c>
      <c r="O1776" s="4">
        <v>2</v>
      </c>
      <c r="P1776" s="4"/>
      <c r="Q1776" s="4"/>
      <c r="R1776" s="4"/>
      <c r="S1776" s="4"/>
      <c r="T1776" s="4"/>
      <c r="U1776" s="4"/>
      <c r="V1776" s="4"/>
      <c r="W1776" s="4"/>
    </row>
    <row r="1777" spans="1:23" x14ac:dyDescent="0.2">
      <c r="A1777" s="4">
        <v>50</v>
      </c>
      <c r="B1777" s="4">
        <v>0</v>
      </c>
      <c r="C1777" s="4">
        <v>0</v>
      </c>
      <c r="D1777" s="4">
        <v>1</v>
      </c>
      <c r="E1777" s="4">
        <v>206</v>
      </c>
      <c r="F1777" s="4">
        <f>ROUND(Source!T1756,O1777)</f>
        <v>0</v>
      </c>
      <c r="G1777" s="4" t="s">
        <v>104</v>
      </c>
      <c r="H1777" s="4" t="s">
        <v>105</v>
      </c>
      <c r="I1777" s="4"/>
      <c r="J1777" s="4"/>
      <c r="K1777" s="4">
        <v>206</v>
      </c>
      <c r="L1777" s="4">
        <v>20</v>
      </c>
      <c r="M1777" s="4">
        <v>3</v>
      </c>
      <c r="N1777" s="4" t="s">
        <v>3</v>
      </c>
      <c r="O1777" s="4">
        <v>2</v>
      </c>
      <c r="P1777" s="4"/>
      <c r="Q1777" s="4"/>
      <c r="R1777" s="4"/>
      <c r="S1777" s="4"/>
      <c r="T1777" s="4"/>
      <c r="U1777" s="4"/>
      <c r="V1777" s="4"/>
      <c r="W1777" s="4"/>
    </row>
    <row r="1778" spans="1:23" x14ac:dyDescent="0.2">
      <c r="A1778" s="4">
        <v>50</v>
      </c>
      <c r="B1778" s="4">
        <v>0</v>
      </c>
      <c r="C1778" s="4">
        <v>0</v>
      </c>
      <c r="D1778" s="4">
        <v>1</v>
      </c>
      <c r="E1778" s="4">
        <v>207</v>
      </c>
      <c r="F1778" s="4">
        <f>Source!U1756</f>
        <v>1.8431999999999999</v>
      </c>
      <c r="G1778" s="4" t="s">
        <v>106</v>
      </c>
      <c r="H1778" s="4" t="s">
        <v>107</v>
      </c>
      <c r="I1778" s="4"/>
      <c r="J1778" s="4"/>
      <c r="K1778" s="4">
        <v>207</v>
      </c>
      <c r="L1778" s="4">
        <v>21</v>
      </c>
      <c r="M1778" s="4">
        <v>3</v>
      </c>
      <c r="N1778" s="4" t="s">
        <v>3</v>
      </c>
      <c r="O1778" s="4">
        <v>-1</v>
      </c>
      <c r="P1778" s="4"/>
      <c r="Q1778" s="4"/>
      <c r="R1778" s="4"/>
      <c r="S1778" s="4"/>
      <c r="T1778" s="4"/>
      <c r="U1778" s="4"/>
      <c r="V1778" s="4"/>
      <c r="W1778" s="4"/>
    </row>
    <row r="1779" spans="1:23" x14ac:dyDescent="0.2">
      <c r="A1779" s="4">
        <v>50</v>
      </c>
      <c r="B1779" s="4">
        <v>0</v>
      </c>
      <c r="C1779" s="4">
        <v>0</v>
      </c>
      <c r="D1779" s="4">
        <v>1</v>
      </c>
      <c r="E1779" s="4">
        <v>208</v>
      </c>
      <c r="F1779" s="4">
        <f>Source!V1756</f>
        <v>0</v>
      </c>
      <c r="G1779" s="4" t="s">
        <v>108</v>
      </c>
      <c r="H1779" s="4" t="s">
        <v>109</v>
      </c>
      <c r="I1779" s="4"/>
      <c r="J1779" s="4"/>
      <c r="K1779" s="4">
        <v>208</v>
      </c>
      <c r="L1779" s="4">
        <v>22</v>
      </c>
      <c r="M1779" s="4">
        <v>3</v>
      </c>
      <c r="N1779" s="4" t="s">
        <v>3</v>
      </c>
      <c r="O1779" s="4">
        <v>-1</v>
      </c>
      <c r="P1779" s="4"/>
      <c r="Q1779" s="4"/>
      <c r="R1779" s="4"/>
      <c r="S1779" s="4"/>
      <c r="T1779" s="4"/>
      <c r="U1779" s="4"/>
      <c r="V1779" s="4"/>
      <c r="W1779" s="4"/>
    </row>
    <row r="1780" spans="1:23" x14ac:dyDescent="0.2">
      <c r="A1780" s="4">
        <v>50</v>
      </c>
      <c r="B1780" s="4">
        <v>0</v>
      </c>
      <c r="C1780" s="4">
        <v>0</v>
      </c>
      <c r="D1780" s="4">
        <v>1</v>
      </c>
      <c r="E1780" s="4">
        <v>209</v>
      </c>
      <c r="F1780" s="4">
        <f>ROUND(Source!W1756,O1780)</f>
        <v>0</v>
      </c>
      <c r="G1780" s="4" t="s">
        <v>110</v>
      </c>
      <c r="H1780" s="4" t="s">
        <v>111</v>
      </c>
      <c r="I1780" s="4"/>
      <c r="J1780" s="4"/>
      <c r="K1780" s="4">
        <v>209</v>
      </c>
      <c r="L1780" s="4">
        <v>23</v>
      </c>
      <c r="M1780" s="4">
        <v>3</v>
      </c>
      <c r="N1780" s="4" t="s">
        <v>3</v>
      </c>
      <c r="O1780" s="4">
        <v>2</v>
      </c>
      <c r="P1780" s="4"/>
      <c r="Q1780" s="4"/>
      <c r="R1780" s="4"/>
      <c r="S1780" s="4"/>
      <c r="T1780" s="4"/>
      <c r="U1780" s="4"/>
      <c r="V1780" s="4"/>
      <c r="W1780" s="4"/>
    </row>
    <row r="1781" spans="1:23" x14ac:dyDescent="0.2">
      <c r="A1781" s="4">
        <v>50</v>
      </c>
      <c r="B1781" s="4">
        <v>0</v>
      </c>
      <c r="C1781" s="4">
        <v>0</v>
      </c>
      <c r="D1781" s="4">
        <v>1</v>
      </c>
      <c r="E1781" s="4">
        <v>210</v>
      </c>
      <c r="F1781" s="4">
        <f>ROUND(Source!X1756,O1781)</f>
        <v>254.44</v>
      </c>
      <c r="G1781" s="4" t="s">
        <v>112</v>
      </c>
      <c r="H1781" s="4" t="s">
        <v>113</v>
      </c>
      <c r="I1781" s="4"/>
      <c r="J1781" s="4"/>
      <c r="K1781" s="4">
        <v>210</v>
      </c>
      <c r="L1781" s="4">
        <v>24</v>
      </c>
      <c r="M1781" s="4">
        <v>3</v>
      </c>
      <c r="N1781" s="4" t="s">
        <v>3</v>
      </c>
      <c r="O1781" s="4">
        <v>2</v>
      </c>
      <c r="P1781" s="4"/>
      <c r="Q1781" s="4"/>
      <c r="R1781" s="4"/>
      <c r="S1781" s="4"/>
      <c r="T1781" s="4"/>
      <c r="U1781" s="4"/>
      <c r="V1781" s="4"/>
      <c r="W1781" s="4"/>
    </row>
    <row r="1782" spans="1:23" x14ac:dyDescent="0.2">
      <c r="A1782" s="4">
        <v>50</v>
      </c>
      <c r="B1782" s="4">
        <v>0</v>
      </c>
      <c r="C1782" s="4">
        <v>0</v>
      </c>
      <c r="D1782" s="4">
        <v>1</v>
      </c>
      <c r="E1782" s="4">
        <v>211</v>
      </c>
      <c r="F1782" s="4">
        <f>ROUND(Source!Y1756,O1782)</f>
        <v>36.35</v>
      </c>
      <c r="G1782" s="4" t="s">
        <v>114</v>
      </c>
      <c r="H1782" s="4" t="s">
        <v>115</v>
      </c>
      <c r="I1782" s="4"/>
      <c r="J1782" s="4"/>
      <c r="K1782" s="4">
        <v>211</v>
      </c>
      <c r="L1782" s="4">
        <v>25</v>
      </c>
      <c r="M1782" s="4">
        <v>3</v>
      </c>
      <c r="N1782" s="4" t="s">
        <v>3</v>
      </c>
      <c r="O1782" s="4">
        <v>2</v>
      </c>
      <c r="P1782" s="4"/>
      <c r="Q1782" s="4"/>
      <c r="R1782" s="4"/>
      <c r="S1782" s="4"/>
      <c r="T1782" s="4"/>
      <c r="U1782" s="4"/>
      <c r="V1782" s="4"/>
      <c r="W1782" s="4"/>
    </row>
    <row r="1783" spans="1:23" x14ac:dyDescent="0.2">
      <c r="A1783" s="4">
        <v>50</v>
      </c>
      <c r="B1783" s="4">
        <v>0</v>
      </c>
      <c r="C1783" s="4">
        <v>0</v>
      </c>
      <c r="D1783" s="4">
        <v>1</v>
      </c>
      <c r="E1783" s="4">
        <v>224</v>
      </c>
      <c r="F1783" s="4">
        <f>ROUND(Source!AR1756,O1783)</f>
        <v>5560.72</v>
      </c>
      <c r="G1783" s="4" t="s">
        <v>116</v>
      </c>
      <c r="H1783" s="4" t="s">
        <v>117</v>
      </c>
      <c r="I1783" s="4"/>
      <c r="J1783" s="4"/>
      <c r="K1783" s="4">
        <v>224</v>
      </c>
      <c r="L1783" s="4">
        <v>26</v>
      </c>
      <c r="M1783" s="4">
        <v>3</v>
      </c>
      <c r="N1783" s="4" t="s">
        <v>3</v>
      </c>
      <c r="O1783" s="4">
        <v>2</v>
      </c>
      <c r="P1783" s="4"/>
      <c r="Q1783" s="4"/>
      <c r="R1783" s="4"/>
      <c r="S1783" s="4"/>
      <c r="T1783" s="4"/>
      <c r="U1783" s="4"/>
      <c r="V1783" s="4"/>
      <c r="W1783" s="4"/>
    </row>
    <row r="1785" spans="1:23" x14ac:dyDescent="0.2">
      <c r="A1785" s="5">
        <v>60</v>
      </c>
      <c r="B1785" s="5">
        <f>IF(Source!F1785&lt;&gt;0,1,0)</f>
        <v>1</v>
      </c>
      <c r="C1785" s="5"/>
      <c r="D1785" s="5">
        <f>ROW(A20)</f>
        <v>20</v>
      </c>
      <c r="E1785" s="5">
        <v>1</v>
      </c>
      <c r="F1785" s="5">
        <v>15</v>
      </c>
      <c r="G1785" s="5" t="s">
        <v>497</v>
      </c>
      <c r="H1785" s="5" t="s">
        <v>3</v>
      </c>
    </row>
    <row r="1786" spans="1:23" x14ac:dyDescent="0.2">
      <c r="A1786" s="5">
        <v>60</v>
      </c>
      <c r="B1786" s="5">
        <f>IF(Source!F1786&lt;&gt;0,1,0)</f>
        <v>1</v>
      </c>
      <c r="C1786" s="5"/>
      <c r="D1786" s="5">
        <f>ROW(A20)</f>
        <v>20</v>
      </c>
      <c r="E1786" s="5">
        <v>2</v>
      </c>
      <c r="F1786" s="5">
        <v>6</v>
      </c>
      <c r="G1786" s="5" t="s">
        <v>498</v>
      </c>
      <c r="H1786" s="5" t="s">
        <v>3</v>
      </c>
    </row>
    <row r="1787" spans="1:23" x14ac:dyDescent="0.2">
      <c r="A1787" s="5">
        <v>60</v>
      </c>
      <c r="B1787" s="5">
        <f>IF(Source!F1787&lt;&gt;0,1,0)</f>
        <v>1</v>
      </c>
      <c r="C1787" s="5"/>
      <c r="D1787" s="5">
        <f>ROW(A20)</f>
        <v>20</v>
      </c>
      <c r="E1787" s="5">
        <v>3</v>
      </c>
      <c r="F1787" s="5">
        <v>12</v>
      </c>
      <c r="G1787" s="5" t="s">
        <v>499</v>
      </c>
      <c r="H1787" s="5" t="s">
        <v>3</v>
      </c>
    </row>
    <row r="1788" spans="1:23" x14ac:dyDescent="0.2">
      <c r="A1788" s="5">
        <v>60</v>
      </c>
      <c r="B1788" s="5">
        <f>IF(Source!F1788&lt;&gt;0,1,0)</f>
        <v>1</v>
      </c>
      <c r="C1788" s="5"/>
      <c r="D1788" s="5">
        <f>ROW(A20)</f>
        <v>20</v>
      </c>
      <c r="E1788" s="5">
        <v>4</v>
      </c>
      <c r="F1788" s="5">
        <v>30</v>
      </c>
      <c r="G1788" s="5" t="s">
        <v>500</v>
      </c>
      <c r="H1788" s="5" t="s">
        <v>3</v>
      </c>
    </row>
    <row r="1789" spans="1:23" x14ac:dyDescent="0.2">
      <c r="A1789" s="5">
        <v>60</v>
      </c>
      <c r="B1789" s="5">
        <f>IF(Source!F1789&lt;&gt;0,1,0)</f>
        <v>1</v>
      </c>
      <c r="C1789" s="5"/>
      <c r="D1789" s="5">
        <f>ROW(A20)</f>
        <v>20</v>
      </c>
      <c r="E1789" s="5">
        <v>5</v>
      </c>
      <c r="F1789" s="5">
        <v>36</v>
      </c>
      <c r="G1789" s="5" t="s">
        <v>501</v>
      </c>
      <c r="H1789" s="5" t="s">
        <v>3</v>
      </c>
    </row>
    <row r="1790" spans="1:23" x14ac:dyDescent="0.2">
      <c r="A1790" s="5">
        <v>60</v>
      </c>
      <c r="B1790" s="5">
        <f>IF(Source!F1790&lt;&gt;0,1,0)</f>
        <v>1</v>
      </c>
      <c r="C1790" s="5"/>
      <c r="D1790" s="5">
        <f>ROW(A20)</f>
        <v>20</v>
      </c>
      <c r="E1790" s="5">
        <v>6</v>
      </c>
      <c r="F1790" s="5">
        <v>6</v>
      </c>
      <c r="G1790" s="5" t="s">
        <v>502</v>
      </c>
      <c r="H1790" s="5" t="s">
        <v>3</v>
      </c>
    </row>
    <row r="1791" spans="1:23" x14ac:dyDescent="0.2">
      <c r="A1791" s="5">
        <v>60</v>
      </c>
      <c r="B1791" s="5">
        <f>IF(Source!F1791&lt;&gt;0,1,0)</f>
        <v>1</v>
      </c>
      <c r="C1791" s="5"/>
      <c r="D1791" s="5">
        <f>ROW(A20)</f>
        <v>20</v>
      </c>
      <c r="E1791" s="5">
        <v>7</v>
      </c>
      <c r="F1791" s="5">
        <v>5.2</v>
      </c>
      <c r="G1791" s="5" t="s">
        <v>503</v>
      </c>
      <c r="H1791" s="5" t="s">
        <v>3</v>
      </c>
    </row>
    <row r="1792" spans="1:23" x14ac:dyDescent="0.2">
      <c r="A1792" s="5">
        <v>60</v>
      </c>
      <c r="B1792" s="5">
        <f>IF(Source!F1792&lt;&gt;0,1,0)</f>
        <v>1</v>
      </c>
      <c r="C1792" s="5"/>
      <c r="D1792" s="5">
        <f>ROW(A20)</f>
        <v>20</v>
      </c>
      <c r="E1792" s="5">
        <v>8</v>
      </c>
      <c r="F1792" s="5">
        <v>2</v>
      </c>
      <c r="G1792" s="5" t="s">
        <v>504</v>
      </c>
      <c r="H1792" s="5" t="s">
        <v>3</v>
      </c>
    </row>
    <row r="1793" spans="1:8" x14ac:dyDescent="0.2">
      <c r="A1793" s="5">
        <v>60</v>
      </c>
      <c r="B1793" s="5">
        <f>IF(Source!F1793&lt;&gt;0,1,0)</f>
        <v>1</v>
      </c>
      <c r="C1793" s="5"/>
      <c r="D1793" s="5">
        <f>ROW(A20)</f>
        <v>20</v>
      </c>
      <c r="E1793" s="5">
        <v>9</v>
      </c>
      <c r="F1793" s="5">
        <f>12+4</f>
        <v>16</v>
      </c>
      <c r="G1793" s="5" t="s">
        <v>505</v>
      </c>
      <c r="H1793" s="5" t="s">
        <v>3</v>
      </c>
    </row>
    <row r="1794" spans="1:8" x14ac:dyDescent="0.2">
      <c r="A1794" s="5">
        <v>60</v>
      </c>
      <c r="B1794" s="5">
        <f>IF(Source!F1794&lt;&gt;0,1,0)</f>
        <v>1</v>
      </c>
      <c r="C1794" s="5"/>
      <c r="D1794" s="5">
        <f>ROW(A20)</f>
        <v>20</v>
      </c>
      <c r="E1794" s="5">
        <v>10</v>
      </c>
      <c r="F1794" s="5">
        <v>28.8</v>
      </c>
      <c r="G1794" s="5" t="s">
        <v>506</v>
      </c>
      <c r="H1794" s="5" t="s">
        <v>3</v>
      </c>
    </row>
    <row r="1795" spans="1:8" x14ac:dyDescent="0.2">
      <c r="A1795" s="5">
        <v>60</v>
      </c>
      <c r="B1795" s="5">
        <f>IF(Source!F1795&lt;&gt;0,1,0)</f>
        <v>1</v>
      </c>
      <c r="C1795" s="5"/>
      <c r="D1795" s="5">
        <f>ROW(A20)</f>
        <v>20</v>
      </c>
      <c r="E1795" s="5">
        <v>11</v>
      </c>
      <c r="F1795" s="5">
        <v>6</v>
      </c>
      <c r="G1795" s="5" t="s">
        <v>507</v>
      </c>
      <c r="H1795" s="5" t="s">
        <v>3</v>
      </c>
    </row>
    <row r="1796" spans="1:8" x14ac:dyDescent="0.2">
      <c r="A1796" s="5">
        <v>60</v>
      </c>
      <c r="B1796" s="5">
        <f>IF(Source!F1796&lt;&gt;0,1,0)</f>
        <v>1</v>
      </c>
      <c r="C1796" s="5"/>
      <c r="D1796" s="5">
        <f>ROW(A20)</f>
        <v>20</v>
      </c>
      <c r="E1796" s="5">
        <v>12</v>
      </c>
      <c r="F1796" s="5">
        <v>12</v>
      </c>
      <c r="G1796" s="5" t="s">
        <v>508</v>
      </c>
      <c r="H1796" s="5" t="s">
        <v>3</v>
      </c>
    </row>
    <row r="1797" spans="1:8" x14ac:dyDescent="0.2">
      <c r="A1797" s="5">
        <v>60</v>
      </c>
      <c r="B1797" s="5">
        <f>IF(Source!F1797&lt;&gt;0,1,0)</f>
        <v>1</v>
      </c>
      <c r="C1797" s="5"/>
      <c r="D1797" s="5">
        <f>ROW(A20)</f>
        <v>20</v>
      </c>
      <c r="E1797" s="5">
        <v>13</v>
      </c>
      <c r="F1797" s="5">
        <v>34.200000000000003</v>
      </c>
      <c r="G1797" s="5" t="s">
        <v>509</v>
      </c>
      <c r="H1797" s="5" t="s">
        <v>3</v>
      </c>
    </row>
    <row r="1798" spans="1:8" x14ac:dyDescent="0.2">
      <c r="A1798" s="5">
        <v>60</v>
      </c>
      <c r="B1798" s="5">
        <f>IF(Source!F1798&lt;&gt;0,1,0)</f>
        <v>1</v>
      </c>
      <c r="C1798" s="5"/>
      <c r="D1798" s="5">
        <f>ROW(A20)</f>
        <v>20</v>
      </c>
      <c r="E1798" s="5">
        <v>14</v>
      </c>
      <c r="F1798" s="5">
        <v>6</v>
      </c>
      <c r="G1798" s="5" t="s">
        <v>510</v>
      </c>
      <c r="H1798" s="5" t="s">
        <v>3</v>
      </c>
    </row>
    <row r="1799" spans="1:8" x14ac:dyDescent="0.2">
      <c r="A1799" s="5">
        <v>60</v>
      </c>
      <c r="B1799" s="5">
        <f>IF(Source!F1799&lt;&gt;0,1,0)</f>
        <v>1</v>
      </c>
      <c r="C1799" s="5"/>
      <c r="D1799" s="5">
        <f>ROW(A20)</f>
        <v>20</v>
      </c>
      <c r="E1799" s="5">
        <v>15</v>
      </c>
      <c r="F1799" s="5">
        <v>12</v>
      </c>
      <c r="G1799" s="5" t="s">
        <v>511</v>
      </c>
      <c r="H1799" s="5" t="s">
        <v>3</v>
      </c>
    </row>
    <row r="1800" spans="1:8" x14ac:dyDescent="0.2">
      <c r="A1800" s="5">
        <v>60</v>
      </c>
      <c r="B1800" s="5">
        <f>IF(Source!F1800&lt;&gt;0,1,0)</f>
        <v>1</v>
      </c>
      <c r="C1800" s="5"/>
      <c r="D1800" s="5">
        <f>ROW(A20)</f>
        <v>20</v>
      </c>
      <c r="E1800" s="5">
        <v>16</v>
      </c>
      <c r="F1800" s="5">
        <v>28.2</v>
      </c>
      <c r="G1800" s="5" t="s">
        <v>512</v>
      </c>
      <c r="H1800" s="5" t="s">
        <v>3</v>
      </c>
    </row>
    <row r="1801" spans="1:8" x14ac:dyDescent="0.2">
      <c r="A1801" s="5">
        <v>60</v>
      </c>
      <c r="B1801" s="5">
        <f>IF(Source!F1801&lt;&gt;0,1,0)</f>
        <v>1</v>
      </c>
      <c r="C1801" s="5"/>
      <c r="D1801" s="5">
        <f>ROW(A20)</f>
        <v>20</v>
      </c>
      <c r="E1801" s="5">
        <v>17</v>
      </c>
      <c r="F1801" s="5">
        <v>6</v>
      </c>
      <c r="G1801" s="5" t="s">
        <v>513</v>
      </c>
      <c r="H1801" s="5" t="s">
        <v>3</v>
      </c>
    </row>
    <row r="1802" spans="1:8" x14ac:dyDescent="0.2">
      <c r="A1802" s="5">
        <v>60</v>
      </c>
      <c r="B1802" s="5">
        <f>IF(Source!F1802&lt;&gt;0,1,0)</f>
        <v>1</v>
      </c>
      <c r="C1802" s="5"/>
      <c r="D1802" s="5">
        <f>ROW(A20)</f>
        <v>20</v>
      </c>
      <c r="E1802" s="5">
        <v>18</v>
      </c>
      <c r="F1802" s="5">
        <v>12</v>
      </c>
      <c r="G1802" s="5" t="s">
        <v>514</v>
      </c>
      <c r="H1802" s="5" t="s">
        <v>3</v>
      </c>
    </row>
    <row r="1803" spans="1:8" x14ac:dyDescent="0.2">
      <c r="A1803" s="5">
        <v>60</v>
      </c>
      <c r="B1803" s="5">
        <f>IF(Source!F1803&lt;&gt;0,1,0)</f>
        <v>1</v>
      </c>
      <c r="C1803" s="5"/>
      <c r="D1803" s="5">
        <f>ROW(A20)</f>
        <v>20</v>
      </c>
      <c r="E1803" s="5">
        <v>19</v>
      </c>
      <c r="F1803" s="5">
        <v>36</v>
      </c>
      <c r="G1803" s="5" t="s">
        <v>515</v>
      </c>
      <c r="H1803" s="5" t="s">
        <v>3</v>
      </c>
    </row>
    <row r="1804" spans="1:8" x14ac:dyDescent="0.2">
      <c r="A1804" s="5">
        <v>60</v>
      </c>
      <c r="B1804" s="5">
        <f>IF(Source!F1804&lt;&gt;0,1,0)</f>
        <v>1</v>
      </c>
      <c r="C1804" s="5"/>
      <c r="D1804" s="5">
        <f>ROW(A20)</f>
        <v>20</v>
      </c>
      <c r="E1804" s="5">
        <v>20</v>
      </c>
      <c r="F1804" s="5">
        <v>6</v>
      </c>
      <c r="G1804" s="5" t="s">
        <v>516</v>
      </c>
      <c r="H1804" s="5" t="s">
        <v>3</v>
      </c>
    </row>
    <row r="1805" spans="1:8" x14ac:dyDescent="0.2">
      <c r="A1805" s="5">
        <v>60</v>
      </c>
      <c r="B1805" s="5">
        <f>IF(Source!F1805&lt;&gt;0,1,0)</f>
        <v>1</v>
      </c>
      <c r="C1805" s="5"/>
      <c r="D1805" s="5">
        <f>ROW(A20)</f>
        <v>20</v>
      </c>
      <c r="E1805" s="5">
        <v>21</v>
      </c>
      <c r="F1805" s="5">
        <v>12</v>
      </c>
      <c r="G1805" s="5" t="s">
        <v>517</v>
      </c>
      <c r="H1805" s="5" t="s">
        <v>3</v>
      </c>
    </row>
    <row r="1806" spans="1:8" x14ac:dyDescent="0.2">
      <c r="A1806" s="5">
        <v>60</v>
      </c>
      <c r="B1806" s="5">
        <f>IF(Source!F1806&lt;&gt;0,1,0)</f>
        <v>1</v>
      </c>
      <c r="C1806" s="5"/>
      <c r="D1806" s="5">
        <f>ROW(A20)</f>
        <v>20</v>
      </c>
      <c r="E1806" s="5">
        <v>22</v>
      </c>
      <c r="F1806" s="5">
        <v>38</v>
      </c>
      <c r="G1806" s="5" t="s">
        <v>518</v>
      </c>
      <c r="H1806" s="5" t="s">
        <v>3</v>
      </c>
    </row>
    <row r="1807" spans="1:8" x14ac:dyDescent="0.2">
      <c r="A1807" s="5">
        <v>60</v>
      </c>
      <c r="B1807" s="5">
        <f>IF(Source!F1807&lt;&gt;0,1,0)</f>
        <v>1</v>
      </c>
      <c r="C1807" s="5"/>
      <c r="D1807" s="5">
        <f>ROW(A20)</f>
        <v>20</v>
      </c>
      <c r="E1807" s="5">
        <v>23</v>
      </c>
      <c r="F1807" s="5">
        <v>2</v>
      </c>
      <c r="G1807" s="5" t="s">
        <v>519</v>
      </c>
      <c r="H1807" s="5" t="s">
        <v>3</v>
      </c>
    </row>
    <row r="1808" spans="1:8" x14ac:dyDescent="0.2">
      <c r="A1808" s="5">
        <v>60</v>
      </c>
      <c r="B1808" s="5">
        <f>IF(Source!F1808&lt;&gt;0,1,0)</f>
        <v>1</v>
      </c>
      <c r="C1808" s="5"/>
      <c r="D1808" s="5">
        <f>ROW(A20)</f>
        <v>20</v>
      </c>
      <c r="E1808" s="5">
        <v>24</v>
      </c>
      <c r="F1808" s="5">
        <v>1</v>
      </c>
      <c r="G1808" s="5" t="s">
        <v>520</v>
      </c>
      <c r="H1808" s="5" t="s">
        <v>3</v>
      </c>
    </row>
    <row r="1809" spans="1:206" x14ac:dyDescent="0.2">
      <c r="A1809" s="5">
        <v>60</v>
      </c>
      <c r="B1809" s="5">
        <f>IF(Source!F1809&lt;&gt;0,1,0)</f>
        <v>1</v>
      </c>
      <c r="C1809" s="5"/>
      <c r="D1809" s="5">
        <f>ROW(A20)</f>
        <v>20</v>
      </c>
      <c r="E1809" s="5">
        <v>25</v>
      </c>
      <c r="F1809" s="5">
        <v>47</v>
      </c>
      <c r="G1809" s="5" t="s">
        <v>521</v>
      </c>
      <c r="H1809" s="5" t="s">
        <v>3</v>
      </c>
    </row>
    <row r="1810" spans="1:206" x14ac:dyDescent="0.2">
      <c r="A1810" s="5">
        <v>60</v>
      </c>
      <c r="B1810" s="5">
        <f>IF(Source!F1810&lt;&gt;0,1,0)</f>
        <v>1</v>
      </c>
      <c r="C1810" s="5"/>
      <c r="D1810" s="5">
        <f>ROW(A20)</f>
        <v>20</v>
      </c>
      <c r="E1810" s="5">
        <v>26</v>
      </c>
      <c r="F1810" s="5">
        <v>79.900000000000006</v>
      </c>
      <c r="G1810" s="5" t="s">
        <v>522</v>
      </c>
      <c r="H1810" s="5" t="s">
        <v>3</v>
      </c>
    </row>
    <row r="1811" spans="1:206" x14ac:dyDescent="0.2">
      <c r="A1811" s="5">
        <v>60</v>
      </c>
      <c r="B1811" s="5">
        <f>IF(Source!F1811&lt;&gt;0,1,0)</f>
        <v>1</v>
      </c>
      <c r="C1811" s="5"/>
      <c r="D1811" s="5">
        <f>ROW(A20)</f>
        <v>20</v>
      </c>
      <c r="E1811" s="5">
        <v>27</v>
      </c>
      <c r="F1811" s="5">
        <v>6</v>
      </c>
      <c r="G1811" s="5" t="s">
        <v>523</v>
      </c>
      <c r="H1811" s="5" t="s">
        <v>3</v>
      </c>
    </row>
    <row r="1812" spans="1:206" x14ac:dyDescent="0.2">
      <c r="A1812" s="5">
        <v>60</v>
      </c>
      <c r="B1812" s="5">
        <f>IF(Source!F1812&lt;&gt;0,1,0)</f>
        <v>1</v>
      </c>
      <c r="C1812" s="5"/>
      <c r="D1812" s="5">
        <f>ROW(A20)</f>
        <v>20</v>
      </c>
      <c r="E1812" s="5">
        <v>28</v>
      </c>
      <c r="F1812" s="5">
        <v>396.5</v>
      </c>
      <c r="G1812" s="5" t="s">
        <v>524</v>
      </c>
      <c r="H1812" s="5" t="s">
        <v>3</v>
      </c>
    </row>
    <row r="1813" spans="1:206" x14ac:dyDescent="0.2">
      <c r="A1813" s="5">
        <v>60</v>
      </c>
      <c r="B1813" s="5">
        <f>IF(Source!F1813&lt;&gt;0,1,0)</f>
        <v>1</v>
      </c>
      <c r="C1813" s="5"/>
      <c r="D1813" s="5">
        <f>ROW(A20)</f>
        <v>20</v>
      </c>
      <c r="E1813" s="5">
        <v>29</v>
      </c>
      <c r="F1813" s="5">
        <v>101.5</v>
      </c>
      <c r="G1813" s="5" t="s">
        <v>525</v>
      </c>
      <c r="H1813" s="5" t="s">
        <v>3</v>
      </c>
    </row>
    <row r="1814" spans="1:206" x14ac:dyDescent="0.2">
      <c r="A1814" s="5">
        <v>60</v>
      </c>
      <c r="B1814" s="5">
        <f>IF(Source!F1814&lt;&gt;0,1,0)</f>
        <v>1</v>
      </c>
      <c r="C1814" s="5"/>
      <c r="D1814" s="5">
        <f>ROW(A20)</f>
        <v>20</v>
      </c>
      <c r="E1814" s="5">
        <v>30</v>
      </c>
      <c r="F1814" s="5">
        <v>310</v>
      </c>
      <c r="G1814" s="5" t="s">
        <v>526</v>
      </c>
      <c r="H1814" s="5" t="s">
        <v>3</v>
      </c>
    </row>
    <row r="1815" spans="1:206" x14ac:dyDescent="0.2">
      <c r="A1815" s="5">
        <v>60</v>
      </c>
      <c r="B1815" s="5">
        <f>IF(Source!F1815&lt;&gt;0,1,0)</f>
        <v>1</v>
      </c>
      <c r="C1815" s="5"/>
      <c r="D1815" s="5">
        <f>ROW(A20)</f>
        <v>20</v>
      </c>
      <c r="E1815" s="5">
        <v>31</v>
      </c>
      <c r="F1815" s="5">
        <v>479</v>
      </c>
      <c r="G1815" s="5" t="s">
        <v>527</v>
      </c>
      <c r="H1815" s="5" t="s">
        <v>3</v>
      </c>
    </row>
    <row r="1816" spans="1:206" x14ac:dyDescent="0.2">
      <c r="A1816" s="5">
        <v>60</v>
      </c>
      <c r="B1816" s="5">
        <f>IF(Source!F1816&lt;&gt;0,1,0)</f>
        <v>1</v>
      </c>
      <c r="C1816" s="5"/>
      <c r="D1816" s="5">
        <f>ROW(A20)</f>
        <v>20</v>
      </c>
      <c r="E1816" s="5">
        <v>32</v>
      </c>
      <c r="F1816" s="5">
        <v>101.5</v>
      </c>
      <c r="G1816" s="5" t="s">
        <v>528</v>
      </c>
      <c r="H1816" s="5" t="s">
        <v>3</v>
      </c>
    </row>
    <row r="1817" spans="1:206" x14ac:dyDescent="0.2">
      <c r="A1817" s="5">
        <v>60</v>
      </c>
      <c r="B1817" s="5">
        <f>IF(Source!F1817&lt;&gt;0,1,0)</f>
        <v>1</v>
      </c>
      <c r="C1817" s="5"/>
      <c r="D1817" s="5">
        <f>ROW(A20)</f>
        <v>20</v>
      </c>
      <c r="E1817" s="5">
        <v>33</v>
      </c>
      <c r="F1817" s="5">
        <v>396.5</v>
      </c>
      <c r="G1817" s="5" t="s">
        <v>529</v>
      </c>
      <c r="H1817" s="5" t="s">
        <v>3</v>
      </c>
    </row>
    <row r="1819" spans="1:206" x14ac:dyDescent="0.2">
      <c r="A1819" s="2">
        <v>51</v>
      </c>
      <c r="B1819" s="2">
        <f>B12</f>
        <v>1854</v>
      </c>
      <c r="C1819" s="2">
        <f>A12</f>
        <v>1</v>
      </c>
      <c r="D1819" s="2">
        <f>ROW(A12)</f>
        <v>12</v>
      </c>
      <c r="E1819" s="2"/>
      <c r="F1819" s="2" t="str">
        <f>IF(F12&lt;&gt;"",F12,"")</f>
        <v>Новый объект_(Копия)_(Копия)</v>
      </c>
      <c r="G1819" s="2" t="str">
        <f>IF(G12&lt;&gt;"",G12,"")</f>
        <v>Локальные мероприятия 2020г. (Таганский)</v>
      </c>
      <c r="H1819" s="2">
        <v>0</v>
      </c>
      <c r="I1819" s="2"/>
      <c r="J1819" s="2"/>
      <c r="K1819" s="2"/>
      <c r="L1819" s="2"/>
      <c r="M1819" s="2"/>
      <c r="N1819" s="2"/>
      <c r="O1819" s="2">
        <f t="shared" ref="O1819:T1819" si="1027">ROUND(O1756,2)</f>
        <v>5269.92</v>
      </c>
      <c r="P1819" s="2">
        <f t="shared" si="1027"/>
        <v>4903.92</v>
      </c>
      <c r="Q1819" s="2">
        <f t="shared" si="1027"/>
        <v>2.52</v>
      </c>
      <c r="R1819" s="2">
        <f t="shared" si="1027"/>
        <v>0.01</v>
      </c>
      <c r="S1819" s="2">
        <f t="shared" si="1027"/>
        <v>363.48</v>
      </c>
      <c r="T1819" s="2">
        <f t="shared" si="1027"/>
        <v>0</v>
      </c>
      <c r="U1819" s="2">
        <f>U1756</f>
        <v>1.8431999999999999</v>
      </c>
      <c r="V1819" s="2">
        <f>V1756</f>
        <v>0</v>
      </c>
      <c r="W1819" s="2">
        <f>ROUND(W1756,2)</f>
        <v>0</v>
      </c>
      <c r="X1819" s="2">
        <f>ROUND(X1756,2)</f>
        <v>254.44</v>
      </c>
      <c r="Y1819" s="2">
        <f>ROUND(Y1756,2)</f>
        <v>36.35</v>
      </c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  <c r="AL1819" s="2"/>
      <c r="AM1819" s="2"/>
      <c r="AN1819" s="2"/>
      <c r="AO1819" s="2">
        <f t="shared" ref="AO1819:BC1819" si="1028">ROUND(AO1756,2)</f>
        <v>0</v>
      </c>
      <c r="AP1819" s="2">
        <f t="shared" si="1028"/>
        <v>0</v>
      </c>
      <c r="AQ1819" s="2">
        <f t="shared" si="1028"/>
        <v>0</v>
      </c>
      <c r="AR1819" s="2">
        <f t="shared" si="1028"/>
        <v>5560.72</v>
      </c>
      <c r="AS1819" s="2">
        <f t="shared" si="1028"/>
        <v>4335</v>
      </c>
      <c r="AT1819" s="2">
        <f t="shared" si="1028"/>
        <v>0</v>
      </c>
      <c r="AU1819" s="2">
        <f t="shared" si="1028"/>
        <v>1225.72</v>
      </c>
      <c r="AV1819" s="2">
        <f t="shared" si="1028"/>
        <v>4903.92</v>
      </c>
      <c r="AW1819" s="2">
        <f t="shared" si="1028"/>
        <v>4903.92</v>
      </c>
      <c r="AX1819" s="2">
        <f t="shared" si="1028"/>
        <v>0</v>
      </c>
      <c r="AY1819" s="2">
        <f t="shared" si="1028"/>
        <v>4903.92</v>
      </c>
      <c r="AZ1819" s="2">
        <f t="shared" si="1028"/>
        <v>0</v>
      </c>
      <c r="BA1819" s="2">
        <f t="shared" si="1028"/>
        <v>0</v>
      </c>
      <c r="BB1819" s="2">
        <f t="shared" si="1028"/>
        <v>0</v>
      </c>
      <c r="BC1819" s="2">
        <f t="shared" si="1028"/>
        <v>0</v>
      </c>
      <c r="BD1819" s="2"/>
      <c r="BE1819" s="2"/>
      <c r="BF1819" s="2"/>
      <c r="BG1819" s="2"/>
      <c r="BH1819" s="2"/>
      <c r="BI1819" s="2"/>
      <c r="BJ1819" s="2"/>
      <c r="BK1819" s="2"/>
      <c r="BL1819" s="2"/>
      <c r="BM1819" s="2"/>
      <c r="BN1819" s="2"/>
      <c r="BO1819" s="2"/>
      <c r="BP1819" s="2"/>
      <c r="BQ1819" s="2"/>
      <c r="BR1819" s="2"/>
      <c r="BS1819" s="2"/>
      <c r="BT1819" s="2"/>
      <c r="BU1819" s="2"/>
      <c r="BV1819" s="2"/>
      <c r="BW1819" s="2"/>
      <c r="BX1819" s="2"/>
      <c r="BY1819" s="2"/>
      <c r="BZ1819" s="2"/>
      <c r="CA1819" s="2"/>
      <c r="CB1819" s="2"/>
      <c r="CC1819" s="2"/>
      <c r="CD1819" s="2"/>
      <c r="CE1819" s="2"/>
      <c r="CF1819" s="2"/>
      <c r="CG1819" s="2"/>
      <c r="CH1819" s="2"/>
      <c r="CI1819" s="2"/>
      <c r="CJ1819" s="2"/>
      <c r="CK1819" s="2"/>
      <c r="CL1819" s="2"/>
      <c r="CM1819" s="2"/>
      <c r="CN1819" s="2"/>
      <c r="CO1819" s="2"/>
      <c r="CP1819" s="2"/>
      <c r="CQ1819" s="2"/>
      <c r="CR1819" s="2"/>
      <c r="CS1819" s="2"/>
      <c r="CT1819" s="2"/>
      <c r="CU1819" s="2"/>
      <c r="CV1819" s="2"/>
      <c r="CW1819" s="2"/>
      <c r="CX1819" s="2"/>
      <c r="CY1819" s="2"/>
      <c r="CZ1819" s="2"/>
      <c r="DA1819" s="2"/>
      <c r="DB1819" s="2"/>
      <c r="DC1819" s="2"/>
      <c r="DD1819" s="2"/>
      <c r="DE1819" s="2"/>
      <c r="DF1819" s="2"/>
      <c r="DG1819" s="3"/>
      <c r="DH1819" s="3"/>
      <c r="DI1819" s="3"/>
      <c r="DJ1819" s="3"/>
      <c r="DK1819" s="3"/>
      <c r="DL1819" s="3"/>
      <c r="DM1819" s="3"/>
      <c r="DN1819" s="3"/>
      <c r="DO1819" s="3"/>
      <c r="DP1819" s="3"/>
      <c r="DQ1819" s="3"/>
      <c r="DR1819" s="3"/>
      <c r="DS1819" s="3"/>
      <c r="DT1819" s="3"/>
      <c r="DU1819" s="3"/>
      <c r="DV1819" s="3"/>
      <c r="DW1819" s="3"/>
      <c r="DX1819" s="3"/>
      <c r="DY1819" s="3"/>
      <c r="DZ1819" s="3"/>
      <c r="EA1819" s="3"/>
      <c r="EB1819" s="3"/>
      <c r="EC1819" s="3"/>
      <c r="ED1819" s="3"/>
      <c r="EE1819" s="3"/>
      <c r="EF1819" s="3"/>
      <c r="EG1819" s="3"/>
      <c r="EH1819" s="3"/>
      <c r="EI1819" s="3"/>
      <c r="EJ1819" s="3"/>
      <c r="EK1819" s="3"/>
      <c r="EL1819" s="3"/>
      <c r="EM1819" s="3"/>
      <c r="EN1819" s="3"/>
      <c r="EO1819" s="3"/>
      <c r="EP1819" s="3"/>
      <c r="EQ1819" s="3"/>
      <c r="ER1819" s="3"/>
      <c r="ES1819" s="3"/>
      <c r="ET1819" s="3"/>
      <c r="EU1819" s="3"/>
      <c r="EV1819" s="3"/>
      <c r="EW1819" s="3"/>
      <c r="EX1819" s="3"/>
      <c r="EY1819" s="3"/>
      <c r="EZ1819" s="3"/>
      <c r="FA1819" s="3"/>
      <c r="FB1819" s="3"/>
      <c r="FC1819" s="3"/>
      <c r="FD1819" s="3"/>
      <c r="FE1819" s="3"/>
      <c r="FF1819" s="3"/>
      <c r="FG1819" s="3"/>
      <c r="FH1819" s="3"/>
      <c r="FI1819" s="3"/>
      <c r="FJ1819" s="3"/>
      <c r="FK1819" s="3"/>
      <c r="FL1819" s="3"/>
      <c r="FM1819" s="3"/>
      <c r="FN1819" s="3"/>
      <c r="FO1819" s="3"/>
      <c r="FP1819" s="3"/>
      <c r="FQ1819" s="3"/>
      <c r="FR1819" s="3"/>
      <c r="FS1819" s="3"/>
      <c r="FT1819" s="3"/>
      <c r="FU1819" s="3"/>
      <c r="FV1819" s="3"/>
      <c r="FW1819" s="3"/>
      <c r="FX1819" s="3"/>
      <c r="FY1819" s="3"/>
      <c r="FZ1819" s="3"/>
      <c r="GA1819" s="3"/>
      <c r="GB1819" s="3"/>
      <c r="GC1819" s="3"/>
      <c r="GD1819" s="3"/>
      <c r="GE1819" s="3"/>
      <c r="GF1819" s="3"/>
      <c r="GG1819" s="3"/>
      <c r="GH1819" s="3"/>
      <c r="GI1819" s="3"/>
      <c r="GJ1819" s="3"/>
      <c r="GK1819" s="3"/>
      <c r="GL1819" s="3"/>
      <c r="GM1819" s="3"/>
      <c r="GN1819" s="3"/>
      <c r="GO1819" s="3"/>
      <c r="GP1819" s="3"/>
      <c r="GQ1819" s="3"/>
      <c r="GR1819" s="3"/>
      <c r="GS1819" s="3"/>
      <c r="GT1819" s="3"/>
      <c r="GU1819" s="3"/>
      <c r="GV1819" s="3"/>
      <c r="GW1819" s="3"/>
      <c r="GX1819" s="3">
        <v>0</v>
      </c>
    </row>
    <row r="1821" spans="1:206" x14ac:dyDescent="0.2">
      <c r="A1821" s="4">
        <v>50</v>
      </c>
      <c r="B1821" s="4">
        <v>0</v>
      </c>
      <c r="C1821" s="4">
        <v>0</v>
      </c>
      <c r="D1821" s="4">
        <v>1</v>
      </c>
      <c r="E1821" s="4">
        <v>201</v>
      </c>
      <c r="F1821" s="4">
        <f>ROUND(Source!O1819,O1821)</f>
        <v>5269.92</v>
      </c>
      <c r="G1821" s="4" t="s">
        <v>66</v>
      </c>
      <c r="H1821" s="4" t="s">
        <v>67</v>
      </c>
      <c r="I1821" s="4"/>
      <c r="J1821" s="4"/>
      <c r="K1821" s="4">
        <v>201</v>
      </c>
      <c r="L1821" s="4">
        <v>1</v>
      </c>
      <c r="M1821" s="4">
        <v>3</v>
      </c>
      <c r="N1821" s="4" t="s">
        <v>3</v>
      </c>
      <c r="O1821" s="4">
        <v>2</v>
      </c>
      <c r="P1821" s="4"/>
      <c r="Q1821" s="4"/>
      <c r="R1821" s="4"/>
      <c r="S1821" s="4"/>
      <c r="T1821" s="4"/>
      <c r="U1821" s="4"/>
      <c r="V1821" s="4"/>
      <c r="W1821" s="4"/>
    </row>
    <row r="1822" spans="1:206" x14ac:dyDescent="0.2">
      <c r="A1822" s="4">
        <v>50</v>
      </c>
      <c r="B1822" s="4">
        <v>0</v>
      </c>
      <c r="C1822" s="4">
        <v>0</v>
      </c>
      <c r="D1822" s="4">
        <v>1</v>
      </c>
      <c r="E1822" s="4">
        <v>202</v>
      </c>
      <c r="F1822" s="4">
        <f>ROUND(Source!P1819,O1822)</f>
        <v>4903.92</v>
      </c>
      <c r="G1822" s="4" t="s">
        <v>68</v>
      </c>
      <c r="H1822" s="4" t="s">
        <v>69</v>
      </c>
      <c r="I1822" s="4"/>
      <c r="J1822" s="4"/>
      <c r="K1822" s="4">
        <v>202</v>
      </c>
      <c r="L1822" s="4">
        <v>2</v>
      </c>
      <c r="M1822" s="4">
        <v>3</v>
      </c>
      <c r="N1822" s="4" t="s">
        <v>3</v>
      </c>
      <c r="O1822" s="4">
        <v>2</v>
      </c>
      <c r="P1822" s="4"/>
      <c r="Q1822" s="4"/>
      <c r="R1822" s="4"/>
      <c r="S1822" s="4"/>
      <c r="T1822" s="4"/>
      <c r="U1822" s="4"/>
      <c r="V1822" s="4"/>
      <c r="W1822" s="4"/>
    </row>
    <row r="1823" spans="1:206" x14ac:dyDescent="0.2">
      <c r="A1823" s="4">
        <v>50</v>
      </c>
      <c r="B1823" s="4">
        <v>0</v>
      </c>
      <c r="C1823" s="4">
        <v>0</v>
      </c>
      <c r="D1823" s="4">
        <v>1</v>
      </c>
      <c r="E1823" s="4">
        <v>222</v>
      </c>
      <c r="F1823" s="4">
        <f>ROUND(Source!AO1819,O1823)</f>
        <v>0</v>
      </c>
      <c r="G1823" s="4" t="s">
        <v>70</v>
      </c>
      <c r="H1823" s="4" t="s">
        <v>71</v>
      </c>
      <c r="I1823" s="4"/>
      <c r="J1823" s="4"/>
      <c r="K1823" s="4">
        <v>222</v>
      </c>
      <c r="L1823" s="4">
        <v>3</v>
      </c>
      <c r="M1823" s="4">
        <v>3</v>
      </c>
      <c r="N1823" s="4" t="s">
        <v>3</v>
      </c>
      <c r="O1823" s="4">
        <v>2</v>
      </c>
      <c r="P1823" s="4"/>
      <c r="Q1823" s="4"/>
      <c r="R1823" s="4"/>
      <c r="S1823" s="4"/>
      <c r="T1823" s="4"/>
      <c r="U1823" s="4"/>
      <c r="V1823" s="4"/>
      <c r="W1823" s="4"/>
    </row>
    <row r="1824" spans="1:206" x14ac:dyDescent="0.2">
      <c r="A1824" s="4">
        <v>50</v>
      </c>
      <c r="B1824" s="4">
        <v>0</v>
      </c>
      <c r="C1824" s="4">
        <v>0</v>
      </c>
      <c r="D1824" s="4">
        <v>1</v>
      </c>
      <c r="E1824" s="4">
        <v>225</v>
      </c>
      <c r="F1824" s="4">
        <f>ROUND(Source!AV1819,O1824)</f>
        <v>4903.92</v>
      </c>
      <c r="G1824" s="4" t="s">
        <v>72</v>
      </c>
      <c r="H1824" s="4" t="s">
        <v>73</v>
      </c>
      <c r="I1824" s="4"/>
      <c r="J1824" s="4"/>
      <c r="K1824" s="4">
        <v>225</v>
      </c>
      <c r="L1824" s="4">
        <v>4</v>
      </c>
      <c r="M1824" s="4">
        <v>3</v>
      </c>
      <c r="N1824" s="4" t="s">
        <v>3</v>
      </c>
      <c r="O1824" s="4">
        <v>2</v>
      </c>
      <c r="P1824" s="4"/>
      <c r="Q1824" s="4"/>
      <c r="R1824" s="4"/>
      <c r="S1824" s="4"/>
      <c r="T1824" s="4"/>
      <c r="U1824" s="4"/>
      <c r="V1824" s="4"/>
      <c r="W1824" s="4"/>
    </row>
    <row r="1825" spans="1:23" x14ac:dyDescent="0.2">
      <c r="A1825" s="4">
        <v>50</v>
      </c>
      <c r="B1825" s="4">
        <v>0</v>
      </c>
      <c r="C1825" s="4">
        <v>0</v>
      </c>
      <c r="D1825" s="4">
        <v>1</v>
      </c>
      <c r="E1825" s="4">
        <v>226</v>
      </c>
      <c r="F1825" s="4">
        <f>ROUND(Source!AW1819,O1825)</f>
        <v>4903.92</v>
      </c>
      <c r="G1825" s="4" t="s">
        <v>74</v>
      </c>
      <c r="H1825" s="4" t="s">
        <v>75</v>
      </c>
      <c r="I1825" s="4"/>
      <c r="J1825" s="4"/>
      <c r="K1825" s="4">
        <v>226</v>
      </c>
      <c r="L1825" s="4">
        <v>5</v>
      </c>
      <c r="M1825" s="4">
        <v>3</v>
      </c>
      <c r="N1825" s="4" t="s">
        <v>3</v>
      </c>
      <c r="O1825" s="4">
        <v>2</v>
      </c>
      <c r="P1825" s="4"/>
      <c r="Q1825" s="4"/>
      <c r="R1825" s="4"/>
      <c r="S1825" s="4"/>
      <c r="T1825" s="4"/>
      <c r="U1825" s="4"/>
      <c r="V1825" s="4"/>
      <c r="W1825" s="4"/>
    </row>
    <row r="1826" spans="1:23" x14ac:dyDescent="0.2">
      <c r="A1826" s="4">
        <v>50</v>
      </c>
      <c r="B1826" s="4">
        <v>0</v>
      </c>
      <c r="C1826" s="4">
        <v>0</v>
      </c>
      <c r="D1826" s="4">
        <v>1</v>
      </c>
      <c r="E1826" s="4">
        <v>227</v>
      </c>
      <c r="F1826" s="4">
        <f>ROUND(Source!AX1819,O1826)</f>
        <v>0</v>
      </c>
      <c r="G1826" s="4" t="s">
        <v>76</v>
      </c>
      <c r="H1826" s="4" t="s">
        <v>77</v>
      </c>
      <c r="I1826" s="4"/>
      <c r="J1826" s="4"/>
      <c r="K1826" s="4">
        <v>227</v>
      </c>
      <c r="L1826" s="4">
        <v>6</v>
      </c>
      <c r="M1826" s="4">
        <v>3</v>
      </c>
      <c r="N1826" s="4" t="s">
        <v>3</v>
      </c>
      <c r="O1826" s="4">
        <v>2</v>
      </c>
      <c r="P1826" s="4"/>
      <c r="Q1826" s="4"/>
      <c r="R1826" s="4"/>
      <c r="S1826" s="4"/>
      <c r="T1826" s="4"/>
      <c r="U1826" s="4"/>
      <c r="V1826" s="4"/>
      <c r="W1826" s="4"/>
    </row>
    <row r="1827" spans="1:23" x14ac:dyDescent="0.2">
      <c r="A1827" s="4">
        <v>50</v>
      </c>
      <c r="B1827" s="4">
        <v>0</v>
      </c>
      <c r="C1827" s="4">
        <v>0</v>
      </c>
      <c r="D1827" s="4">
        <v>1</v>
      </c>
      <c r="E1827" s="4">
        <v>228</v>
      </c>
      <c r="F1827" s="4">
        <f>ROUND(Source!AY1819,O1827)</f>
        <v>4903.92</v>
      </c>
      <c r="G1827" s="4" t="s">
        <v>78</v>
      </c>
      <c r="H1827" s="4" t="s">
        <v>79</v>
      </c>
      <c r="I1827" s="4"/>
      <c r="J1827" s="4"/>
      <c r="K1827" s="4">
        <v>228</v>
      </c>
      <c r="L1827" s="4">
        <v>7</v>
      </c>
      <c r="M1827" s="4">
        <v>3</v>
      </c>
      <c r="N1827" s="4" t="s">
        <v>3</v>
      </c>
      <c r="O1827" s="4">
        <v>2</v>
      </c>
      <c r="P1827" s="4"/>
      <c r="Q1827" s="4"/>
      <c r="R1827" s="4"/>
      <c r="S1827" s="4"/>
      <c r="T1827" s="4"/>
      <c r="U1827" s="4"/>
      <c r="V1827" s="4"/>
      <c r="W1827" s="4"/>
    </row>
    <row r="1828" spans="1:23" x14ac:dyDescent="0.2">
      <c r="A1828" s="4">
        <v>50</v>
      </c>
      <c r="B1828" s="4">
        <v>0</v>
      </c>
      <c r="C1828" s="4">
        <v>0</v>
      </c>
      <c r="D1828" s="4">
        <v>1</v>
      </c>
      <c r="E1828" s="4">
        <v>216</v>
      </c>
      <c r="F1828" s="4">
        <f>ROUND(Source!AP1819,O1828)</f>
        <v>0</v>
      </c>
      <c r="G1828" s="4" t="s">
        <v>80</v>
      </c>
      <c r="H1828" s="4" t="s">
        <v>81</v>
      </c>
      <c r="I1828" s="4"/>
      <c r="J1828" s="4"/>
      <c r="K1828" s="4">
        <v>216</v>
      </c>
      <c r="L1828" s="4">
        <v>8</v>
      </c>
      <c r="M1828" s="4">
        <v>3</v>
      </c>
      <c r="N1828" s="4" t="s">
        <v>3</v>
      </c>
      <c r="O1828" s="4">
        <v>2</v>
      </c>
      <c r="P1828" s="4"/>
      <c r="Q1828" s="4"/>
      <c r="R1828" s="4"/>
      <c r="S1828" s="4"/>
      <c r="T1828" s="4"/>
      <c r="U1828" s="4"/>
      <c r="V1828" s="4"/>
      <c r="W1828" s="4"/>
    </row>
    <row r="1829" spans="1:23" x14ac:dyDescent="0.2">
      <c r="A1829" s="4">
        <v>50</v>
      </c>
      <c r="B1829" s="4">
        <v>0</v>
      </c>
      <c r="C1829" s="4">
        <v>0</v>
      </c>
      <c r="D1829" s="4">
        <v>1</v>
      </c>
      <c r="E1829" s="4">
        <v>223</v>
      </c>
      <c r="F1829" s="4">
        <f>ROUND(Source!AQ1819,O1829)</f>
        <v>0</v>
      </c>
      <c r="G1829" s="4" t="s">
        <v>82</v>
      </c>
      <c r="H1829" s="4" t="s">
        <v>83</v>
      </c>
      <c r="I1829" s="4"/>
      <c r="J1829" s="4"/>
      <c r="K1829" s="4">
        <v>223</v>
      </c>
      <c r="L1829" s="4">
        <v>9</v>
      </c>
      <c r="M1829" s="4">
        <v>3</v>
      </c>
      <c r="N1829" s="4" t="s">
        <v>3</v>
      </c>
      <c r="O1829" s="4">
        <v>2</v>
      </c>
      <c r="P1829" s="4"/>
      <c r="Q1829" s="4"/>
      <c r="R1829" s="4"/>
      <c r="S1829" s="4"/>
      <c r="T1829" s="4"/>
      <c r="U1829" s="4"/>
      <c r="V1829" s="4"/>
      <c r="W1829" s="4"/>
    </row>
    <row r="1830" spans="1:23" x14ac:dyDescent="0.2">
      <c r="A1830" s="4">
        <v>50</v>
      </c>
      <c r="B1830" s="4">
        <v>0</v>
      </c>
      <c r="C1830" s="4">
        <v>0</v>
      </c>
      <c r="D1830" s="4">
        <v>1</v>
      </c>
      <c r="E1830" s="4">
        <v>229</v>
      </c>
      <c r="F1830" s="4">
        <f>ROUND(Source!AZ1819,O1830)</f>
        <v>0</v>
      </c>
      <c r="G1830" s="4" t="s">
        <v>84</v>
      </c>
      <c r="H1830" s="4" t="s">
        <v>85</v>
      </c>
      <c r="I1830" s="4"/>
      <c r="J1830" s="4"/>
      <c r="K1830" s="4">
        <v>229</v>
      </c>
      <c r="L1830" s="4">
        <v>10</v>
      </c>
      <c r="M1830" s="4">
        <v>3</v>
      </c>
      <c r="N1830" s="4" t="s">
        <v>3</v>
      </c>
      <c r="O1830" s="4">
        <v>2</v>
      </c>
      <c r="P1830" s="4"/>
      <c r="Q1830" s="4"/>
      <c r="R1830" s="4"/>
      <c r="S1830" s="4"/>
      <c r="T1830" s="4"/>
      <c r="U1830" s="4"/>
      <c r="V1830" s="4"/>
      <c r="W1830" s="4"/>
    </row>
    <row r="1831" spans="1:23" x14ac:dyDescent="0.2">
      <c r="A1831" s="4">
        <v>50</v>
      </c>
      <c r="B1831" s="4">
        <v>0</v>
      </c>
      <c r="C1831" s="4">
        <v>0</v>
      </c>
      <c r="D1831" s="4">
        <v>1</v>
      </c>
      <c r="E1831" s="4">
        <v>203</v>
      </c>
      <c r="F1831" s="4">
        <f>ROUND(Source!Q1819,O1831)</f>
        <v>2.52</v>
      </c>
      <c r="G1831" s="4" t="s">
        <v>86</v>
      </c>
      <c r="H1831" s="4" t="s">
        <v>87</v>
      </c>
      <c r="I1831" s="4"/>
      <c r="J1831" s="4"/>
      <c r="K1831" s="4">
        <v>203</v>
      </c>
      <c r="L1831" s="4">
        <v>11</v>
      </c>
      <c r="M1831" s="4">
        <v>3</v>
      </c>
      <c r="N1831" s="4" t="s">
        <v>3</v>
      </c>
      <c r="O1831" s="4">
        <v>2</v>
      </c>
      <c r="P1831" s="4"/>
      <c r="Q1831" s="4"/>
      <c r="R1831" s="4"/>
      <c r="S1831" s="4"/>
      <c r="T1831" s="4"/>
      <c r="U1831" s="4"/>
      <c r="V1831" s="4"/>
      <c r="W1831" s="4"/>
    </row>
    <row r="1832" spans="1:23" x14ac:dyDescent="0.2">
      <c r="A1832" s="4">
        <v>50</v>
      </c>
      <c r="B1832" s="4">
        <v>0</v>
      </c>
      <c r="C1832" s="4">
        <v>0</v>
      </c>
      <c r="D1832" s="4">
        <v>1</v>
      </c>
      <c r="E1832" s="4">
        <v>231</v>
      </c>
      <c r="F1832" s="4">
        <f>ROUND(Source!BB1819,O1832)</f>
        <v>0</v>
      </c>
      <c r="G1832" s="4" t="s">
        <v>88</v>
      </c>
      <c r="H1832" s="4" t="s">
        <v>89</v>
      </c>
      <c r="I1832" s="4"/>
      <c r="J1832" s="4"/>
      <c r="K1832" s="4">
        <v>231</v>
      </c>
      <c r="L1832" s="4">
        <v>12</v>
      </c>
      <c r="M1832" s="4">
        <v>3</v>
      </c>
      <c r="N1832" s="4" t="s">
        <v>3</v>
      </c>
      <c r="O1832" s="4">
        <v>2</v>
      </c>
      <c r="P1832" s="4"/>
      <c r="Q1832" s="4"/>
      <c r="R1832" s="4"/>
      <c r="S1832" s="4"/>
      <c r="T1832" s="4"/>
      <c r="U1832" s="4"/>
      <c r="V1832" s="4"/>
      <c r="W1832" s="4"/>
    </row>
    <row r="1833" spans="1:23" x14ac:dyDescent="0.2">
      <c r="A1833" s="4">
        <v>50</v>
      </c>
      <c r="B1833" s="4">
        <v>0</v>
      </c>
      <c r="C1833" s="4">
        <v>0</v>
      </c>
      <c r="D1833" s="4">
        <v>1</v>
      </c>
      <c r="E1833" s="4">
        <v>204</v>
      </c>
      <c r="F1833" s="4">
        <f>ROUND(Source!R1819,O1833)</f>
        <v>0.01</v>
      </c>
      <c r="G1833" s="4" t="s">
        <v>90</v>
      </c>
      <c r="H1833" s="4" t="s">
        <v>91</v>
      </c>
      <c r="I1833" s="4"/>
      <c r="J1833" s="4"/>
      <c r="K1833" s="4">
        <v>204</v>
      </c>
      <c r="L1833" s="4">
        <v>13</v>
      </c>
      <c r="M1833" s="4">
        <v>3</v>
      </c>
      <c r="N1833" s="4" t="s">
        <v>3</v>
      </c>
      <c r="O1833" s="4">
        <v>2</v>
      </c>
      <c r="P1833" s="4"/>
      <c r="Q1833" s="4"/>
      <c r="R1833" s="4"/>
      <c r="S1833" s="4"/>
      <c r="T1833" s="4"/>
      <c r="U1833" s="4"/>
      <c r="V1833" s="4"/>
      <c r="W1833" s="4"/>
    </row>
    <row r="1834" spans="1:23" x14ac:dyDescent="0.2">
      <c r="A1834" s="4">
        <v>50</v>
      </c>
      <c r="B1834" s="4">
        <v>0</v>
      </c>
      <c r="C1834" s="4">
        <v>0</v>
      </c>
      <c r="D1834" s="4">
        <v>1</v>
      </c>
      <c r="E1834" s="4">
        <v>205</v>
      </c>
      <c r="F1834" s="4">
        <f>ROUND(Source!S1819,O1834)</f>
        <v>363.48</v>
      </c>
      <c r="G1834" s="4" t="s">
        <v>92</v>
      </c>
      <c r="H1834" s="4" t="s">
        <v>93</v>
      </c>
      <c r="I1834" s="4"/>
      <c r="J1834" s="4"/>
      <c r="K1834" s="4">
        <v>205</v>
      </c>
      <c r="L1834" s="4">
        <v>14</v>
      </c>
      <c r="M1834" s="4">
        <v>3</v>
      </c>
      <c r="N1834" s="4" t="s">
        <v>3</v>
      </c>
      <c r="O1834" s="4">
        <v>2</v>
      </c>
      <c r="P1834" s="4"/>
      <c r="Q1834" s="4"/>
      <c r="R1834" s="4"/>
      <c r="S1834" s="4"/>
      <c r="T1834" s="4"/>
      <c r="U1834" s="4"/>
      <c r="V1834" s="4"/>
      <c r="W1834" s="4"/>
    </row>
    <row r="1835" spans="1:23" x14ac:dyDescent="0.2">
      <c r="A1835" s="4">
        <v>50</v>
      </c>
      <c r="B1835" s="4">
        <v>0</v>
      </c>
      <c r="C1835" s="4">
        <v>0</v>
      </c>
      <c r="D1835" s="4">
        <v>1</v>
      </c>
      <c r="E1835" s="4">
        <v>232</v>
      </c>
      <c r="F1835" s="4">
        <f>ROUND(Source!BC1819,O1835)</f>
        <v>0</v>
      </c>
      <c r="G1835" s="4" t="s">
        <v>94</v>
      </c>
      <c r="H1835" s="4" t="s">
        <v>95</v>
      </c>
      <c r="I1835" s="4"/>
      <c r="J1835" s="4"/>
      <c r="K1835" s="4">
        <v>232</v>
      </c>
      <c r="L1835" s="4">
        <v>15</v>
      </c>
      <c r="M1835" s="4">
        <v>3</v>
      </c>
      <c r="N1835" s="4" t="s">
        <v>3</v>
      </c>
      <c r="O1835" s="4">
        <v>2</v>
      </c>
      <c r="P1835" s="4"/>
      <c r="Q1835" s="4"/>
      <c r="R1835" s="4"/>
      <c r="S1835" s="4"/>
      <c r="T1835" s="4"/>
      <c r="U1835" s="4"/>
      <c r="V1835" s="4"/>
      <c r="W1835" s="4"/>
    </row>
    <row r="1836" spans="1:23" x14ac:dyDescent="0.2">
      <c r="A1836" s="4">
        <v>50</v>
      </c>
      <c r="B1836" s="4">
        <v>0</v>
      </c>
      <c r="C1836" s="4">
        <v>0</v>
      </c>
      <c r="D1836" s="4">
        <v>1</v>
      </c>
      <c r="E1836" s="4">
        <v>214</v>
      </c>
      <c r="F1836" s="4">
        <f>ROUND(Source!AS1819,O1836)</f>
        <v>4335</v>
      </c>
      <c r="G1836" s="4" t="s">
        <v>96</v>
      </c>
      <c r="H1836" s="4" t="s">
        <v>97</v>
      </c>
      <c r="I1836" s="4"/>
      <c r="J1836" s="4"/>
      <c r="K1836" s="4">
        <v>214</v>
      </c>
      <c r="L1836" s="4">
        <v>16</v>
      </c>
      <c r="M1836" s="4">
        <v>3</v>
      </c>
      <c r="N1836" s="4" t="s">
        <v>3</v>
      </c>
      <c r="O1836" s="4">
        <v>2</v>
      </c>
      <c r="P1836" s="4"/>
      <c r="Q1836" s="4"/>
      <c r="R1836" s="4"/>
      <c r="S1836" s="4"/>
      <c r="T1836" s="4"/>
      <c r="U1836" s="4"/>
      <c r="V1836" s="4"/>
      <c r="W1836" s="4"/>
    </row>
    <row r="1837" spans="1:23" x14ac:dyDescent="0.2">
      <c r="A1837" s="4">
        <v>50</v>
      </c>
      <c r="B1837" s="4">
        <v>0</v>
      </c>
      <c r="C1837" s="4">
        <v>0</v>
      </c>
      <c r="D1837" s="4">
        <v>1</v>
      </c>
      <c r="E1837" s="4">
        <v>215</v>
      </c>
      <c r="F1837" s="4">
        <f>ROUND(Source!AT1819,O1837)</f>
        <v>0</v>
      </c>
      <c r="G1837" s="4" t="s">
        <v>98</v>
      </c>
      <c r="H1837" s="4" t="s">
        <v>99</v>
      </c>
      <c r="I1837" s="4"/>
      <c r="J1837" s="4"/>
      <c r="K1837" s="4">
        <v>215</v>
      </c>
      <c r="L1837" s="4">
        <v>17</v>
      </c>
      <c r="M1837" s="4">
        <v>3</v>
      </c>
      <c r="N1837" s="4" t="s">
        <v>3</v>
      </c>
      <c r="O1837" s="4">
        <v>2</v>
      </c>
      <c r="P1837" s="4"/>
      <c r="Q1837" s="4"/>
      <c r="R1837" s="4"/>
      <c r="S1837" s="4"/>
      <c r="T1837" s="4"/>
      <c r="U1837" s="4"/>
      <c r="V1837" s="4"/>
      <c r="W1837" s="4"/>
    </row>
    <row r="1838" spans="1:23" x14ac:dyDescent="0.2">
      <c r="A1838" s="4">
        <v>50</v>
      </c>
      <c r="B1838" s="4">
        <v>0</v>
      </c>
      <c r="C1838" s="4">
        <v>0</v>
      </c>
      <c r="D1838" s="4">
        <v>1</v>
      </c>
      <c r="E1838" s="4">
        <v>217</v>
      </c>
      <c r="F1838" s="4">
        <f>ROUND(Source!AU1819,O1838)</f>
        <v>1225.72</v>
      </c>
      <c r="G1838" s="4" t="s">
        <v>100</v>
      </c>
      <c r="H1838" s="4" t="s">
        <v>101</v>
      </c>
      <c r="I1838" s="4"/>
      <c r="J1838" s="4"/>
      <c r="K1838" s="4">
        <v>217</v>
      </c>
      <c r="L1838" s="4">
        <v>18</v>
      </c>
      <c r="M1838" s="4">
        <v>3</v>
      </c>
      <c r="N1838" s="4" t="s">
        <v>3</v>
      </c>
      <c r="O1838" s="4">
        <v>2</v>
      </c>
      <c r="P1838" s="4"/>
      <c r="Q1838" s="4"/>
      <c r="R1838" s="4"/>
      <c r="S1838" s="4"/>
      <c r="T1838" s="4"/>
      <c r="U1838" s="4"/>
      <c r="V1838" s="4"/>
      <c r="W1838" s="4"/>
    </row>
    <row r="1839" spans="1:23" x14ac:dyDescent="0.2">
      <c r="A1839" s="4">
        <v>50</v>
      </c>
      <c r="B1839" s="4">
        <v>0</v>
      </c>
      <c r="C1839" s="4">
        <v>0</v>
      </c>
      <c r="D1839" s="4">
        <v>1</v>
      </c>
      <c r="E1839" s="4">
        <v>230</v>
      </c>
      <c r="F1839" s="4">
        <f>ROUND(Source!BA1819,O1839)</f>
        <v>0</v>
      </c>
      <c r="G1839" s="4" t="s">
        <v>102</v>
      </c>
      <c r="H1839" s="4" t="s">
        <v>103</v>
      </c>
      <c r="I1839" s="4"/>
      <c r="J1839" s="4"/>
      <c r="K1839" s="4">
        <v>230</v>
      </c>
      <c r="L1839" s="4">
        <v>19</v>
      </c>
      <c r="M1839" s="4">
        <v>3</v>
      </c>
      <c r="N1839" s="4" t="s">
        <v>3</v>
      </c>
      <c r="O1839" s="4">
        <v>2</v>
      </c>
      <c r="P1839" s="4"/>
      <c r="Q1839" s="4"/>
      <c r="R1839" s="4"/>
      <c r="S1839" s="4"/>
      <c r="T1839" s="4"/>
      <c r="U1839" s="4"/>
      <c r="V1839" s="4"/>
      <c r="W1839" s="4"/>
    </row>
    <row r="1840" spans="1:23" x14ac:dyDescent="0.2">
      <c r="A1840" s="4">
        <v>50</v>
      </c>
      <c r="B1840" s="4">
        <v>0</v>
      </c>
      <c r="C1840" s="4">
        <v>0</v>
      </c>
      <c r="D1840" s="4">
        <v>1</v>
      </c>
      <c r="E1840" s="4">
        <v>206</v>
      </c>
      <c r="F1840" s="4">
        <f>ROUND(Source!T1819,O1840)</f>
        <v>0</v>
      </c>
      <c r="G1840" s="4" t="s">
        <v>104</v>
      </c>
      <c r="H1840" s="4" t="s">
        <v>105</v>
      </c>
      <c r="I1840" s="4"/>
      <c r="J1840" s="4"/>
      <c r="K1840" s="4">
        <v>206</v>
      </c>
      <c r="L1840" s="4">
        <v>20</v>
      </c>
      <c r="M1840" s="4">
        <v>3</v>
      </c>
      <c r="N1840" s="4" t="s">
        <v>3</v>
      </c>
      <c r="O1840" s="4">
        <v>2</v>
      </c>
      <c r="P1840" s="4"/>
      <c r="Q1840" s="4"/>
      <c r="R1840" s="4"/>
      <c r="S1840" s="4"/>
      <c r="T1840" s="4"/>
      <c r="U1840" s="4"/>
      <c r="V1840" s="4"/>
      <c r="W1840" s="4"/>
    </row>
    <row r="1841" spans="1:23" x14ac:dyDescent="0.2">
      <c r="A1841" s="4">
        <v>50</v>
      </c>
      <c r="B1841" s="4">
        <v>0</v>
      </c>
      <c r="C1841" s="4">
        <v>0</v>
      </c>
      <c r="D1841" s="4">
        <v>1</v>
      </c>
      <c r="E1841" s="4">
        <v>207</v>
      </c>
      <c r="F1841" s="4">
        <f>Source!U1819</f>
        <v>1.8431999999999999</v>
      </c>
      <c r="G1841" s="4" t="s">
        <v>106</v>
      </c>
      <c r="H1841" s="4" t="s">
        <v>107</v>
      </c>
      <c r="I1841" s="4"/>
      <c r="J1841" s="4"/>
      <c r="K1841" s="4">
        <v>207</v>
      </c>
      <c r="L1841" s="4">
        <v>21</v>
      </c>
      <c r="M1841" s="4">
        <v>3</v>
      </c>
      <c r="N1841" s="4" t="s">
        <v>3</v>
      </c>
      <c r="O1841" s="4">
        <v>-1</v>
      </c>
      <c r="P1841" s="4"/>
      <c r="Q1841" s="4"/>
      <c r="R1841" s="4"/>
      <c r="S1841" s="4"/>
      <c r="T1841" s="4"/>
      <c r="U1841" s="4"/>
      <c r="V1841" s="4"/>
      <c r="W1841" s="4"/>
    </row>
    <row r="1842" spans="1:23" x14ac:dyDescent="0.2">
      <c r="A1842" s="4">
        <v>50</v>
      </c>
      <c r="B1842" s="4">
        <v>0</v>
      </c>
      <c r="C1842" s="4">
        <v>0</v>
      </c>
      <c r="D1842" s="4">
        <v>1</v>
      </c>
      <c r="E1842" s="4">
        <v>208</v>
      </c>
      <c r="F1842" s="4">
        <f>Source!V1819</f>
        <v>0</v>
      </c>
      <c r="G1842" s="4" t="s">
        <v>108</v>
      </c>
      <c r="H1842" s="4" t="s">
        <v>109</v>
      </c>
      <c r="I1842" s="4"/>
      <c r="J1842" s="4"/>
      <c r="K1842" s="4">
        <v>208</v>
      </c>
      <c r="L1842" s="4">
        <v>22</v>
      </c>
      <c r="M1842" s="4">
        <v>3</v>
      </c>
      <c r="N1842" s="4" t="s">
        <v>3</v>
      </c>
      <c r="O1842" s="4">
        <v>-1</v>
      </c>
      <c r="P1842" s="4"/>
      <c r="Q1842" s="4"/>
      <c r="R1842" s="4"/>
      <c r="S1842" s="4"/>
      <c r="T1842" s="4"/>
      <c r="U1842" s="4"/>
      <c r="V1842" s="4"/>
      <c r="W1842" s="4"/>
    </row>
    <row r="1843" spans="1:23" x14ac:dyDescent="0.2">
      <c r="A1843" s="4">
        <v>50</v>
      </c>
      <c r="B1843" s="4">
        <v>0</v>
      </c>
      <c r="C1843" s="4">
        <v>0</v>
      </c>
      <c r="D1843" s="4">
        <v>1</v>
      </c>
      <c r="E1843" s="4">
        <v>209</v>
      </c>
      <c r="F1843" s="4">
        <f>ROUND(Source!W1819,O1843)</f>
        <v>0</v>
      </c>
      <c r="G1843" s="4" t="s">
        <v>110</v>
      </c>
      <c r="H1843" s="4" t="s">
        <v>111</v>
      </c>
      <c r="I1843" s="4"/>
      <c r="J1843" s="4"/>
      <c r="K1843" s="4">
        <v>209</v>
      </c>
      <c r="L1843" s="4">
        <v>23</v>
      </c>
      <c r="M1843" s="4">
        <v>3</v>
      </c>
      <c r="N1843" s="4" t="s">
        <v>3</v>
      </c>
      <c r="O1843" s="4">
        <v>2</v>
      </c>
      <c r="P1843" s="4"/>
      <c r="Q1843" s="4"/>
      <c r="R1843" s="4"/>
      <c r="S1843" s="4"/>
      <c r="T1843" s="4"/>
      <c r="U1843" s="4"/>
      <c r="V1843" s="4"/>
      <c r="W1843" s="4"/>
    </row>
    <row r="1844" spans="1:23" x14ac:dyDescent="0.2">
      <c r="A1844" s="4">
        <v>50</v>
      </c>
      <c r="B1844" s="4">
        <v>0</v>
      </c>
      <c r="C1844" s="4">
        <v>0</v>
      </c>
      <c r="D1844" s="4">
        <v>1</v>
      </c>
      <c r="E1844" s="4">
        <v>210</v>
      </c>
      <c r="F1844" s="4">
        <f>ROUND(Source!X1819,O1844)</f>
        <v>254.44</v>
      </c>
      <c r="G1844" s="4" t="s">
        <v>112</v>
      </c>
      <c r="H1844" s="4" t="s">
        <v>113</v>
      </c>
      <c r="I1844" s="4"/>
      <c r="J1844" s="4"/>
      <c r="K1844" s="4">
        <v>210</v>
      </c>
      <c r="L1844" s="4">
        <v>24</v>
      </c>
      <c r="M1844" s="4">
        <v>3</v>
      </c>
      <c r="N1844" s="4" t="s">
        <v>3</v>
      </c>
      <c r="O1844" s="4">
        <v>2</v>
      </c>
      <c r="P1844" s="4"/>
      <c r="Q1844" s="4"/>
      <c r="R1844" s="4"/>
      <c r="S1844" s="4"/>
      <c r="T1844" s="4"/>
      <c r="U1844" s="4"/>
      <c r="V1844" s="4"/>
      <c r="W1844" s="4"/>
    </row>
    <row r="1845" spans="1:23" x14ac:dyDescent="0.2">
      <c r="A1845" s="4">
        <v>50</v>
      </c>
      <c r="B1845" s="4">
        <v>0</v>
      </c>
      <c r="C1845" s="4">
        <v>0</v>
      </c>
      <c r="D1845" s="4">
        <v>1</v>
      </c>
      <c r="E1845" s="4">
        <v>211</v>
      </c>
      <c r="F1845" s="4">
        <f>ROUND(Source!Y1819,O1845)</f>
        <v>36.35</v>
      </c>
      <c r="G1845" s="4" t="s">
        <v>114</v>
      </c>
      <c r="H1845" s="4" t="s">
        <v>115</v>
      </c>
      <c r="I1845" s="4"/>
      <c r="J1845" s="4"/>
      <c r="K1845" s="4">
        <v>211</v>
      </c>
      <c r="L1845" s="4">
        <v>25</v>
      </c>
      <c r="M1845" s="4">
        <v>3</v>
      </c>
      <c r="N1845" s="4" t="s">
        <v>3</v>
      </c>
      <c r="O1845" s="4">
        <v>2</v>
      </c>
      <c r="P1845" s="4"/>
      <c r="Q1845" s="4"/>
      <c r="R1845" s="4"/>
      <c r="S1845" s="4"/>
      <c r="T1845" s="4"/>
      <c r="U1845" s="4"/>
      <c r="V1845" s="4"/>
      <c r="W1845" s="4"/>
    </row>
    <row r="1846" spans="1:23" x14ac:dyDescent="0.2">
      <c r="A1846" s="4">
        <v>50</v>
      </c>
      <c r="B1846" s="4">
        <v>0</v>
      </c>
      <c r="C1846" s="4">
        <v>0</v>
      </c>
      <c r="D1846" s="4">
        <v>1</v>
      </c>
      <c r="E1846" s="4">
        <v>0</v>
      </c>
      <c r="F1846" s="4">
        <f>ROUND(Source!AR1819,O1846)</f>
        <v>5560.72</v>
      </c>
      <c r="G1846" s="4" t="s">
        <v>116</v>
      </c>
      <c r="H1846" s="4" t="s">
        <v>117</v>
      </c>
      <c r="I1846" s="4"/>
      <c r="J1846" s="4"/>
      <c r="K1846" s="4">
        <v>224</v>
      </c>
      <c r="L1846" s="4">
        <v>26</v>
      </c>
      <c r="M1846" s="4">
        <v>3</v>
      </c>
      <c r="N1846" s="4" t="s">
        <v>3</v>
      </c>
      <c r="O1846" s="4">
        <v>2</v>
      </c>
      <c r="P1846" s="4"/>
      <c r="Q1846" s="4"/>
      <c r="R1846" s="4"/>
      <c r="S1846" s="4"/>
      <c r="T1846" s="4"/>
      <c r="U1846" s="4"/>
      <c r="V1846" s="4"/>
      <c r="W1846" s="4"/>
    </row>
    <row r="1847" spans="1:23" x14ac:dyDescent="0.2">
      <c r="A1847" s="4">
        <v>50</v>
      </c>
      <c r="B1847" s="4">
        <v>1</v>
      </c>
      <c r="C1847" s="4">
        <v>0</v>
      </c>
      <c r="D1847" s="4">
        <v>2</v>
      </c>
      <c r="E1847" s="4">
        <v>0</v>
      </c>
      <c r="F1847" s="4">
        <f>ROUND(F1846,O1847)</f>
        <v>5560.72</v>
      </c>
      <c r="G1847" s="4" t="s">
        <v>530</v>
      </c>
      <c r="H1847" s="4" t="s">
        <v>531</v>
      </c>
      <c r="I1847" s="4"/>
      <c r="J1847" s="4"/>
      <c r="K1847" s="4">
        <v>212</v>
      </c>
      <c r="L1847" s="4">
        <v>27</v>
      </c>
      <c r="M1847" s="4">
        <v>0</v>
      </c>
      <c r="N1847" s="4" t="s">
        <v>3</v>
      </c>
      <c r="O1847" s="4">
        <v>2</v>
      </c>
      <c r="P1847" s="4"/>
      <c r="Q1847" s="4"/>
      <c r="R1847" s="4"/>
      <c r="S1847" s="4"/>
      <c r="T1847" s="4"/>
      <c r="U1847" s="4"/>
      <c r="V1847" s="4"/>
      <c r="W1847" s="4"/>
    </row>
    <row r="1848" spans="1:23" x14ac:dyDescent="0.2">
      <c r="A1848" s="4">
        <v>50</v>
      </c>
      <c r="B1848" s="4">
        <v>1</v>
      </c>
      <c r="C1848" s="4">
        <v>0</v>
      </c>
      <c r="D1848" s="4">
        <v>2</v>
      </c>
      <c r="E1848" s="4">
        <v>0</v>
      </c>
      <c r="F1848" s="4">
        <f>ROUND(F1847*0.2,O1848)</f>
        <v>1112.1400000000001</v>
      </c>
      <c r="G1848" s="4" t="s">
        <v>532</v>
      </c>
      <c r="H1848" s="4" t="s">
        <v>533</v>
      </c>
      <c r="I1848" s="4"/>
      <c r="J1848" s="4"/>
      <c r="K1848" s="4">
        <v>212</v>
      </c>
      <c r="L1848" s="4">
        <v>28</v>
      </c>
      <c r="M1848" s="4">
        <v>0</v>
      </c>
      <c r="N1848" s="4" t="s">
        <v>3</v>
      </c>
      <c r="O1848" s="4">
        <v>2</v>
      </c>
      <c r="P1848" s="4"/>
      <c r="Q1848" s="4"/>
      <c r="R1848" s="4"/>
      <c r="S1848" s="4"/>
      <c r="T1848" s="4"/>
      <c r="U1848" s="4"/>
      <c r="V1848" s="4"/>
      <c r="W1848" s="4"/>
    </row>
    <row r="1849" spans="1:23" x14ac:dyDescent="0.2">
      <c r="A1849" s="4">
        <v>50</v>
      </c>
      <c r="B1849" s="4">
        <v>1</v>
      </c>
      <c r="C1849" s="4">
        <v>0</v>
      </c>
      <c r="D1849" s="4">
        <v>2</v>
      </c>
      <c r="E1849" s="4">
        <v>224</v>
      </c>
      <c r="F1849" s="4">
        <f>ROUND(F1847+F1848,O1849)</f>
        <v>6672.86</v>
      </c>
      <c r="G1849" s="4" t="s">
        <v>534</v>
      </c>
      <c r="H1849" s="4" t="s">
        <v>535</v>
      </c>
      <c r="I1849" s="4"/>
      <c r="J1849" s="4"/>
      <c r="K1849" s="4">
        <v>212</v>
      </c>
      <c r="L1849" s="4">
        <v>29</v>
      </c>
      <c r="M1849" s="4">
        <v>0</v>
      </c>
      <c r="N1849" s="4" t="s">
        <v>3</v>
      </c>
      <c r="O1849" s="4">
        <v>2</v>
      </c>
      <c r="P1849" s="4"/>
      <c r="Q1849" s="4"/>
      <c r="R1849" s="4"/>
      <c r="S1849" s="4"/>
      <c r="T1849" s="4"/>
      <c r="U1849" s="4"/>
      <c r="V1849" s="4"/>
      <c r="W1849" s="4"/>
    </row>
    <row r="1852" spans="1:23" x14ac:dyDescent="0.2">
      <c r="A1852">
        <v>-1</v>
      </c>
    </row>
    <row r="1854" spans="1:23" x14ac:dyDescent="0.2">
      <c r="A1854" s="3">
        <v>75</v>
      </c>
      <c r="B1854" s="3" t="s">
        <v>536</v>
      </c>
      <c r="C1854" s="3">
        <v>2019</v>
      </c>
      <c r="D1854" s="3">
        <v>0</v>
      </c>
      <c r="E1854" s="3">
        <v>10</v>
      </c>
      <c r="F1854" s="3">
        <v>0</v>
      </c>
      <c r="G1854" s="3">
        <v>0</v>
      </c>
      <c r="H1854" s="3">
        <v>1</v>
      </c>
      <c r="I1854" s="3">
        <v>0</v>
      </c>
      <c r="J1854" s="3">
        <v>1</v>
      </c>
      <c r="K1854" s="3">
        <v>78</v>
      </c>
      <c r="L1854" s="3">
        <v>30</v>
      </c>
      <c r="M1854" s="3">
        <v>0</v>
      </c>
      <c r="N1854" s="3">
        <v>40597198</v>
      </c>
      <c r="O1854" s="3">
        <v>1</v>
      </c>
    </row>
    <row r="1858" spans="1:5" x14ac:dyDescent="0.2">
      <c r="A1858">
        <v>65</v>
      </c>
      <c r="C1858">
        <v>1</v>
      </c>
      <c r="D1858">
        <v>0</v>
      </c>
      <c r="E1858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C53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537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0</v>
      </c>
      <c r="L1">
        <v>12798</v>
      </c>
      <c r="M1">
        <v>10</v>
      </c>
      <c r="N1">
        <v>10</v>
      </c>
      <c r="O1">
        <v>1</v>
      </c>
      <c r="P1">
        <v>0</v>
      </c>
      <c r="Q1">
        <v>11</v>
      </c>
    </row>
    <row r="12" spans="1:133" x14ac:dyDescent="0.2">
      <c r="A12" s="1">
        <v>1</v>
      </c>
      <c r="B12" s="1">
        <v>53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108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1</v>
      </c>
      <c r="BU12" s="1">
        <v>0</v>
      </c>
      <c r="BV12" s="1">
        <v>1</v>
      </c>
      <c r="BW12" s="1">
        <v>1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11</v>
      </c>
      <c r="CF12" s="1">
        <v>0</v>
      </c>
      <c r="CG12" s="1">
        <v>0</v>
      </c>
      <c r="CH12" s="1">
        <v>16777226</v>
      </c>
      <c r="CI12" s="1" t="s">
        <v>3</v>
      </c>
      <c r="CJ12" s="1" t="s">
        <v>3</v>
      </c>
      <c r="CK12" s="1">
        <v>0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40597198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6">
        <v>3</v>
      </c>
      <c r="B16" s="6">
        <v>1</v>
      </c>
      <c r="C16" s="6" t="s">
        <v>12</v>
      </c>
      <c r="D16" s="6" t="s">
        <v>13</v>
      </c>
      <c r="E16" s="7">
        <f>(Source!F1773)/1000</f>
        <v>4.335</v>
      </c>
      <c r="F16" s="7">
        <f>(Source!F1774)/1000</f>
        <v>0</v>
      </c>
      <c r="G16" s="7">
        <f>(Source!F1765)/1000</f>
        <v>0</v>
      </c>
      <c r="H16" s="7">
        <f>(Source!F1775)/1000+(Source!F1776)/1000</f>
        <v>1.2257199999999999</v>
      </c>
      <c r="I16" s="7">
        <f>E16+F16+G16+H16</f>
        <v>5.5607199999999999</v>
      </c>
      <c r="J16" s="7">
        <f>(Source!F1771)/1000</f>
        <v>0.36348000000000003</v>
      </c>
      <c r="AI16" s="6">
        <v>0</v>
      </c>
      <c r="AJ16" s="6">
        <v>0</v>
      </c>
      <c r="AK16" s="6" t="s">
        <v>3</v>
      </c>
      <c r="AL16" s="6" t="s">
        <v>3</v>
      </c>
      <c r="AM16" s="6" t="s">
        <v>3</v>
      </c>
      <c r="AN16" s="6">
        <v>0</v>
      </c>
      <c r="AO16" s="6" t="s">
        <v>3</v>
      </c>
      <c r="AP16" s="6" t="s">
        <v>3</v>
      </c>
      <c r="AT16" s="7">
        <v>2483481.56</v>
      </c>
      <c r="AU16" s="7">
        <v>1659093.91</v>
      </c>
      <c r="AV16" s="7">
        <v>0</v>
      </c>
      <c r="AW16" s="7">
        <v>0</v>
      </c>
      <c r="AX16" s="7">
        <v>0</v>
      </c>
      <c r="AY16" s="7">
        <v>471820.68</v>
      </c>
      <c r="AZ16" s="7">
        <v>250541.87</v>
      </c>
      <c r="BA16" s="7">
        <v>352566.97</v>
      </c>
      <c r="BB16" s="7">
        <v>4335</v>
      </c>
      <c r="BC16" s="7">
        <v>0</v>
      </c>
      <c r="BD16" s="7">
        <v>2842566.01</v>
      </c>
      <c r="BE16" s="7">
        <v>0</v>
      </c>
      <c r="BF16" s="7">
        <v>1769.2610545490006</v>
      </c>
      <c r="BG16" s="7">
        <v>0</v>
      </c>
      <c r="BH16" s="7">
        <v>0</v>
      </c>
      <c r="BI16" s="7">
        <v>247686.52</v>
      </c>
      <c r="BJ16" s="7">
        <v>35256.699999999997</v>
      </c>
      <c r="BK16" s="7">
        <v>2846901.01</v>
      </c>
    </row>
    <row r="18" spans="1:19" x14ac:dyDescent="0.2">
      <c r="A18">
        <v>51</v>
      </c>
      <c r="E18" s="5">
        <f>SUMIF(A16:A17,3,E16:E17)</f>
        <v>4.335</v>
      </c>
      <c r="F18" s="5">
        <f>SUMIF(A16:A17,3,F16:F17)</f>
        <v>0</v>
      </c>
      <c r="G18" s="5">
        <f>SUMIF(A16:A17,3,G16:G17)</f>
        <v>0</v>
      </c>
      <c r="H18" s="5">
        <f>SUMIF(A16:A17,3,H16:H17)</f>
        <v>1.2257199999999999</v>
      </c>
      <c r="I18" s="5">
        <f>SUMIF(A16:A17,3,I16:I17)</f>
        <v>5.5607199999999999</v>
      </c>
      <c r="J18" s="5">
        <f>SUMIF(A16:A17,3,J16:J17)</f>
        <v>0.36348000000000003</v>
      </c>
      <c r="K18" s="5"/>
      <c r="L18" s="5"/>
      <c r="M18" s="5"/>
      <c r="N18" s="5"/>
      <c r="O18" s="5"/>
      <c r="P18" s="5"/>
      <c r="Q18" s="5"/>
      <c r="R18" s="5"/>
      <c r="S18" s="5"/>
    </row>
    <row r="20" spans="1:19" x14ac:dyDescent="0.2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2483481.56</v>
      </c>
      <c r="G20" s="4" t="s">
        <v>66</v>
      </c>
      <c r="H20" s="4" t="s">
        <v>67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9" x14ac:dyDescent="0.2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1659093.91</v>
      </c>
      <c r="G21" s="4" t="s">
        <v>68</v>
      </c>
      <c r="H21" s="4" t="s">
        <v>69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9" x14ac:dyDescent="0.2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70</v>
      </c>
      <c r="H22" s="4" t="s">
        <v>71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9" x14ac:dyDescent="0.2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1659093.91</v>
      </c>
      <c r="G23" s="4" t="s">
        <v>72</v>
      </c>
      <c r="H23" s="4" t="s">
        <v>73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9" x14ac:dyDescent="0.2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1659093.91</v>
      </c>
      <c r="G24" s="4" t="s">
        <v>74</v>
      </c>
      <c r="H24" s="4" t="s">
        <v>75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9" x14ac:dyDescent="0.2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76</v>
      </c>
      <c r="H25" s="4" t="s">
        <v>77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9" x14ac:dyDescent="0.2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1659093.91</v>
      </c>
      <c r="G26" s="4" t="s">
        <v>78</v>
      </c>
      <c r="H26" s="4" t="s">
        <v>79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9" x14ac:dyDescent="0.2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80</v>
      </c>
      <c r="H27" s="4" t="s">
        <v>81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9" x14ac:dyDescent="0.2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82</v>
      </c>
      <c r="H28" s="4" t="s">
        <v>83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9" x14ac:dyDescent="0.2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84</v>
      </c>
      <c r="H29" s="4" t="s">
        <v>85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9" x14ac:dyDescent="0.2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471820.68</v>
      </c>
      <c r="G30" s="4" t="s">
        <v>86</v>
      </c>
      <c r="H30" s="4" t="s">
        <v>87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9" x14ac:dyDescent="0.2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88</v>
      </c>
      <c r="H31" s="4" t="s">
        <v>89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 x14ac:dyDescent="0.2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250541.87</v>
      </c>
      <c r="G32" s="4" t="s">
        <v>90</v>
      </c>
      <c r="H32" s="4" t="s">
        <v>91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 x14ac:dyDescent="0.2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352566.97</v>
      </c>
      <c r="G33" s="4" t="s">
        <v>92</v>
      </c>
      <c r="H33" s="4" t="s">
        <v>93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 x14ac:dyDescent="0.2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94</v>
      </c>
      <c r="H34" s="4" t="s">
        <v>95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x14ac:dyDescent="0.2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4335</v>
      </c>
      <c r="G35" s="4" t="s">
        <v>96</v>
      </c>
      <c r="H35" s="4" t="s">
        <v>97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 x14ac:dyDescent="0.2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0</v>
      </c>
      <c r="G36" s="4" t="s">
        <v>98</v>
      </c>
      <c r="H36" s="4" t="s">
        <v>99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 x14ac:dyDescent="0.2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2842566.01</v>
      </c>
      <c r="G37" s="4" t="s">
        <v>100</v>
      </c>
      <c r="H37" s="4" t="s">
        <v>101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 x14ac:dyDescent="0.2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102</v>
      </c>
      <c r="H38" s="4" t="s">
        <v>103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 x14ac:dyDescent="0.2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104</v>
      </c>
      <c r="H39" s="4" t="s">
        <v>105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 x14ac:dyDescent="0.2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1769.2610545490006</v>
      </c>
      <c r="G40" s="4" t="s">
        <v>106</v>
      </c>
      <c r="H40" s="4" t="s">
        <v>107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 x14ac:dyDescent="0.2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0</v>
      </c>
      <c r="G41" s="4" t="s">
        <v>108</v>
      </c>
      <c r="H41" s="4" t="s">
        <v>109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 x14ac:dyDescent="0.2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110</v>
      </c>
      <c r="H42" s="4" t="s">
        <v>111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 x14ac:dyDescent="0.2">
      <c r="A43" s="4">
        <v>50</v>
      </c>
      <c r="B43" s="4">
        <v>0</v>
      </c>
      <c r="C43" s="4">
        <v>0</v>
      </c>
      <c r="D43" s="4">
        <v>1</v>
      </c>
      <c r="E43" s="4">
        <v>210</v>
      </c>
      <c r="F43" s="4">
        <v>247686.52</v>
      </c>
      <c r="G43" s="4" t="s">
        <v>112</v>
      </c>
      <c r="H43" s="4" t="s">
        <v>113</v>
      </c>
      <c r="I43" s="4"/>
      <c r="J43" s="4"/>
      <c r="K43" s="4">
        <v>210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 x14ac:dyDescent="0.2">
      <c r="A44" s="4">
        <v>50</v>
      </c>
      <c r="B44" s="4">
        <v>0</v>
      </c>
      <c r="C44" s="4">
        <v>0</v>
      </c>
      <c r="D44" s="4">
        <v>1</v>
      </c>
      <c r="E44" s="4">
        <v>211</v>
      </c>
      <c r="F44" s="4">
        <v>35256.699999999997</v>
      </c>
      <c r="G44" s="4" t="s">
        <v>114</v>
      </c>
      <c r="H44" s="4" t="s">
        <v>115</v>
      </c>
      <c r="I44" s="4"/>
      <c r="J44" s="4"/>
      <c r="K44" s="4">
        <v>211</v>
      </c>
      <c r="L44" s="4">
        <v>25</v>
      </c>
      <c r="M44" s="4">
        <v>3</v>
      </c>
      <c r="N44" s="4" t="s">
        <v>3</v>
      </c>
      <c r="O44" s="4">
        <v>2</v>
      </c>
      <c r="P44" s="4"/>
    </row>
    <row r="45" spans="1:16" x14ac:dyDescent="0.2">
      <c r="A45" s="4">
        <v>50</v>
      </c>
      <c r="B45" s="4">
        <v>0</v>
      </c>
      <c r="C45" s="4">
        <v>0</v>
      </c>
      <c r="D45" s="4">
        <v>1</v>
      </c>
      <c r="E45" s="4">
        <v>0</v>
      </c>
      <c r="F45" s="4">
        <v>2846901.01</v>
      </c>
      <c r="G45" s="4" t="s">
        <v>116</v>
      </c>
      <c r="H45" s="4" t="s">
        <v>117</v>
      </c>
      <c r="I45" s="4"/>
      <c r="J45" s="4"/>
      <c r="K45" s="4">
        <v>224</v>
      </c>
      <c r="L45" s="4">
        <v>26</v>
      </c>
      <c r="M45" s="4">
        <v>3</v>
      </c>
      <c r="N45" s="4" t="s">
        <v>3</v>
      </c>
      <c r="O45" s="4">
        <v>2</v>
      </c>
      <c r="P45" s="4"/>
    </row>
    <row r="46" spans="1:16" x14ac:dyDescent="0.2">
      <c r="A46" s="4">
        <v>50</v>
      </c>
      <c r="B46" s="4">
        <v>1</v>
      </c>
      <c r="C46" s="4">
        <v>0</v>
      </c>
      <c r="D46" s="4">
        <v>2</v>
      </c>
      <c r="E46" s="4">
        <v>0</v>
      </c>
      <c r="F46" s="4">
        <v>2846901.01</v>
      </c>
      <c r="G46" s="4" t="s">
        <v>530</v>
      </c>
      <c r="H46" s="4" t="s">
        <v>531</v>
      </c>
      <c r="I46" s="4"/>
      <c r="J46" s="4"/>
      <c r="K46" s="4">
        <v>212</v>
      </c>
      <c r="L46" s="4">
        <v>27</v>
      </c>
      <c r="M46" s="4">
        <v>0</v>
      </c>
      <c r="N46" s="4" t="s">
        <v>3</v>
      </c>
      <c r="O46" s="4">
        <v>2</v>
      </c>
      <c r="P46" s="4"/>
    </row>
    <row r="47" spans="1:16" x14ac:dyDescent="0.2">
      <c r="A47" s="4">
        <v>50</v>
      </c>
      <c r="B47" s="4">
        <v>1</v>
      </c>
      <c r="C47" s="4">
        <v>0</v>
      </c>
      <c r="D47" s="4">
        <v>2</v>
      </c>
      <c r="E47" s="4">
        <v>0</v>
      </c>
      <c r="F47" s="4">
        <v>569380.19999999995</v>
      </c>
      <c r="G47" s="4" t="s">
        <v>532</v>
      </c>
      <c r="H47" s="4" t="s">
        <v>533</v>
      </c>
      <c r="I47" s="4"/>
      <c r="J47" s="4"/>
      <c r="K47" s="4">
        <v>212</v>
      </c>
      <c r="L47" s="4">
        <v>28</v>
      </c>
      <c r="M47" s="4">
        <v>0</v>
      </c>
      <c r="N47" s="4" t="s">
        <v>3</v>
      </c>
      <c r="O47" s="4">
        <v>2</v>
      </c>
      <c r="P47" s="4"/>
    </row>
    <row r="48" spans="1:16" x14ac:dyDescent="0.2">
      <c r="A48" s="4">
        <v>50</v>
      </c>
      <c r="B48" s="4">
        <v>1</v>
      </c>
      <c r="C48" s="4">
        <v>0</v>
      </c>
      <c r="D48" s="4">
        <v>2</v>
      </c>
      <c r="E48" s="4">
        <v>224</v>
      </c>
      <c r="F48" s="4">
        <v>3416281.21</v>
      </c>
      <c r="G48" s="4" t="s">
        <v>534</v>
      </c>
      <c r="H48" s="4" t="s">
        <v>535</v>
      </c>
      <c r="I48" s="4"/>
      <c r="J48" s="4"/>
      <c r="K48" s="4">
        <v>212</v>
      </c>
      <c r="L48" s="4">
        <v>29</v>
      </c>
      <c r="M48" s="4">
        <v>0</v>
      </c>
      <c r="N48" s="4" t="s">
        <v>3</v>
      </c>
      <c r="O48" s="4">
        <v>2</v>
      </c>
      <c r="P48" s="4"/>
    </row>
    <row r="50" spans="1:15" x14ac:dyDescent="0.2">
      <c r="A50">
        <v>-1</v>
      </c>
    </row>
    <row r="53" spans="1:15" x14ac:dyDescent="0.2">
      <c r="A53" s="3">
        <v>75</v>
      </c>
      <c r="B53" s="3" t="s">
        <v>536</v>
      </c>
      <c r="C53" s="3">
        <v>2019</v>
      </c>
      <c r="D53" s="3">
        <v>0</v>
      </c>
      <c r="E53" s="3">
        <v>10</v>
      </c>
      <c r="F53" s="3">
        <v>0</v>
      </c>
      <c r="G53" s="3">
        <v>0</v>
      </c>
      <c r="H53" s="3">
        <v>1</v>
      </c>
      <c r="I53" s="3">
        <v>0</v>
      </c>
      <c r="J53" s="3">
        <v>1</v>
      </c>
      <c r="K53" s="3">
        <v>78</v>
      </c>
      <c r="L53" s="3">
        <v>30</v>
      </c>
      <c r="M53" s="3">
        <v>0</v>
      </c>
      <c r="N53" s="3">
        <v>40597198</v>
      </c>
      <c r="O53" s="3">
        <v>1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C45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7" x14ac:dyDescent="0.2">
      <c r="A1">
        <f>ROW(Source!A32)</f>
        <v>32</v>
      </c>
      <c r="B1">
        <v>40597198</v>
      </c>
      <c r="C1">
        <v>40602179</v>
      </c>
      <c r="D1">
        <v>38607873</v>
      </c>
      <c r="E1">
        <v>25</v>
      </c>
      <c r="F1">
        <v>1</v>
      </c>
      <c r="G1">
        <v>25</v>
      </c>
      <c r="H1">
        <v>1</v>
      </c>
      <c r="I1" t="s">
        <v>538</v>
      </c>
      <c r="J1" t="s">
        <v>3</v>
      </c>
      <c r="K1" t="s">
        <v>539</v>
      </c>
      <c r="L1">
        <v>1191</v>
      </c>
      <c r="N1">
        <v>1013</v>
      </c>
      <c r="O1" t="s">
        <v>540</v>
      </c>
      <c r="P1" t="s">
        <v>540</v>
      </c>
      <c r="Q1">
        <v>1</v>
      </c>
      <c r="W1">
        <v>0</v>
      </c>
      <c r="X1">
        <v>476480486</v>
      </c>
      <c r="Y1">
        <v>18.68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18.68</v>
      </c>
      <c r="AU1" t="s">
        <v>3</v>
      </c>
      <c r="AV1">
        <v>1</v>
      </c>
      <c r="AW1">
        <v>2</v>
      </c>
      <c r="AX1">
        <v>40602181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Y1*Source!I32</f>
        <v>0</v>
      </c>
      <c r="CY1">
        <f>AD1</f>
        <v>0</v>
      </c>
      <c r="CZ1">
        <f>AH1</f>
        <v>0</v>
      </c>
      <c r="DA1">
        <f>AL1</f>
        <v>1</v>
      </c>
      <c r="DB1">
        <f t="shared" ref="DB1:DB44" si="0">ROUND(ROUND(AT1*CZ1,2),6)</f>
        <v>0</v>
      </c>
      <c r="DC1">
        <f t="shared" ref="DC1:DC44" si="1">ROUND(ROUND(AT1*AG1,2),6)</f>
        <v>0</v>
      </c>
    </row>
    <row r="2" spans="1:107" x14ac:dyDescent="0.2">
      <c r="A2">
        <f>ROW(Source!A78)</f>
        <v>78</v>
      </c>
      <c r="B2">
        <v>40597198</v>
      </c>
      <c r="C2">
        <v>40602221</v>
      </c>
      <c r="D2">
        <v>38624109</v>
      </c>
      <c r="E2">
        <v>1</v>
      </c>
      <c r="F2">
        <v>1</v>
      </c>
      <c r="G2">
        <v>25</v>
      </c>
      <c r="H2">
        <v>3</v>
      </c>
      <c r="I2" t="s">
        <v>137</v>
      </c>
      <c r="J2" t="s">
        <v>139</v>
      </c>
      <c r="K2" t="s">
        <v>138</v>
      </c>
      <c r="L2">
        <v>1348</v>
      </c>
      <c r="N2">
        <v>1009</v>
      </c>
      <c r="O2" t="s">
        <v>42</v>
      </c>
      <c r="P2" t="s">
        <v>42</v>
      </c>
      <c r="Q2">
        <v>1000</v>
      </c>
      <c r="W2">
        <v>0</v>
      </c>
      <c r="X2">
        <v>1866054802</v>
      </c>
      <c r="Y2">
        <v>11.9</v>
      </c>
      <c r="AA2">
        <v>2727.65</v>
      </c>
      <c r="AB2">
        <v>0</v>
      </c>
      <c r="AC2">
        <v>0</v>
      </c>
      <c r="AD2">
        <v>0</v>
      </c>
      <c r="AE2">
        <v>2727.65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0</v>
      </c>
      <c r="AP2">
        <v>0</v>
      </c>
      <c r="AQ2">
        <v>0</v>
      </c>
      <c r="AR2">
        <v>0</v>
      </c>
      <c r="AS2" t="s">
        <v>3</v>
      </c>
      <c r="AT2">
        <v>11.9</v>
      </c>
      <c r="AU2" t="s">
        <v>3</v>
      </c>
      <c r="AV2">
        <v>0</v>
      </c>
      <c r="AW2">
        <v>1</v>
      </c>
      <c r="AX2">
        <v>-1</v>
      </c>
      <c r="AY2">
        <v>0</v>
      </c>
      <c r="AZ2">
        <v>0</v>
      </c>
      <c r="BA2" t="s">
        <v>3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Y2*Source!I78</f>
        <v>0</v>
      </c>
      <c r="CY2">
        <f>AA2</f>
        <v>2727.65</v>
      </c>
      <c r="CZ2">
        <f>AE2</f>
        <v>2727.65</v>
      </c>
      <c r="DA2">
        <f>AI2</f>
        <v>1</v>
      </c>
      <c r="DB2">
        <f t="shared" si="0"/>
        <v>32459.040000000001</v>
      </c>
      <c r="DC2">
        <f t="shared" si="1"/>
        <v>0</v>
      </c>
    </row>
    <row r="3" spans="1:107" x14ac:dyDescent="0.2">
      <c r="A3">
        <f>ROW(Source!A78)</f>
        <v>78</v>
      </c>
      <c r="B3">
        <v>40597198</v>
      </c>
      <c r="C3">
        <v>40602221</v>
      </c>
      <c r="D3">
        <v>38624125</v>
      </c>
      <c r="E3">
        <v>1</v>
      </c>
      <c r="F3">
        <v>1</v>
      </c>
      <c r="G3">
        <v>25</v>
      </c>
      <c r="H3">
        <v>3</v>
      </c>
      <c r="I3" t="s">
        <v>133</v>
      </c>
      <c r="J3" t="s">
        <v>135</v>
      </c>
      <c r="K3" t="s">
        <v>134</v>
      </c>
      <c r="L3">
        <v>1348</v>
      </c>
      <c r="N3">
        <v>1009</v>
      </c>
      <c r="O3" t="s">
        <v>42</v>
      </c>
      <c r="P3" t="s">
        <v>42</v>
      </c>
      <c r="Q3">
        <v>1000</v>
      </c>
      <c r="W3">
        <v>1</v>
      </c>
      <c r="X3">
        <v>1680765387</v>
      </c>
      <c r="Y3">
        <v>-7.14</v>
      </c>
      <c r="AA3">
        <v>2628.2</v>
      </c>
      <c r="AB3">
        <v>0</v>
      </c>
      <c r="AC3">
        <v>0</v>
      </c>
      <c r="AD3">
        <v>0</v>
      </c>
      <c r="AE3">
        <v>2628.2</v>
      </c>
      <c r="AF3">
        <v>0</v>
      </c>
      <c r="AG3">
        <v>0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0</v>
      </c>
      <c r="AP3">
        <v>0</v>
      </c>
      <c r="AQ3">
        <v>0</v>
      </c>
      <c r="AR3">
        <v>0</v>
      </c>
      <c r="AS3" t="s">
        <v>3</v>
      </c>
      <c r="AT3">
        <v>-7.14</v>
      </c>
      <c r="AU3" t="s">
        <v>3</v>
      </c>
      <c r="AV3">
        <v>0</v>
      </c>
      <c r="AW3">
        <v>2</v>
      </c>
      <c r="AX3">
        <v>40602227</v>
      </c>
      <c r="AY3">
        <v>1</v>
      </c>
      <c r="AZ3">
        <v>6144</v>
      </c>
      <c r="BA3">
        <v>33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Y3*Source!I78</f>
        <v>0</v>
      </c>
      <c r="CY3">
        <f>AA3</f>
        <v>2628.2</v>
      </c>
      <c r="CZ3">
        <f>AE3</f>
        <v>2628.2</v>
      </c>
      <c r="DA3">
        <f>AI3</f>
        <v>1</v>
      </c>
      <c r="DB3">
        <f t="shared" si="0"/>
        <v>-18765.349999999999</v>
      </c>
      <c r="DC3">
        <f t="shared" si="1"/>
        <v>0</v>
      </c>
    </row>
    <row r="4" spans="1:107" x14ac:dyDescent="0.2">
      <c r="A4">
        <f>ROW(Source!A115)</f>
        <v>115</v>
      </c>
      <c r="B4">
        <v>40597198</v>
      </c>
      <c r="C4">
        <v>40602230</v>
      </c>
      <c r="D4">
        <v>38607873</v>
      </c>
      <c r="E4">
        <v>25</v>
      </c>
      <c r="F4">
        <v>1</v>
      </c>
      <c r="G4">
        <v>25</v>
      </c>
      <c r="H4">
        <v>1</v>
      </c>
      <c r="I4" t="s">
        <v>538</v>
      </c>
      <c r="J4" t="s">
        <v>3</v>
      </c>
      <c r="K4" t="s">
        <v>539</v>
      </c>
      <c r="L4">
        <v>1191</v>
      </c>
      <c r="N4">
        <v>1013</v>
      </c>
      <c r="O4" t="s">
        <v>540</v>
      </c>
      <c r="P4" t="s">
        <v>540</v>
      </c>
      <c r="Q4">
        <v>1</v>
      </c>
      <c r="W4">
        <v>0</v>
      </c>
      <c r="X4">
        <v>476480486</v>
      </c>
      <c r="Y4">
        <v>134.08000000000001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134.08000000000001</v>
      </c>
      <c r="AU4" t="s">
        <v>3</v>
      </c>
      <c r="AV4">
        <v>1</v>
      </c>
      <c r="AW4">
        <v>2</v>
      </c>
      <c r="AX4">
        <v>40602238</v>
      </c>
      <c r="AY4">
        <v>1</v>
      </c>
      <c r="AZ4">
        <v>0</v>
      </c>
      <c r="BA4">
        <v>34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Y4*Source!I115</f>
        <v>0</v>
      </c>
      <c r="CY4">
        <f>AD4</f>
        <v>0</v>
      </c>
      <c r="CZ4">
        <f>AH4</f>
        <v>0</v>
      </c>
      <c r="DA4">
        <f>AL4</f>
        <v>1</v>
      </c>
      <c r="DB4">
        <f t="shared" si="0"/>
        <v>0</v>
      </c>
      <c r="DC4">
        <f t="shared" si="1"/>
        <v>0</v>
      </c>
    </row>
    <row r="5" spans="1:107" x14ac:dyDescent="0.2">
      <c r="A5">
        <f>ROW(Source!A115)</f>
        <v>115</v>
      </c>
      <c r="B5">
        <v>40597198</v>
      </c>
      <c r="C5">
        <v>40602230</v>
      </c>
      <c r="D5">
        <v>38620710</v>
      </c>
      <c r="E5">
        <v>1</v>
      </c>
      <c r="F5">
        <v>1</v>
      </c>
      <c r="G5">
        <v>25</v>
      </c>
      <c r="H5">
        <v>2</v>
      </c>
      <c r="I5" t="s">
        <v>541</v>
      </c>
      <c r="J5" t="s">
        <v>542</v>
      </c>
      <c r="K5" t="s">
        <v>543</v>
      </c>
      <c r="L5">
        <v>1368</v>
      </c>
      <c r="N5">
        <v>1011</v>
      </c>
      <c r="O5" t="s">
        <v>544</v>
      </c>
      <c r="P5" t="s">
        <v>544</v>
      </c>
      <c r="Q5">
        <v>1</v>
      </c>
      <c r="W5">
        <v>0</v>
      </c>
      <c r="X5">
        <v>-425689644</v>
      </c>
      <c r="Y5">
        <v>4.0999999999999996</v>
      </c>
      <c r="AA5">
        <v>0</v>
      </c>
      <c r="AB5">
        <v>88.33</v>
      </c>
      <c r="AC5">
        <v>4.1399999999999997</v>
      </c>
      <c r="AD5">
        <v>0</v>
      </c>
      <c r="AE5">
        <v>0</v>
      </c>
      <c r="AF5">
        <v>88.33</v>
      </c>
      <c r="AG5">
        <v>4.1399999999999997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4.0999999999999996</v>
      </c>
      <c r="AU5" t="s">
        <v>3</v>
      </c>
      <c r="AV5">
        <v>0</v>
      </c>
      <c r="AW5">
        <v>2</v>
      </c>
      <c r="AX5">
        <v>40602239</v>
      </c>
      <c r="AY5">
        <v>1</v>
      </c>
      <c r="AZ5">
        <v>0</v>
      </c>
      <c r="BA5">
        <v>35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Y5*Source!I115</f>
        <v>0</v>
      </c>
      <c r="CY5">
        <f>AB5</f>
        <v>88.33</v>
      </c>
      <c r="CZ5">
        <f>AF5</f>
        <v>88.33</v>
      </c>
      <c r="DA5">
        <f>AJ5</f>
        <v>1</v>
      </c>
      <c r="DB5">
        <f t="shared" si="0"/>
        <v>362.15</v>
      </c>
      <c r="DC5">
        <f t="shared" si="1"/>
        <v>16.97</v>
      </c>
    </row>
    <row r="6" spans="1:107" x14ac:dyDescent="0.2">
      <c r="A6">
        <f>ROW(Source!A115)</f>
        <v>115</v>
      </c>
      <c r="B6">
        <v>40597198</v>
      </c>
      <c r="C6">
        <v>40602230</v>
      </c>
      <c r="D6">
        <v>38620914</v>
      </c>
      <c r="E6">
        <v>1</v>
      </c>
      <c r="F6">
        <v>1</v>
      </c>
      <c r="G6">
        <v>25</v>
      </c>
      <c r="H6">
        <v>2</v>
      </c>
      <c r="I6" t="s">
        <v>545</v>
      </c>
      <c r="J6" t="s">
        <v>546</v>
      </c>
      <c r="K6" t="s">
        <v>547</v>
      </c>
      <c r="L6">
        <v>1368</v>
      </c>
      <c r="N6">
        <v>1011</v>
      </c>
      <c r="O6" t="s">
        <v>544</v>
      </c>
      <c r="P6" t="s">
        <v>544</v>
      </c>
      <c r="Q6">
        <v>1</v>
      </c>
      <c r="W6">
        <v>0</v>
      </c>
      <c r="X6">
        <v>-1452350139</v>
      </c>
      <c r="Y6">
        <v>2.1800000000000002</v>
      </c>
      <c r="AA6">
        <v>0</v>
      </c>
      <c r="AB6">
        <v>3.96</v>
      </c>
      <c r="AC6">
        <v>0.01</v>
      </c>
      <c r="AD6">
        <v>0</v>
      </c>
      <c r="AE6">
        <v>0</v>
      </c>
      <c r="AF6">
        <v>3.96</v>
      </c>
      <c r="AG6">
        <v>0.01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2.1800000000000002</v>
      </c>
      <c r="AU6" t="s">
        <v>3</v>
      </c>
      <c r="AV6">
        <v>0</v>
      </c>
      <c r="AW6">
        <v>2</v>
      </c>
      <c r="AX6">
        <v>40602240</v>
      </c>
      <c r="AY6">
        <v>1</v>
      </c>
      <c r="AZ6">
        <v>0</v>
      </c>
      <c r="BA6">
        <v>36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Y6*Source!I115</f>
        <v>0</v>
      </c>
      <c r="CY6">
        <f>AB6</f>
        <v>3.96</v>
      </c>
      <c r="CZ6">
        <f>AF6</f>
        <v>3.96</v>
      </c>
      <c r="DA6">
        <f>AJ6</f>
        <v>1</v>
      </c>
      <c r="DB6">
        <f t="shared" si="0"/>
        <v>8.6300000000000008</v>
      </c>
      <c r="DC6">
        <f t="shared" si="1"/>
        <v>0.02</v>
      </c>
    </row>
    <row r="7" spans="1:107" x14ac:dyDescent="0.2">
      <c r="A7">
        <f>ROW(Source!A115)</f>
        <v>115</v>
      </c>
      <c r="B7">
        <v>40597198</v>
      </c>
      <c r="C7">
        <v>40602230</v>
      </c>
      <c r="D7">
        <v>38622215</v>
      </c>
      <c r="E7">
        <v>1</v>
      </c>
      <c r="F7">
        <v>1</v>
      </c>
      <c r="G7">
        <v>25</v>
      </c>
      <c r="H7">
        <v>3</v>
      </c>
      <c r="I7" t="s">
        <v>548</v>
      </c>
      <c r="J7" t="s">
        <v>549</v>
      </c>
      <c r="K7" t="s">
        <v>550</v>
      </c>
      <c r="L7">
        <v>1339</v>
      </c>
      <c r="N7">
        <v>1007</v>
      </c>
      <c r="O7" t="s">
        <v>263</v>
      </c>
      <c r="P7" t="s">
        <v>263</v>
      </c>
      <c r="Q7">
        <v>1</v>
      </c>
      <c r="W7">
        <v>0</v>
      </c>
      <c r="X7">
        <v>-1105380202</v>
      </c>
      <c r="Y7">
        <v>0.21</v>
      </c>
      <c r="AA7">
        <v>590.78</v>
      </c>
      <c r="AB7">
        <v>0</v>
      </c>
      <c r="AC7">
        <v>0</v>
      </c>
      <c r="AD7">
        <v>0</v>
      </c>
      <c r="AE7">
        <v>590.78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0.21</v>
      </c>
      <c r="AU7" t="s">
        <v>3</v>
      </c>
      <c r="AV7">
        <v>0</v>
      </c>
      <c r="AW7">
        <v>2</v>
      </c>
      <c r="AX7">
        <v>40602241</v>
      </c>
      <c r="AY7">
        <v>1</v>
      </c>
      <c r="AZ7">
        <v>0</v>
      </c>
      <c r="BA7">
        <v>37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Y7*Source!I115</f>
        <v>0</v>
      </c>
      <c r="CY7">
        <f t="shared" ref="CY7:CY12" si="2">AA7</f>
        <v>590.78</v>
      </c>
      <c r="CZ7">
        <f t="shared" ref="CZ7:CZ12" si="3">AE7</f>
        <v>590.78</v>
      </c>
      <c r="DA7">
        <f t="shared" ref="DA7:DA12" si="4">AI7</f>
        <v>1</v>
      </c>
      <c r="DB7">
        <f t="shared" si="0"/>
        <v>124.06</v>
      </c>
      <c r="DC7">
        <f t="shared" si="1"/>
        <v>0</v>
      </c>
    </row>
    <row r="8" spans="1:107" x14ac:dyDescent="0.2">
      <c r="A8">
        <f>ROW(Source!A115)</f>
        <v>115</v>
      </c>
      <c r="B8">
        <v>40597198</v>
      </c>
      <c r="C8">
        <v>40602230</v>
      </c>
      <c r="D8">
        <v>38624004</v>
      </c>
      <c r="E8">
        <v>1</v>
      </c>
      <c r="F8">
        <v>1</v>
      </c>
      <c r="G8">
        <v>25</v>
      </c>
      <c r="H8">
        <v>3</v>
      </c>
      <c r="I8" t="s">
        <v>551</v>
      </c>
      <c r="J8" t="s">
        <v>552</v>
      </c>
      <c r="K8" t="s">
        <v>553</v>
      </c>
      <c r="L8">
        <v>1348</v>
      </c>
      <c r="N8">
        <v>1009</v>
      </c>
      <c r="O8" t="s">
        <v>42</v>
      </c>
      <c r="P8" t="s">
        <v>42</v>
      </c>
      <c r="Q8">
        <v>1000</v>
      </c>
      <c r="W8">
        <v>0</v>
      </c>
      <c r="X8">
        <v>454607026</v>
      </c>
      <c r="Y8">
        <v>8.5299999999999994</v>
      </c>
      <c r="AA8">
        <v>3130.47</v>
      </c>
      <c r="AB8">
        <v>0</v>
      </c>
      <c r="AC8">
        <v>0</v>
      </c>
      <c r="AD8">
        <v>0</v>
      </c>
      <c r="AE8">
        <v>3130.47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8.5299999999999994</v>
      </c>
      <c r="AU8" t="s">
        <v>3</v>
      </c>
      <c r="AV8">
        <v>0</v>
      </c>
      <c r="AW8">
        <v>2</v>
      </c>
      <c r="AX8">
        <v>40602242</v>
      </c>
      <c r="AY8">
        <v>1</v>
      </c>
      <c r="AZ8">
        <v>0</v>
      </c>
      <c r="BA8">
        <v>38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Y8*Source!I115</f>
        <v>0</v>
      </c>
      <c r="CY8">
        <f t="shared" si="2"/>
        <v>3130.47</v>
      </c>
      <c r="CZ8">
        <f t="shared" si="3"/>
        <v>3130.47</v>
      </c>
      <c r="DA8">
        <f t="shared" si="4"/>
        <v>1</v>
      </c>
      <c r="DB8">
        <f t="shared" si="0"/>
        <v>26702.91</v>
      </c>
      <c r="DC8">
        <f t="shared" si="1"/>
        <v>0</v>
      </c>
    </row>
    <row r="9" spans="1:107" x14ac:dyDescent="0.2">
      <c r="A9">
        <f>ROW(Source!A115)</f>
        <v>115</v>
      </c>
      <c r="B9">
        <v>40597198</v>
      </c>
      <c r="C9">
        <v>40602230</v>
      </c>
      <c r="D9">
        <v>38624706</v>
      </c>
      <c r="E9">
        <v>1</v>
      </c>
      <c r="F9">
        <v>1</v>
      </c>
      <c r="G9">
        <v>25</v>
      </c>
      <c r="H9">
        <v>3</v>
      </c>
      <c r="I9" t="s">
        <v>146</v>
      </c>
      <c r="J9" t="s">
        <v>149</v>
      </c>
      <c r="K9" t="s">
        <v>147</v>
      </c>
      <c r="L9">
        <v>1327</v>
      </c>
      <c r="N9">
        <v>1005</v>
      </c>
      <c r="O9" t="s">
        <v>148</v>
      </c>
      <c r="P9" t="s">
        <v>148</v>
      </c>
      <c r="Q9">
        <v>1</v>
      </c>
      <c r="W9">
        <v>0</v>
      </c>
      <c r="X9">
        <v>-1764480636</v>
      </c>
      <c r="Y9">
        <v>103</v>
      </c>
      <c r="AA9">
        <v>638.41</v>
      </c>
      <c r="AB9">
        <v>0</v>
      </c>
      <c r="AC9">
        <v>0</v>
      </c>
      <c r="AD9">
        <v>0</v>
      </c>
      <c r="AE9">
        <v>638.41</v>
      </c>
      <c r="AF9">
        <v>0</v>
      </c>
      <c r="AG9">
        <v>0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0</v>
      </c>
      <c r="AP9">
        <v>0</v>
      </c>
      <c r="AQ9">
        <v>0</v>
      </c>
      <c r="AR9">
        <v>0</v>
      </c>
      <c r="AS9" t="s">
        <v>3</v>
      </c>
      <c r="AT9">
        <v>103</v>
      </c>
      <c r="AU9" t="s">
        <v>3</v>
      </c>
      <c r="AV9">
        <v>0</v>
      </c>
      <c r="AW9">
        <v>1</v>
      </c>
      <c r="AX9">
        <v>-1</v>
      </c>
      <c r="AY9">
        <v>0</v>
      </c>
      <c r="AZ9">
        <v>0</v>
      </c>
      <c r="BA9" t="s">
        <v>3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Y9*Source!I115</f>
        <v>0</v>
      </c>
      <c r="CY9">
        <f t="shared" si="2"/>
        <v>638.41</v>
      </c>
      <c r="CZ9">
        <f t="shared" si="3"/>
        <v>638.41</v>
      </c>
      <c r="DA9">
        <f t="shared" si="4"/>
        <v>1</v>
      </c>
      <c r="DB9">
        <f t="shared" si="0"/>
        <v>65756.23</v>
      </c>
      <c r="DC9">
        <f t="shared" si="1"/>
        <v>0</v>
      </c>
    </row>
    <row r="10" spans="1:107" x14ac:dyDescent="0.2">
      <c r="A10">
        <f>ROW(Source!A115)</f>
        <v>115</v>
      </c>
      <c r="B10">
        <v>40597198</v>
      </c>
      <c r="C10">
        <v>40602230</v>
      </c>
      <c r="D10">
        <v>38625164</v>
      </c>
      <c r="E10">
        <v>1</v>
      </c>
      <c r="F10">
        <v>1</v>
      </c>
      <c r="G10">
        <v>25</v>
      </c>
      <c r="H10">
        <v>3</v>
      </c>
      <c r="I10" t="s">
        <v>554</v>
      </c>
      <c r="J10" t="s">
        <v>555</v>
      </c>
      <c r="K10" t="s">
        <v>556</v>
      </c>
      <c r="L10">
        <v>1354</v>
      </c>
      <c r="N10">
        <v>1010</v>
      </c>
      <c r="O10" t="s">
        <v>171</v>
      </c>
      <c r="P10" t="s">
        <v>171</v>
      </c>
      <c r="Q10">
        <v>1</v>
      </c>
      <c r="W10">
        <v>0</v>
      </c>
      <c r="X10">
        <v>279842953</v>
      </c>
      <c r="Y10">
        <v>1.5</v>
      </c>
      <c r="AA10">
        <v>4170.97</v>
      </c>
      <c r="AB10">
        <v>0</v>
      </c>
      <c r="AC10">
        <v>0</v>
      </c>
      <c r="AD10">
        <v>0</v>
      </c>
      <c r="AE10">
        <v>4170.97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1.5</v>
      </c>
      <c r="AU10" t="s">
        <v>3</v>
      </c>
      <c r="AV10">
        <v>0</v>
      </c>
      <c r="AW10">
        <v>2</v>
      </c>
      <c r="AX10">
        <v>40602243</v>
      </c>
      <c r="AY10">
        <v>1</v>
      </c>
      <c r="AZ10">
        <v>0</v>
      </c>
      <c r="BA10">
        <v>39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Y10*Source!I115</f>
        <v>0</v>
      </c>
      <c r="CY10">
        <f t="shared" si="2"/>
        <v>4170.97</v>
      </c>
      <c r="CZ10">
        <f t="shared" si="3"/>
        <v>4170.97</v>
      </c>
      <c r="DA10">
        <f t="shared" si="4"/>
        <v>1</v>
      </c>
      <c r="DB10">
        <f t="shared" si="0"/>
        <v>6256.46</v>
      </c>
      <c r="DC10">
        <f t="shared" si="1"/>
        <v>0</v>
      </c>
    </row>
    <row r="11" spans="1:107" x14ac:dyDescent="0.2">
      <c r="A11">
        <f>ROW(Source!A117)</f>
        <v>117</v>
      </c>
      <c r="B11">
        <v>40597198</v>
      </c>
      <c r="C11">
        <v>40611020</v>
      </c>
      <c r="D11">
        <v>38624125</v>
      </c>
      <c r="E11">
        <v>1</v>
      </c>
      <c r="F11">
        <v>1</v>
      </c>
      <c r="G11">
        <v>25</v>
      </c>
      <c r="H11">
        <v>3</v>
      </c>
      <c r="I11" t="s">
        <v>133</v>
      </c>
      <c r="J11" t="s">
        <v>135</v>
      </c>
      <c r="K11" t="s">
        <v>134</v>
      </c>
      <c r="L11">
        <v>1348</v>
      </c>
      <c r="N11">
        <v>1009</v>
      </c>
      <c r="O11" t="s">
        <v>42</v>
      </c>
      <c r="P11" t="s">
        <v>42</v>
      </c>
      <c r="Q11">
        <v>1000</v>
      </c>
      <c r="W11">
        <v>1</v>
      </c>
      <c r="X11">
        <v>1680765387</v>
      </c>
      <c r="Y11">
        <v>-7.14</v>
      </c>
      <c r="AA11">
        <v>2628.2</v>
      </c>
      <c r="AB11">
        <v>0</v>
      </c>
      <c r="AC11">
        <v>0</v>
      </c>
      <c r="AD11">
        <v>0</v>
      </c>
      <c r="AE11">
        <v>2628.2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0</v>
      </c>
      <c r="AP11">
        <v>0</v>
      </c>
      <c r="AQ11">
        <v>0</v>
      </c>
      <c r="AR11">
        <v>0</v>
      </c>
      <c r="AS11" t="s">
        <v>3</v>
      </c>
      <c r="AT11">
        <v>-7.14</v>
      </c>
      <c r="AU11" t="s">
        <v>3</v>
      </c>
      <c r="AV11">
        <v>0</v>
      </c>
      <c r="AW11">
        <v>2</v>
      </c>
      <c r="AX11">
        <v>40611026</v>
      </c>
      <c r="AY11">
        <v>1</v>
      </c>
      <c r="AZ11">
        <v>6144</v>
      </c>
      <c r="BA11">
        <v>44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Y11*Source!I117</f>
        <v>0</v>
      </c>
      <c r="CY11">
        <f t="shared" si="2"/>
        <v>2628.2</v>
      </c>
      <c r="CZ11">
        <f t="shared" si="3"/>
        <v>2628.2</v>
      </c>
      <c r="DA11">
        <f t="shared" si="4"/>
        <v>1</v>
      </c>
      <c r="DB11">
        <f t="shared" si="0"/>
        <v>-18765.349999999999</v>
      </c>
      <c r="DC11">
        <f t="shared" si="1"/>
        <v>0</v>
      </c>
    </row>
    <row r="12" spans="1:107" x14ac:dyDescent="0.2">
      <c r="A12">
        <f>ROW(Source!A117)</f>
        <v>117</v>
      </c>
      <c r="B12">
        <v>40597198</v>
      </c>
      <c r="C12">
        <v>40611020</v>
      </c>
      <c r="D12">
        <v>38624125</v>
      </c>
      <c r="E12">
        <v>1</v>
      </c>
      <c r="F12">
        <v>1</v>
      </c>
      <c r="G12">
        <v>25</v>
      </c>
      <c r="H12">
        <v>3</v>
      </c>
      <c r="I12" t="s">
        <v>133</v>
      </c>
      <c r="J12" t="s">
        <v>135</v>
      </c>
      <c r="K12" t="s">
        <v>134</v>
      </c>
      <c r="L12">
        <v>1348</v>
      </c>
      <c r="N12">
        <v>1009</v>
      </c>
      <c r="O12" t="s">
        <v>42</v>
      </c>
      <c r="P12" t="s">
        <v>42</v>
      </c>
      <c r="Q12">
        <v>1000</v>
      </c>
      <c r="W12">
        <v>0</v>
      </c>
      <c r="X12">
        <v>1680765387</v>
      </c>
      <c r="Y12">
        <v>11.9</v>
      </c>
      <c r="AA12">
        <v>2628.2</v>
      </c>
      <c r="AB12">
        <v>0</v>
      </c>
      <c r="AC12">
        <v>0</v>
      </c>
      <c r="AD12">
        <v>0</v>
      </c>
      <c r="AE12">
        <v>2628.2</v>
      </c>
      <c r="AF12">
        <v>0</v>
      </c>
      <c r="AG12">
        <v>0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0</v>
      </c>
      <c r="AP12">
        <v>0</v>
      </c>
      <c r="AQ12">
        <v>0</v>
      </c>
      <c r="AR12">
        <v>0</v>
      </c>
      <c r="AS12" t="s">
        <v>3</v>
      </c>
      <c r="AT12">
        <v>11.9</v>
      </c>
      <c r="AU12" t="s">
        <v>3</v>
      </c>
      <c r="AV12">
        <v>0</v>
      </c>
      <c r="AW12">
        <v>1</v>
      </c>
      <c r="AX12">
        <v>-1</v>
      </c>
      <c r="AY12">
        <v>0</v>
      </c>
      <c r="AZ12">
        <v>0</v>
      </c>
      <c r="BA12" t="s">
        <v>3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Y12*Source!I117</f>
        <v>0</v>
      </c>
      <c r="CY12">
        <f t="shared" si="2"/>
        <v>2628.2</v>
      </c>
      <c r="CZ12">
        <f t="shared" si="3"/>
        <v>2628.2</v>
      </c>
      <c r="DA12">
        <f t="shared" si="4"/>
        <v>1</v>
      </c>
      <c r="DB12">
        <f t="shared" si="0"/>
        <v>31275.58</v>
      </c>
      <c r="DC12">
        <f t="shared" si="1"/>
        <v>0</v>
      </c>
    </row>
    <row r="13" spans="1:107" x14ac:dyDescent="0.2">
      <c r="A13">
        <f>ROW(Source!A154)</f>
        <v>154</v>
      </c>
      <c r="B13">
        <v>40597198</v>
      </c>
      <c r="C13">
        <v>40602246</v>
      </c>
      <c r="D13">
        <v>38607873</v>
      </c>
      <c r="E13">
        <v>25</v>
      </c>
      <c r="F13">
        <v>1</v>
      </c>
      <c r="G13">
        <v>25</v>
      </c>
      <c r="H13">
        <v>1</v>
      </c>
      <c r="I13" t="s">
        <v>538</v>
      </c>
      <c r="J13" t="s">
        <v>3</v>
      </c>
      <c r="K13" t="s">
        <v>539</v>
      </c>
      <c r="L13">
        <v>1191</v>
      </c>
      <c r="N13">
        <v>1013</v>
      </c>
      <c r="O13" t="s">
        <v>540</v>
      </c>
      <c r="P13" t="s">
        <v>540</v>
      </c>
      <c r="Q13">
        <v>1</v>
      </c>
      <c r="W13">
        <v>0</v>
      </c>
      <c r="X13">
        <v>476480486</v>
      </c>
      <c r="Y13">
        <v>0.16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0.16</v>
      </c>
      <c r="AU13" t="s">
        <v>3</v>
      </c>
      <c r="AV13">
        <v>1</v>
      </c>
      <c r="AW13">
        <v>2</v>
      </c>
      <c r="AX13">
        <v>40602251</v>
      </c>
      <c r="AY13">
        <v>1</v>
      </c>
      <c r="AZ13">
        <v>6144</v>
      </c>
      <c r="BA13">
        <v>45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Y13*Source!I154</f>
        <v>0</v>
      </c>
      <c r="CY13">
        <f>AD13</f>
        <v>0</v>
      </c>
      <c r="CZ13">
        <f>AH13</f>
        <v>0</v>
      </c>
      <c r="DA13">
        <f>AL13</f>
        <v>1</v>
      </c>
      <c r="DB13">
        <f t="shared" si="0"/>
        <v>0</v>
      </c>
      <c r="DC13">
        <f t="shared" si="1"/>
        <v>0</v>
      </c>
    </row>
    <row r="14" spans="1:107" x14ac:dyDescent="0.2">
      <c r="A14">
        <f>ROW(Source!A154)</f>
        <v>154</v>
      </c>
      <c r="B14">
        <v>40597198</v>
      </c>
      <c r="C14">
        <v>40602246</v>
      </c>
      <c r="D14">
        <v>38620310</v>
      </c>
      <c r="E14">
        <v>1</v>
      </c>
      <c r="F14">
        <v>1</v>
      </c>
      <c r="G14">
        <v>25</v>
      </c>
      <c r="H14">
        <v>2</v>
      </c>
      <c r="I14" t="s">
        <v>557</v>
      </c>
      <c r="J14" t="s">
        <v>558</v>
      </c>
      <c r="K14" t="s">
        <v>559</v>
      </c>
      <c r="L14">
        <v>1368</v>
      </c>
      <c r="N14">
        <v>1011</v>
      </c>
      <c r="O14" t="s">
        <v>544</v>
      </c>
      <c r="P14" t="s">
        <v>544</v>
      </c>
      <c r="Q14">
        <v>1</v>
      </c>
      <c r="W14">
        <v>0</v>
      </c>
      <c r="X14">
        <v>912082242</v>
      </c>
      <c r="Y14">
        <v>0.04</v>
      </c>
      <c r="AA14">
        <v>0</v>
      </c>
      <c r="AB14">
        <v>1320.92</v>
      </c>
      <c r="AC14">
        <v>1099.01</v>
      </c>
      <c r="AD14">
        <v>0</v>
      </c>
      <c r="AE14">
        <v>0</v>
      </c>
      <c r="AF14">
        <v>1320.92</v>
      </c>
      <c r="AG14">
        <v>1099.01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0.04</v>
      </c>
      <c r="AU14" t="s">
        <v>3</v>
      </c>
      <c r="AV14">
        <v>0</v>
      </c>
      <c r="AW14">
        <v>2</v>
      </c>
      <c r="AX14">
        <v>40602252</v>
      </c>
      <c r="AY14">
        <v>1</v>
      </c>
      <c r="AZ14">
        <v>6144</v>
      </c>
      <c r="BA14">
        <v>46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Y14*Source!I154</f>
        <v>0</v>
      </c>
      <c r="CY14">
        <f>AB14</f>
        <v>1320.92</v>
      </c>
      <c r="CZ14">
        <f>AF14</f>
        <v>1320.92</v>
      </c>
      <c r="DA14">
        <f>AJ14</f>
        <v>1</v>
      </c>
      <c r="DB14">
        <f t="shared" si="0"/>
        <v>52.84</v>
      </c>
      <c r="DC14">
        <f t="shared" si="1"/>
        <v>43.96</v>
      </c>
    </row>
    <row r="15" spans="1:107" x14ac:dyDescent="0.2">
      <c r="A15">
        <f>ROW(Source!A154)</f>
        <v>154</v>
      </c>
      <c r="B15">
        <v>40597198</v>
      </c>
      <c r="C15">
        <v>40602246</v>
      </c>
      <c r="D15">
        <v>38620317</v>
      </c>
      <c r="E15">
        <v>1</v>
      </c>
      <c r="F15">
        <v>1</v>
      </c>
      <c r="G15">
        <v>25</v>
      </c>
      <c r="H15">
        <v>2</v>
      </c>
      <c r="I15" t="s">
        <v>560</v>
      </c>
      <c r="J15" t="s">
        <v>561</v>
      </c>
      <c r="K15" t="s">
        <v>562</v>
      </c>
      <c r="L15">
        <v>1368</v>
      </c>
      <c r="N15">
        <v>1011</v>
      </c>
      <c r="O15" t="s">
        <v>544</v>
      </c>
      <c r="P15" t="s">
        <v>544</v>
      </c>
      <c r="Q15">
        <v>1</v>
      </c>
      <c r="W15">
        <v>0</v>
      </c>
      <c r="X15">
        <v>1614770171</v>
      </c>
      <c r="Y15">
        <v>0.02</v>
      </c>
      <c r="AA15">
        <v>0</v>
      </c>
      <c r="AB15">
        <v>2175.39</v>
      </c>
      <c r="AC15">
        <v>408.02</v>
      </c>
      <c r="AD15">
        <v>0</v>
      </c>
      <c r="AE15">
        <v>0</v>
      </c>
      <c r="AF15">
        <v>2175.39</v>
      </c>
      <c r="AG15">
        <v>408.02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0.02</v>
      </c>
      <c r="AU15" t="s">
        <v>3</v>
      </c>
      <c r="AV15">
        <v>0</v>
      </c>
      <c r="AW15">
        <v>2</v>
      </c>
      <c r="AX15">
        <v>40602253</v>
      </c>
      <c r="AY15">
        <v>1</v>
      </c>
      <c r="AZ15">
        <v>6144</v>
      </c>
      <c r="BA15">
        <v>47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Y15*Source!I154</f>
        <v>0</v>
      </c>
      <c r="CY15">
        <f>AB15</f>
        <v>2175.39</v>
      </c>
      <c r="CZ15">
        <f>AF15</f>
        <v>2175.39</v>
      </c>
      <c r="DA15">
        <f>AJ15</f>
        <v>1</v>
      </c>
      <c r="DB15">
        <f t="shared" si="0"/>
        <v>43.51</v>
      </c>
      <c r="DC15">
        <f t="shared" si="1"/>
        <v>8.16</v>
      </c>
    </row>
    <row r="16" spans="1:107" x14ac:dyDescent="0.2">
      <c r="A16">
        <f>ROW(Source!A154)</f>
        <v>154</v>
      </c>
      <c r="B16">
        <v>40597198</v>
      </c>
      <c r="C16">
        <v>40602246</v>
      </c>
      <c r="D16">
        <v>38623528</v>
      </c>
      <c r="E16">
        <v>1</v>
      </c>
      <c r="F16">
        <v>1</v>
      </c>
      <c r="G16">
        <v>25</v>
      </c>
      <c r="H16">
        <v>3</v>
      </c>
      <c r="I16" t="s">
        <v>563</v>
      </c>
      <c r="J16" t="s">
        <v>564</v>
      </c>
      <c r="K16" t="s">
        <v>565</v>
      </c>
      <c r="L16">
        <v>1346</v>
      </c>
      <c r="N16">
        <v>1009</v>
      </c>
      <c r="O16" t="s">
        <v>272</v>
      </c>
      <c r="P16" t="s">
        <v>272</v>
      </c>
      <c r="Q16">
        <v>1</v>
      </c>
      <c r="W16">
        <v>0</v>
      </c>
      <c r="X16">
        <v>-1877411388</v>
      </c>
      <c r="Y16">
        <v>8.19</v>
      </c>
      <c r="AA16">
        <v>75.94</v>
      </c>
      <c r="AB16">
        <v>0</v>
      </c>
      <c r="AC16">
        <v>0</v>
      </c>
      <c r="AD16">
        <v>0</v>
      </c>
      <c r="AE16">
        <v>75.94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8.19</v>
      </c>
      <c r="AU16" t="s">
        <v>3</v>
      </c>
      <c r="AV16">
        <v>0</v>
      </c>
      <c r="AW16">
        <v>2</v>
      </c>
      <c r="AX16">
        <v>40602254</v>
      </c>
      <c r="AY16">
        <v>1</v>
      </c>
      <c r="AZ16">
        <v>0</v>
      </c>
      <c r="BA16">
        <v>48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Y16*Source!I154</f>
        <v>0</v>
      </c>
      <c r="CY16">
        <f>AA16</f>
        <v>75.94</v>
      </c>
      <c r="CZ16">
        <f>AE16</f>
        <v>75.94</v>
      </c>
      <c r="DA16">
        <f>AI16</f>
        <v>1</v>
      </c>
      <c r="DB16">
        <f t="shared" si="0"/>
        <v>621.95000000000005</v>
      </c>
      <c r="DC16">
        <f t="shared" si="1"/>
        <v>0</v>
      </c>
    </row>
    <row r="17" spans="1:107" x14ac:dyDescent="0.2">
      <c r="A17">
        <f>ROW(Source!A156)</f>
        <v>156</v>
      </c>
      <c r="B17">
        <v>40597198</v>
      </c>
      <c r="C17">
        <v>40602261</v>
      </c>
      <c r="D17">
        <v>38622003</v>
      </c>
      <c r="E17">
        <v>1</v>
      </c>
      <c r="F17">
        <v>1</v>
      </c>
      <c r="G17">
        <v>25</v>
      </c>
      <c r="H17">
        <v>3</v>
      </c>
      <c r="I17" t="s">
        <v>174</v>
      </c>
      <c r="J17" t="s">
        <v>176</v>
      </c>
      <c r="K17" t="s">
        <v>175</v>
      </c>
      <c r="L17">
        <v>1348</v>
      </c>
      <c r="N17">
        <v>1009</v>
      </c>
      <c r="O17" t="s">
        <v>42</v>
      </c>
      <c r="P17" t="s">
        <v>42</v>
      </c>
      <c r="Q17">
        <v>1000</v>
      </c>
      <c r="W17">
        <v>1</v>
      </c>
      <c r="X17">
        <v>-763955304</v>
      </c>
      <c r="Y17">
        <v>-4.8000000000000001E-2</v>
      </c>
      <c r="AA17">
        <v>131633.01999999999</v>
      </c>
      <c r="AB17">
        <v>0</v>
      </c>
      <c r="AC17">
        <v>0</v>
      </c>
      <c r="AD17">
        <v>0</v>
      </c>
      <c r="AE17">
        <v>131633.01999999999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0</v>
      </c>
      <c r="AP17">
        <v>0</v>
      </c>
      <c r="AQ17">
        <v>0</v>
      </c>
      <c r="AR17">
        <v>0</v>
      </c>
      <c r="AS17" t="s">
        <v>3</v>
      </c>
      <c r="AT17">
        <v>-4.8000000000000001E-2</v>
      </c>
      <c r="AU17" t="s">
        <v>3</v>
      </c>
      <c r="AV17">
        <v>0</v>
      </c>
      <c r="AW17">
        <v>2</v>
      </c>
      <c r="AX17">
        <v>40602269</v>
      </c>
      <c r="AY17">
        <v>1</v>
      </c>
      <c r="AZ17">
        <v>6144</v>
      </c>
      <c r="BA17">
        <v>56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Y17*Source!I156</f>
        <v>0</v>
      </c>
      <c r="CY17">
        <f>AA17</f>
        <v>131633.01999999999</v>
      </c>
      <c r="CZ17">
        <f>AE17</f>
        <v>131633.01999999999</v>
      </c>
      <c r="DA17">
        <f>AI17</f>
        <v>1</v>
      </c>
      <c r="DB17">
        <f t="shared" si="0"/>
        <v>-6318.38</v>
      </c>
      <c r="DC17">
        <f t="shared" si="1"/>
        <v>0</v>
      </c>
    </row>
    <row r="18" spans="1:107" x14ac:dyDescent="0.2">
      <c r="A18">
        <f>ROW(Source!A156)</f>
        <v>156</v>
      </c>
      <c r="B18">
        <v>40597198</v>
      </c>
      <c r="C18">
        <v>40602261</v>
      </c>
      <c r="D18">
        <v>38625670</v>
      </c>
      <c r="E18">
        <v>1</v>
      </c>
      <c r="F18">
        <v>1</v>
      </c>
      <c r="G18">
        <v>25</v>
      </c>
      <c r="H18">
        <v>3</v>
      </c>
      <c r="I18" t="s">
        <v>182</v>
      </c>
      <c r="J18" t="s">
        <v>184</v>
      </c>
      <c r="K18" t="s">
        <v>183</v>
      </c>
      <c r="L18">
        <v>1354</v>
      </c>
      <c r="N18">
        <v>1010</v>
      </c>
      <c r="O18" t="s">
        <v>171</v>
      </c>
      <c r="P18" t="s">
        <v>171</v>
      </c>
      <c r="Q18">
        <v>1</v>
      </c>
      <c r="W18">
        <v>0</v>
      </c>
      <c r="X18">
        <v>-1687728925</v>
      </c>
      <c r="Y18">
        <v>36.363636</v>
      </c>
      <c r="AA18">
        <v>5774.67</v>
      </c>
      <c r="AB18">
        <v>0</v>
      </c>
      <c r="AC18">
        <v>0</v>
      </c>
      <c r="AD18">
        <v>0</v>
      </c>
      <c r="AE18">
        <v>5774.67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0</v>
      </c>
      <c r="AP18">
        <v>0</v>
      </c>
      <c r="AQ18">
        <v>0</v>
      </c>
      <c r="AR18">
        <v>0</v>
      </c>
      <c r="AS18" t="s">
        <v>3</v>
      </c>
      <c r="AT18">
        <v>36.363636</v>
      </c>
      <c r="AU18" t="s">
        <v>3</v>
      </c>
      <c r="AV18">
        <v>0</v>
      </c>
      <c r="AW18">
        <v>1</v>
      </c>
      <c r="AX18">
        <v>-1</v>
      </c>
      <c r="AY18">
        <v>0</v>
      </c>
      <c r="AZ18">
        <v>0</v>
      </c>
      <c r="BA18" t="s">
        <v>3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Y18*Source!I156</f>
        <v>0</v>
      </c>
      <c r="CY18">
        <f>AA18</f>
        <v>5774.67</v>
      </c>
      <c r="CZ18">
        <f>AE18</f>
        <v>5774.67</v>
      </c>
      <c r="DA18">
        <f>AI18</f>
        <v>1</v>
      </c>
      <c r="DB18">
        <f t="shared" si="0"/>
        <v>209988</v>
      </c>
      <c r="DC18">
        <f t="shared" si="1"/>
        <v>0</v>
      </c>
    </row>
    <row r="19" spans="1:107" x14ac:dyDescent="0.2">
      <c r="A19">
        <f>ROW(Source!A156)</f>
        <v>156</v>
      </c>
      <c r="B19">
        <v>40597198</v>
      </c>
      <c r="C19">
        <v>40602261</v>
      </c>
      <c r="D19">
        <v>38625703</v>
      </c>
      <c r="E19">
        <v>1</v>
      </c>
      <c r="F19">
        <v>1</v>
      </c>
      <c r="G19">
        <v>25</v>
      </c>
      <c r="H19">
        <v>3</v>
      </c>
      <c r="I19" t="s">
        <v>169</v>
      </c>
      <c r="J19" t="s">
        <v>172</v>
      </c>
      <c r="K19" t="s">
        <v>170</v>
      </c>
      <c r="L19">
        <v>1354</v>
      </c>
      <c r="N19">
        <v>1010</v>
      </c>
      <c r="O19" t="s">
        <v>171</v>
      </c>
      <c r="P19" t="s">
        <v>171</v>
      </c>
      <c r="Q19">
        <v>1</v>
      </c>
      <c r="W19">
        <v>1</v>
      </c>
      <c r="X19">
        <v>4954026</v>
      </c>
      <c r="Y19">
        <v>-63.636364</v>
      </c>
      <c r="AA19">
        <v>1799.61</v>
      </c>
      <c r="AB19">
        <v>0</v>
      </c>
      <c r="AC19">
        <v>0</v>
      </c>
      <c r="AD19">
        <v>0</v>
      </c>
      <c r="AE19">
        <v>1799.61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0</v>
      </c>
      <c r="AP19">
        <v>0</v>
      </c>
      <c r="AQ19">
        <v>0</v>
      </c>
      <c r="AR19">
        <v>0</v>
      </c>
      <c r="AS19" t="s">
        <v>3</v>
      </c>
      <c r="AT19">
        <v>-63.636364</v>
      </c>
      <c r="AU19" t="s">
        <v>3</v>
      </c>
      <c r="AV19">
        <v>0</v>
      </c>
      <c r="AW19">
        <v>2</v>
      </c>
      <c r="AX19">
        <v>40602270</v>
      </c>
      <c r="AY19">
        <v>1</v>
      </c>
      <c r="AZ19">
        <v>6144</v>
      </c>
      <c r="BA19">
        <v>57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Y19*Source!I156</f>
        <v>0</v>
      </c>
      <c r="CY19">
        <f>AA19</f>
        <v>1799.61</v>
      </c>
      <c r="CZ19">
        <f>AE19</f>
        <v>1799.61</v>
      </c>
      <c r="DA19">
        <f>AI19</f>
        <v>1</v>
      </c>
      <c r="DB19">
        <f t="shared" si="0"/>
        <v>-114520.64</v>
      </c>
      <c r="DC19">
        <f t="shared" si="1"/>
        <v>0</v>
      </c>
    </row>
    <row r="20" spans="1:107" x14ac:dyDescent="0.2">
      <c r="A20">
        <f>ROW(Source!A156)</f>
        <v>156</v>
      </c>
      <c r="B20">
        <v>40597198</v>
      </c>
      <c r="C20">
        <v>40602261</v>
      </c>
      <c r="D20">
        <v>38625704</v>
      </c>
      <c r="E20">
        <v>1</v>
      </c>
      <c r="F20">
        <v>1</v>
      </c>
      <c r="G20">
        <v>25</v>
      </c>
      <c r="H20">
        <v>3</v>
      </c>
      <c r="I20" t="s">
        <v>178</v>
      </c>
      <c r="J20" t="s">
        <v>180</v>
      </c>
      <c r="K20" t="s">
        <v>179</v>
      </c>
      <c r="L20">
        <v>1354</v>
      </c>
      <c r="N20">
        <v>1010</v>
      </c>
      <c r="O20" t="s">
        <v>171</v>
      </c>
      <c r="P20" t="s">
        <v>171</v>
      </c>
      <c r="Q20">
        <v>1</v>
      </c>
      <c r="W20">
        <v>0</v>
      </c>
      <c r="X20">
        <v>-1327641858</v>
      </c>
      <c r="Y20">
        <v>200</v>
      </c>
      <c r="AA20">
        <v>127.19</v>
      </c>
      <c r="AB20">
        <v>0</v>
      </c>
      <c r="AC20">
        <v>0</v>
      </c>
      <c r="AD20">
        <v>0</v>
      </c>
      <c r="AE20">
        <v>127.19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0</v>
      </c>
      <c r="AP20">
        <v>0</v>
      </c>
      <c r="AQ20">
        <v>0</v>
      </c>
      <c r="AR20">
        <v>0</v>
      </c>
      <c r="AS20" t="s">
        <v>3</v>
      </c>
      <c r="AT20">
        <v>200</v>
      </c>
      <c r="AU20" t="s">
        <v>3</v>
      </c>
      <c r="AV20">
        <v>0</v>
      </c>
      <c r="AW20">
        <v>1</v>
      </c>
      <c r="AX20">
        <v>-1</v>
      </c>
      <c r="AY20">
        <v>0</v>
      </c>
      <c r="AZ20">
        <v>0</v>
      </c>
      <c r="BA20" t="s">
        <v>3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Y20*Source!I156</f>
        <v>0</v>
      </c>
      <c r="CY20">
        <f>AA20</f>
        <v>127.19</v>
      </c>
      <c r="CZ20">
        <f>AE20</f>
        <v>127.19</v>
      </c>
      <c r="DA20">
        <f>AI20</f>
        <v>1</v>
      </c>
      <c r="DB20">
        <f t="shared" si="0"/>
        <v>25438</v>
      </c>
      <c r="DC20">
        <f t="shared" si="1"/>
        <v>0</v>
      </c>
    </row>
    <row r="21" spans="1:107" x14ac:dyDescent="0.2">
      <c r="A21">
        <f>ROW(Source!A271)</f>
        <v>271</v>
      </c>
      <c r="B21">
        <v>40597198</v>
      </c>
      <c r="C21">
        <v>40602306</v>
      </c>
      <c r="D21">
        <v>38607873</v>
      </c>
      <c r="E21">
        <v>25</v>
      </c>
      <c r="F21">
        <v>1</v>
      </c>
      <c r="G21">
        <v>25</v>
      </c>
      <c r="H21">
        <v>1</v>
      </c>
      <c r="I21" t="s">
        <v>538</v>
      </c>
      <c r="J21" t="s">
        <v>3</v>
      </c>
      <c r="K21" t="s">
        <v>539</v>
      </c>
      <c r="L21">
        <v>1191</v>
      </c>
      <c r="N21">
        <v>1013</v>
      </c>
      <c r="O21" t="s">
        <v>540</v>
      </c>
      <c r="P21" t="s">
        <v>540</v>
      </c>
      <c r="Q21">
        <v>1</v>
      </c>
      <c r="W21">
        <v>0</v>
      </c>
      <c r="X21">
        <v>476480486</v>
      </c>
      <c r="Y21">
        <v>80.27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80.27</v>
      </c>
      <c r="AU21" t="s">
        <v>3</v>
      </c>
      <c r="AV21">
        <v>1</v>
      </c>
      <c r="AW21">
        <v>2</v>
      </c>
      <c r="AX21">
        <v>40602311</v>
      </c>
      <c r="AY21">
        <v>1</v>
      </c>
      <c r="AZ21">
        <v>0</v>
      </c>
      <c r="BA21">
        <v>80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Y21*Source!I271</f>
        <v>0</v>
      </c>
      <c r="CY21">
        <f>AD21</f>
        <v>0</v>
      </c>
      <c r="CZ21">
        <f>AH21</f>
        <v>0</v>
      </c>
      <c r="DA21">
        <f>AL21</f>
        <v>1</v>
      </c>
      <c r="DB21">
        <f t="shared" si="0"/>
        <v>0</v>
      </c>
      <c r="DC21">
        <f t="shared" si="1"/>
        <v>0</v>
      </c>
    </row>
    <row r="22" spans="1:107" x14ac:dyDescent="0.2">
      <c r="A22">
        <f>ROW(Source!A271)</f>
        <v>271</v>
      </c>
      <c r="B22">
        <v>40597198</v>
      </c>
      <c r="C22">
        <v>40602306</v>
      </c>
      <c r="D22">
        <v>38623896</v>
      </c>
      <c r="E22">
        <v>1</v>
      </c>
      <c r="F22">
        <v>1</v>
      </c>
      <c r="G22">
        <v>25</v>
      </c>
      <c r="H22">
        <v>3</v>
      </c>
      <c r="I22" t="s">
        <v>566</v>
      </c>
      <c r="J22" t="s">
        <v>567</v>
      </c>
      <c r="K22" t="s">
        <v>568</v>
      </c>
      <c r="L22">
        <v>1339</v>
      </c>
      <c r="N22">
        <v>1007</v>
      </c>
      <c r="O22" t="s">
        <v>263</v>
      </c>
      <c r="P22" t="s">
        <v>263</v>
      </c>
      <c r="Q22">
        <v>1</v>
      </c>
      <c r="W22">
        <v>0</v>
      </c>
      <c r="X22">
        <v>1637047911</v>
      </c>
      <c r="Y22">
        <v>5.9</v>
      </c>
      <c r="AA22">
        <v>3869.68</v>
      </c>
      <c r="AB22">
        <v>0</v>
      </c>
      <c r="AC22">
        <v>0</v>
      </c>
      <c r="AD22">
        <v>0</v>
      </c>
      <c r="AE22">
        <v>3869.68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5.9</v>
      </c>
      <c r="AU22" t="s">
        <v>3</v>
      </c>
      <c r="AV22">
        <v>0</v>
      </c>
      <c r="AW22">
        <v>2</v>
      </c>
      <c r="AX22">
        <v>40602312</v>
      </c>
      <c r="AY22">
        <v>1</v>
      </c>
      <c r="AZ22">
        <v>0</v>
      </c>
      <c r="BA22">
        <v>81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Y22*Source!I271</f>
        <v>0</v>
      </c>
      <c r="CY22">
        <f t="shared" ref="CY22:CY28" si="5">AA22</f>
        <v>3869.68</v>
      </c>
      <c r="CZ22">
        <f t="shared" ref="CZ22:CZ28" si="6">AE22</f>
        <v>3869.68</v>
      </c>
      <c r="DA22">
        <f t="shared" ref="DA22:DA28" si="7">AI22</f>
        <v>1</v>
      </c>
      <c r="DB22">
        <f t="shared" si="0"/>
        <v>22831.11</v>
      </c>
      <c r="DC22">
        <f t="shared" si="1"/>
        <v>0</v>
      </c>
    </row>
    <row r="23" spans="1:107" x14ac:dyDescent="0.2">
      <c r="A23">
        <f>ROW(Source!A271)</f>
        <v>271</v>
      </c>
      <c r="B23">
        <v>40597198</v>
      </c>
      <c r="C23">
        <v>40602306</v>
      </c>
      <c r="D23">
        <v>38623972</v>
      </c>
      <c r="E23">
        <v>1</v>
      </c>
      <c r="F23">
        <v>1</v>
      </c>
      <c r="G23">
        <v>25</v>
      </c>
      <c r="H23">
        <v>3</v>
      </c>
      <c r="I23" t="s">
        <v>569</v>
      </c>
      <c r="J23" t="s">
        <v>570</v>
      </c>
      <c r="K23" t="s">
        <v>571</v>
      </c>
      <c r="L23">
        <v>1339</v>
      </c>
      <c r="N23">
        <v>1007</v>
      </c>
      <c r="O23" t="s">
        <v>263</v>
      </c>
      <c r="P23" t="s">
        <v>263</v>
      </c>
      <c r="Q23">
        <v>1</v>
      </c>
      <c r="W23">
        <v>0</v>
      </c>
      <c r="X23">
        <v>1273343709</v>
      </c>
      <c r="Y23">
        <v>0.06</v>
      </c>
      <c r="AA23">
        <v>3003.56</v>
      </c>
      <c r="AB23">
        <v>0</v>
      </c>
      <c r="AC23">
        <v>0</v>
      </c>
      <c r="AD23">
        <v>0</v>
      </c>
      <c r="AE23">
        <v>3003.56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0.06</v>
      </c>
      <c r="AU23" t="s">
        <v>3</v>
      </c>
      <c r="AV23">
        <v>0</v>
      </c>
      <c r="AW23">
        <v>2</v>
      </c>
      <c r="AX23">
        <v>40602313</v>
      </c>
      <c r="AY23">
        <v>1</v>
      </c>
      <c r="AZ23">
        <v>0</v>
      </c>
      <c r="BA23">
        <v>82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Y23*Source!I271</f>
        <v>0</v>
      </c>
      <c r="CY23">
        <f t="shared" si="5"/>
        <v>3003.56</v>
      </c>
      <c r="CZ23">
        <f t="shared" si="6"/>
        <v>3003.56</v>
      </c>
      <c r="DA23">
        <f t="shared" si="7"/>
        <v>1</v>
      </c>
      <c r="DB23">
        <f t="shared" si="0"/>
        <v>180.21</v>
      </c>
      <c r="DC23">
        <f t="shared" si="1"/>
        <v>0</v>
      </c>
    </row>
    <row r="24" spans="1:107" x14ac:dyDescent="0.2">
      <c r="A24">
        <f>ROW(Source!A271)</f>
        <v>271</v>
      </c>
      <c r="B24">
        <v>40597198</v>
      </c>
      <c r="C24">
        <v>40602306</v>
      </c>
      <c r="D24">
        <v>38624712</v>
      </c>
      <c r="E24">
        <v>1</v>
      </c>
      <c r="F24">
        <v>1</v>
      </c>
      <c r="G24">
        <v>25</v>
      </c>
      <c r="H24">
        <v>3</v>
      </c>
      <c r="I24" t="s">
        <v>572</v>
      </c>
      <c r="J24" t="s">
        <v>573</v>
      </c>
      <c r="K24" t="s">
        <v>574</v>
      </c>
      <c r="L24">
        <v>1339</v>
      </c>
      <c r="N24">
        <v>1007</v>
      </c>
      <c r="O24" t="s">
        <v>263</v>
      </c>
      <c r="P24" t="s">
        <v>263</v>
      </c>
      <c r="Q24">
        <v>1</v>
      </c>
      <c r="W24">
        <v>0</v>
      </c>
      <c r="X24">
        <v>1588202194</v>
      </c>
      <c r="Y24">
        <v>4.3</v>
      </c>
      <c r="AA24">
        <v>6544.04</v>
      </c>
      <c r="AB24">
        <v>0</v>
      </c>
      <c r="AC24">
        <v>0</v>
      </c>
      <c r="AD24">
        <v>0</v>
      </c>
      <c r="AE24">
        <v>6544.04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4.3</v>
      </c>
      <c r="AU24" t="s">
        <v>3</v>
      </c>
      <c r="AV24">
        <v>0</v>
      </c>
      <c r="AW24">
        <v>2</v>
      </c>
      <c r="AX24">
        <v>40602314</v>
      </c>
      <c r="AY24">
        <v>1</v>
      </c>
      <c r="AZ24">
        <v>0</v>
      </c>
      <c r="BA24">
        <v>83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Y24*Source!I271</f>
        <v>0</v>
      </c>
      <c r="CY24">
        <f t="shared" si="5"/>
        <v>6544.04</v>
      </c>
      <c r="CZ24">
        <f t="shared" si="6"/>
        <v>6544.04</v>
      </c>
      <c r="DA24">
        <f t="shared" si="7"/>
        <v>1</v>
      </c>
      <c r="DB24">
        <f t="shared" si="0"/>
        <v>28139.37</v>
      </c>
      <c r="DC24">
        <f t="shared" si="1"/>
        <v>0</v>
      </c>
    </row>
    <row r="25" spans="1:107" x14ac:dyDescent="0.2">
      <c r="A25">
        <f>ROW(Source!A272)</f>
        <v>272</v>
      </c>
      <c r="B25">
        <v>40597198</v>
      </c>
      <c r="C25">
        <v>40602315</v>
      </c>
      <c r="D25">
        <v>38624109</v>
      </c>
      <c r="E25">
        <v>1</v>
      </c>
      <c r="F25">
        <v>1</v>
      </c>
      <c r="G25">
        <v>25</v>
      </c>
      <c r="H25">
        <v>3</v>
      </c>
      <c r="I25" t="s">
        <v>137</v>
      </c>
      <c r="J25" t="s">
        <v>139</v>
      </c>
      <c r="K25" t="s">
        <v>138</v>
      </c>
      <c r="L25">
        <v>1348</v>
      </c>
      <c r="N25">
        <v>1009</v>
      </c>
      <c r="O25" t="s">
        <v>42</v>
      </c>
      <c r="P25" t="s">
        <v>42</v>
      </c>
      <c r="Q25">
        <v>1000</v>
      </c>
      <c r="W25">
        <v>0</v>
      </c>
      <c r="X25">
        <v>1866054802</v>
      </c>
      <c r="Y25">
        <v>11.9</v>
      </c>
      <c r="AA25">
        <v>2727.65</v>
      </c>
      <c r="AB25">
        <v>0</v>
      </c>
      <c r="AC25">
        <v>0</v>
      </c>
      <c r="AD25">
        <v>0</v>
      </c>
      <c r="AE25">
        <v>2727.65</v>
      </c>
      <c r="AF25">
        <v>0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0</v>
      </c>
      <c r="AP25">
        <v>0</v>
      </c>
      <c r="AQ25">
        <v>0</v>
      </c>
      <c r="AR25">
        <v>0</v>
      </c>
      <c r="AS25" t="s">
        <v>3</v>
      </c>
      <c r="AT25">
        <v>11.9</v>
      </c>
      <c r="AU25" t="s">
        <v>3</v>
      </c>
      <c r="AV25">
        <v>0</v>
      </c>
      <c r="AW25">
        <v>1</v>
      </c>
      <c r="AX25">
        <v>-1</v>
      </c>
      <c r="AY25">
        <v>0</v>
      </c>
      <c r="AZ25">
        <v>0</v>
      </c>
      <c r="BA25" t="s">
        <v>3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Y25*Source!I272</f>
        <v>0</v>
      </c>
      <c r="CY25">
        <f t="shared" si="5"/>
        <v>2727.65</v>
      </c>
      <c r="CZ25">
        <f t="shared" si="6"/>
        <v>2727.65</v>
      </c>
      <c r="DA25">
        <f t="shared" si="7"/>
        <v>1</v>
      </c>
      <c r="DB25">
        <f t="shared" si="0"/>
        <v>32459.040000000001</v>
      </c>
      <c r="DC25">
        <f t="shared" si="1"/>
        <v>0</v>
      </c>
    </row>
    <row r="26" spans="1:107" x14ac:dyDescent="0.2">
      <c r="A26">
        <f>ROW(Source!A272)</f>
        <v>272</v>
      </c>
      <c r="B26">
        <v>40597198</v>
      </c>
      <c r="C26">
        <v>40602315</v>
      </c>
      <c r="D26">
        <v>38624125</v>
      </c>
      <c r="E26">
        <v>1</v>
      </c>
      <c r="F26">
        <v>1</v>
      </c>
      <c r="G26">
        <v>25</v>
      </c>
      <c r="H26">
        <v>3</v>
      </c>
      <c r="I26" t="s">
        <v>133</v>
      </c>
      <c r="J26" t="s">
        <v>135</v>
      </c>
      <c r="K26" t="s">
        <v>134</v>
      </c>
      <c r="L26">
        <v>1348</v>
      </c>
      <c r="N26">
        <v>1009</v>
      </c>
      <c r="O26" t="s">
        <v>42</v>
      </c>
      <c r="P26" t="s">
        <v>42</v>
      </c>
      <c r="Q26">
        <v>1000</v>
      </c>
      <c r="W26">
        <v>1</v>
      </c>
      <c r="X26">
        <v>1680765387</v>
      </c>
      <c r="Y26">
        <v>-7.14</v>
      </c>
      <c r="AA26">
        <v>2628.2</v>
      </c>
      <c r="AB26">
        <v>0</v>
      </c>
      <c r="AC26">
        <v>0</v>
      </c>
      <c r="AD26">
        <v>0</v>
      </c>
      <c r="AE26">
        <v>2628.2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0</v>
      </c>
      <c r="AP26">
        <v>0</v>
      </c>
      <c r="AQ26">
        <v>0</v>
      </c>
      <c r="AR26">
        <v>0</v>
      </c>
      <c r="AS26" t="s">
        <v>3</v>
      </c>
      <c r="AT26">
        <v>-7.14</v>
      </c>
      <c r="AU26" t="s">
        <v>3</v>
      </c>
      <c r="AV26">
        <v>0</v>
      </c>
      <c r="AW26">
        <v>2</v>
      </c>
      <c r="AX26">
        <v>40602321</v>
      </c>
      <c r="AY26">
        <v>1</v>
      </c>
      <c r="AZ26">
        <v>6144</v>
      </c>
      <c r="BA26">
        <v>87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Y26*Source!I272</f>
        <v>0</v>
      </c>
      <c r="CY26">
        <f t="shared" si="5"/>
        <v>2628.2</v>
      </c>
      <c r="CZ26">
        <f t="shared" si="6"/>
        <v>2628.2</v>
      </c>
      <c r="DA26">
        <f t="shared" si="7"/>
        <v>1</v>
      </c>
      <c r="DB26">
        <f t="shared" si="0"/>
        <v>-18765.349999999999</v>
      </c>
      <c r="DC26">
        <f t="shared" si="1"/>
        <v>0</v>
      </c>
    </row>
    <row r="27" spans="1:107" x14ac:dyDescent="0.2">
      <c r="A27">
        <f>ROW(Source!A309)</f>
        <v>309</v>
      </c>
      <c r="B27">
        <v>40597198</v>
      </c>
      <c r="C27">
        <v>40602324</v>
      </c>
      <c r="D27">
        <v>38624125</v>
      </c>
      <c r="E27">
        <v>1</v>
      </c>
      <c r="F27">
        <v>1</v>
      </c>
      <c r="G27">
        <v>25</v>
      </c>
      <c r="H27">
        <v>3</v>
      </c>
      <c r="I27" t="s">
        <v>133</v>
      </c>
      <c r="J27" t="s">
        <v>135</v>
      </c>
      <c r="K27" t="s">
        <v>134</v>
      </c>
      <c r="L27">
        <v>1348</v>
      </c>
      <c r="N27">
        <v>1009</v>
      </c>
      <c r="O27" t="s">
        <v>42</v>
      </c>
      <c r="P27" t="s">
        <v>42</v>
      </c>
      <c r="Q27">
        <v>1000</v>
      </c>
      <c r="W27">
        <v>1</v>
      </c>
      <c r="X27">
        <v>1680765387</v>
      </c>
      <c r="Y27">
        <v>-7.14</v>
      </c>
      <c r="AA27">
        <v>2628.2</v>
      </c>
      <c r="AB27">
        <v>0</v>
      </c>
      <c r="AC27">
        <v>0</v>
      </c>
      <c r="AD27">
        <v>0</v>
      </c>
      <c r="AE27">
        <v>2628.2</v>
      </c>
      <c r="AF27">
        <v>0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0</v>
      </c>
      <c r="AP27">
        <v>0</v>
      </c>
      <c r="AQ27">
        <v>0</v>
      </c>
      <c r="AR27">
        <v>0</v>
      </c>
      <c r="AS27" t="s">
        <v>3</v>
      </c>
      <c r="AT27">
        <v>-7.14</v>
      </c>
      <c r="AU27" t="s">
        <v>3</v>
      </c>
      <c r="AV27">
        <v>0</v>
      </c>
      <c r="AW27">
        <v>2</v>
      </c>
      <c r="AX27">
        <v>40602330</v>
      </c>
      <c r="AY27">
        <v>1</v>
      </c>
      <c r="AZ27">
        <v>6144</v>
      </c>
      <c r="BA27">
        <v>91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Y27*Source!I309</f>
        <v>0</v>
      </c>
      <c r="CY27">
        <f t="shared" si="5"/>
        <v>2628.2</v>
      </c>
      <c r="CZ27">
        <f t="shared" si="6"/>
        <v>2628.2</v>
      </c>
      <c r="DA27">
        <f t="shared" si="7"/>
        <v>1</v>
      </c>
      <c r="DB27">
        <f t="shared" si="0"/>
        <v>-18765.349999999999</v>
      </c>
      <c r="DC27">
        <f t="shared" si="1"/>
        <v>0</v>
      </c>
    </row>
    <row r="28" spans="1:107" x14ac:dyDescent="0.2">
      <c r="A28">
        <f>ROW(Source!A309)</f>
        <v>309</v>
      </c>
      <c r="B28">
        <v>40597198</v>
      </c>
      <c r="C28">
        <v>40602324</v>
      </c>
      <c r="D28">
        <v>38624125</v>
      </c>
      <c r="E28">
        <v>1</v>
      </c>
      <c r="F28">
        <v>1</v>
      </c>
      <c r="G28">
        <v>25</v>
      </c>
      <c r="H28">
        <v>3</v>
      </c>
      <c r="I28" t="s">
        <v>133</v>
      </c>
      <c r="J28" t="s">
        <v>135</v>
      </c>
      <c r="K28" t="s">
        <v>134</v>
      </c>
      <c r="L28">
        <v>1348</v>
      </c>
      <c r="N28">
        <v>1009</v>
      </c>
      <c r="O28" t="s">
        <v>42</v>
      </c>
      <c r="P28" t="s">
        <v>42</v>
      </c>
      <c r="Q28">
        <v>1000</v>
      </c>
      <c r="W28">
        <v>0</v>
      </c>
      <c r="X28">
        <v>1680765387</v>
      </c>
      <c r="Y28">
        <v>11.9</v>
      </c>
      <c r="AA28">
        <v>2628.2</v>
      </c>
      <c r="AB28">
        <v>0</v>
      </c>
      <c r="AC28">
        <v>0</v>
      </c>
      <c r="AD28">
        <v>0</v>
      </c>
      <c r="AE28">
        <v>2628.2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0</v>
      </c>
      <c r="AP28">
        <v>0</v>
      </c>
      <c r="AQ28">
        <v>0</v>
      </c>
      <c r="AR28">
        <v>0</v>
      </c>
      <c r="AS28" t="s">
        <v>3</v>
      </c>
      <c r="AT28">
        <v>11.9</v>
      </c>
      <c r="AU28" t="s">
        <v>3</v>
      </c>
      <c r="AV28">
        <v>0</v>
      </c>
      <c r="AW28">
        <v>1</v>
      </c>
      <c r="AX28">
        <v>-1</v>
      </c>
      <c r="AY28">
        <v>0</v>
      </c>
      <c r="AZ28">
        <v>0</v>
      </c>
      <c r="BA28" t="s">
        <v>3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Y28*Source!I309</f>
        <v>0</v>
      </c>
      <c r="CY28">
        <f t="shared" si="5"/>
        <v>2628.2</v>
      </c>
      <c r="CZ28">
        <f t="shared" si="6"/>
        <v>2628.2</v>
      </c>
      <c r="DA28">
        <f t="shared" si="7"/>
        <v>1</v>
      </c>
      <c r="DB28">
        <f t="shared" si="0"/>
        <v>31275.58</v>
      </c>
      <c r="DC28">
        <f t="shared" si="1"/>
        <v>0</v>
      </c>
    </row>
    <row r="29" spans="1:107" x14ac:dyDescent="0.2">
      <c r="A29">
        <f>ROW(Source!A346)</f>
        <v>346</v>
      </c>
      <c r="B29">
        <v>40597198</v>
      </c>
      <c r="C29">
        <v>40602333</v>
      </c>
      <c r="D29">
        <v>38607873</v>
      </c>
      <c r="E29">
        <v>25</v>
      </c>
      <c r="F29">
        <v>1</v>
      </c>
      <c r="G29">
        <v>25</v>
      </c>
      <c r="H29">
        <v>1</v>
      </c>
      <c r="I29" t="s">
        <v>538</v>
      </c>
      <c r="J29" t="s">
        <v>3</v>
      </c>
      <c r="K29" t="s">
        <v>539</v>
      </c>
      <c r="L29">
        <v>1191</v>
      </c>
      <c r="N29">
        <v>1013</v>
      </c>
      <c r="O29" t="s">
        <v>540</v>
      </c>
      <c r="P29" t="s">
        <v>540</v>
      </c>
      <c r="Q29">
        <v>1</v>
      </c>
      <c r="W29">
        <v>0</v>
      </c>
      <c r="X29">
        <v>476480486</v>
      </c>
      <c r="Y29">
        <v>0.16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0.16</v>
      </c>
      <c r="AU29" t="s">
        <v>3</v>
      </c>
      <c r="AV29">
        <v>1</v>
      </c>
      <c r="AW29">
        <v>2</v>
      </c>
      <c r="AX29">
        <v>40602338</v>
      </c>
      <c r="AY29">
        <v>1</v>
      </c>
      <c r="AZ29">
        <v>6144</v>
      </c>
      <c r="BA29">
        <v>92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Y29*Source!I346</f>
        <v>0</v>
      </c>
      <c r="CY29">
        <f>AD29</f>
        <v>0</v>
      </c>
      <c r="CZ29">
        <f>AH29</f>
        <v>0</v>
      </c>
      <c r="DA29">
        <f>AL29</f>
        <v>1</v>
      </c>
      <c r="DB29">
        <f t="shared" si="0"/>
        <v>0</v>
      </c>
      <c r="DC29">
        <f t="shared" si="1"/>
        <v>0</v>
      </c>
    </row>
    <row r="30" spans="1:107" x14ac:dyDescent="0.2">
      <c r="A30">
        <f>ROW(Source!A346)</f>
        <v>346</v>
      </c>
      <c r="B30">
        <v>40597198</v>
      </c>
      <c r="C30">
        <v>40602333</v>
      </c>
      <c r="D30">
        <v>38620310</v>
      </c>
      <c r="E30">
        <v>1</v>
      </c>
      <c r="F30">
        <v>1</v>
      </c>
      <c r="G30">
        <v>25</v>
      </c>
      <c r="H30">
        <v>2</v>
      </c>
      <c r="I30" t="s">
        <v>557</v>
      </c>
      <c r="J30" t="s">
        <v>558</v>
      </c>
      <c r="K30" t="s">
        <v>559</v>
      </c>
      <c r="L30">
        <v>1368</v>
      </c>
      <c r="N30">
        <v>1011</v>
      </c>
      <c r="O30" t="s">
        <v>544</v>
      </c>
      <c r="P30" t="s">
        <v>544</v>
      </c>
      <c r="Q30">
        <v>1</v>
      </c>
      <c r="W30">
        <v>0</v>
      </c>
      <c r="X30">
        <v>912082242</v>
      </c>
      <c r="Y30">
        <v>0.04</v>
      </c>
      <c r="AA30">
        <v>0</v>
      </c>
      <c r="AB30">
        <v>1320.92</v>
      </c>
      <c r="AC30">
        <v>1099.01</v>
      </c>
      <c r="AD30">
        <v>0</v>
      </c>
      <c r="AE30">
        <v>0</v>
      </c>
      <c r="AF30">
        <v>1320.92</v>
      </c>
      <c r="AG30">
        <v>1099.01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0.04</v>
      </c>
      <c r="AU30" t="s">
        <v>3</v>
      </c>
      <c r="AV30">
        <v>0</v>
      </c>
      <c r="AW30">
        <v>2</v>
      </c>
      <c r="AX30">
        <v>40602339</v>
      </c>
      <c r="AY30">
        <v>1</v>
      </c>
      <c r="AZ30">
        <v>6144</v>
      </c>
      <c r="BA30">
        <v>93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Y30*Source!I346</f>
        <v>0</v>
      </c>
      <c r="CY30">
        <f>AB30</f>
        <v>1320.92</v>
      </c>
      <c r="CZ30">
        <f>AF30</f>
        <v>1320.92</v>
      </c>
      <c r="DA30">
        <f>AJ30</f>
        <v>1</v>
      </c>
      <c r="DB30">
        <f t="shared" si="0"/>
        <v>52.84</v>
      </c>
      <c r="DC30">
        <f t="shared" si="1"/>
        <v>43.96</v>
      </c>
    </row>
    <row r="31" spans="1:107" x14ac:dyDescent="0.2">
      <c r="A31">
        <f>ROW(Source!A346)</f>
        <v>346</v>
      </c>
      <c r="B31">
        <v>40597198</v>
      </c>
      <c r="C31">
        <v>40602333</v>
      </c>
      <c r="D31">
        <v>38620317</v>
      </c>
      <c r="E31">
        <v>1</v>
      </c>
      <c r="F31">
        <v>1</v>
      </c>
      <c r="G31">
        <v>25</v>
      </c>
      <c r="H31">
        <v>2</v>
      </c>
      <c r="I31" t="s">
        <v>560</v>
      </c>
      <c r="J31" t="s">
        <v>561</v>
      </c>
      <c r="K31" t="s">
        <v>562</v>
      </c>
      <c r="L31">
        <v>1368</v>
      </c>
      <c r="N31">
        <v>1011</v>
      </c>
      <c r="O31" t="s">
        <v>544</v>
      </c>
      <c r="P31" t="s">
        <v>544</v>
      </c>
      <c r="Q31">
        <v>1</v>
      </c>
      <c r="W31">
        <v>0</v>
      </c>
      <c r="X31">
        <v>1614770171</v>
      </c>
      <c r="Y31">
        <v>0.02</v>
      </c>
      <c r="AA31">
        <v>0</v>
      </c>
      <c r="AB31">
        <v>2175.39</v>
      </c>
      <c r="AC31">
        <v>408.02</v>
      </c>
      <c r="AD31">
        <v>0</v>
      </c>
      <c r="AE31">
        <v>0</v>
      </c>
      <c r="AF31">
        <v>2175.39</v>
      </c>
      <c r="AG31">
        <v>408.02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0.02</v>
      </c>
      <c r="AU31" t="s">
        <v>3</v>
      </c>
      <c r="AV31">
        <v>0</v>
      </c>
      <c r="AW31">
        <v>2</v>
      </c>
      <c r="AX31">
        <v>40602340</v>
      </c>
      <c r="AY31">
        <v>1</v>
      </c>
      <c r="AZ31">
        <v>6144</v>
      </c>
      <c r="BA31">
        <v>94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Y31*Source!I346</f>
        <v>0</v>
      </c>
      <c r="CY31">
        <f>AB31</f>
        <v>2175.39</v>
      </c>
      <c r="CZ31">
        <f>AF31</f>
        <v>2175.39</v>
      </c>
      <c r="DA31">
        <f>AJ31</f>
        <v>1</v>
      </c>
      <c r="DB31">
        <f t="shared" si="0"/>
        <v>43.51</v>
      </c>
      <c r="DC31">
        <f t="shared" si="1"/>
        <v>8.16</v>
      </c>
    </row>
    <row r="32" spans="1:107" x14ac:dyDescent="0.2">
      <c r="A32">
        <f>ROW(Source!A346)</f>
        <v>346</v>
      </c>
      <c r="B32">
        <v>40597198</v>
      </c>
      <c r="C32">
        <v>40602333</v>
      </c>
      <c r="D32">
        <v>38623528</v>
      </c>
      <c r="E32">
        <v>1</v>
      </c>
      <c r="F32">
        <v>1</v>
      </c>
      <c r="G32">
        <v>25</v>
      </c>
      <c r="H32">
        <v>3</v>
      </c>
      <c r="I32" t="s">
        <v>563</v>
      </c>
      <c r="J32" t="s">
        <v>564</v>
      </c>
      <c r="K32" t="s">
        <v>565</v>
      </c>
      <c r="L32">
        <v>1346</v>
      </c>
      <c r="N32">
        <v>1009</v>
      </c>
      <c r="O32" t="s">
        <v>272</v>
      </c>
      <c r="P32" t="s">
        <v>272</v>
      </c>
      <c r="Q32">
        <v>1</v>
      </c>
      <c r="W32">
        <v>0</v>
      </c>
      <c r="X32">
        <v>-1877411388</v>
      </c>
      <c r="Y32">
        <v>8.19</v>
      </c>
      <c r="AA32">
        <v>75.94</v>
      </c>
      <c r="AB32">
        <v>0</v>
      </c>
      <c r="AC32">
        <v>0</v>
      </c>
      <c r="AD32">
        <v>0</v>
      </c>
      <c r="AE32">
        <v>75.94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8.19</v>
      </c>
      <c r="AU32" t="s">
        <v>3</v>
      </c>
      <c r="AV32">
        <v>0</v>
      </c>
      <c r="AW32">
        <v>2</v>
      </c>
      <c r="AX32">
        <v>40602341</v>
      </c>
      <c r="AY32">
        <v>1</v>
      </c>
      <c r="AZ32">
        <v>0</v>
      </c>
      <c r="BA32">
        <v>95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Y32*Source!I346</f>
        <v>0</v>
      </c>
      <c r="CY32">
        <f>AA32</f>
        <v>75.94</v>
      </c>
      <c r="CZ32">
        <f>AE32</f>
        <v>75.94</v>
      </c>
      <c r="DA32">
        <f>AI32</f>
        <v>1</v>
      </c>
      <c r="DB32">
        <f t="shared" si="0"/>
        <v>621.95000000000005</v>
      </c>
      <c r="DC32">
        <f t="shared" si="1"/>
        <v>0</v>
      </c>
    </row>
    <row r="33" spans="1:107" x14ac:dyDescent="0.2">
      <c r="A33">
        <f>ROW(Source!A414)</f>
        <v>414</v>
      </c>
      <c r="B33">
        <v>40597198</v>
      </c>
      <c r="C33">
        <v>40602342</v>
      </c>
      <c r="D33">
        <v>38607873</v>
      </c>
      <c r="E33">
        <v>25</v>
      </c>
      <c r="F33">
        <v>1</v>
      </c>
      <c r="G33">
        <v>25</v>
      </c>
      <c r="H33">
        <v>1</v>
      </c>
      <c r="I33" t="s">
        <v>538</v>
      </c>
      <c r="J33" t="s">
        <v>3</v>
      </c>
      <c r="K33" t="s">
        <v>539</v>
      </c>
      <c r="L33">
        <v>1191</v>
      </c>
      <c r="N33">
        <v>1013</v>
      </c>
      <c r="O33" t="s">
        <v>540</v>
      </c>
      <c r="P33" t="s">
        <v>540</v>
      </c>
      <c r="Q33">
        <v>1</v>
      </c>
      <c r="W33">
        <v>0</v>
      </c>
      <c r="X33">
        <v>476480486</v>
      </c>
      <c r="Y33">
        <v>155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155</v>
      </c>
      <c r="AU33" t="s">
        <v>3</v>
      </c>
      <c r="AV33">
        <v>1</v>
      </c>
      <c r="AW33">
        <v>2</v>
      </c>
      <c r="AX33">
        <v>40602347</v>
      </c>
      <c r="AY33">
        <v>1</v>
      </c>
      <c r="AZ33">
        <v>0</v>
      </c>
      <c r="BA33">
        <v>96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Y33*Source!I414</f>
        <v>0</v>
      </c>
      <c r="CY33">
        <f>AD33</f>
        <v>0</v>
      </c>
      <c r="CZ33">
        <f>AH33</f>
        <v>0</v>
      </c>
      <c r="DA33">
        <f>AL33</f>
        <v>1</v>
      </c>
      <c r="DB33">
        <f t="shared" si="0"/>
        <v>0</v>
      </c>
      <c r="DC33">
        <f t="shared" si="1"/>
        <v>0</v>
      </c>
    </row>
    <row r="34" spans="1:107" x14ac:dyDescent="0.2">
      <c r="A34">
        <f>ROW(Source!A414)</f>
        <v>414</v>
      </c>
      <c r="B34">
        <v>40597198</v>
      </c>
      <c r="C34">
        <v>40602342</v>
      </c>
      <c r="D34">
        <v>38620435</v>
      </c>
      <c r="E34">
        <v>1</v>
      </c>
      <c r="F34">
        <v>1</v>
      </c>
      <c r="G34">
        <v>25</v>
      </c>
      <c r="H34">
        <v>2</v>
      </c>
      <c r="I34" t="s">
        <v>575</v>
      </c>
      <c r="J34" t="s">
        <v>576</v>
      </c>
      <c r="K34" t="s">
        <v>577</v>
      </c>
      <c r="L34">
        <v>1368</v>
      </c>
      <c r="N34">
        <v>1011</v>
      </c>
      <c r="O34" t="s">
        <v>544</v>
      </c>
      <c r="P34" t="s">
        <v>544</v>
      </c>
      <c r="Q34">
        <v>1</v>
      </c>
      <c r="W34">
        <v>0</v>
      </c>
      <c r="X34">
        <v>-963451369</v>
      </c>
      <c r="Y34">
        <v>37.5</v>
      </c>
      <c r="AA34">
        <v>0</v>
      </c>
      <c r="AB34">
        <v>713.48</v>
      </c>
      <c r="AC34">
        <v>402.71</v>
      </c>
      <c r="AD34">
        <v>0</v>
      </c>
      <c r="AE34">
        <v>0</v>
      </c>
      <c r="AF34">
        <v>713.48</v>
      </c>
      <c r="AG34">
        <v>402.71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37.5</v>
      </c>
      <c r="AU34" t="s">
        <v>3</v>
      </c>
      <c r="AV34">
        <v>0</v>
      </c>
      <c r="AW34">
        <v>2</v>
      </c>
      <c r="AX34">
        <v>40602348</v>
      </c>
      <c r="AY34">
        <v>1</v>
      </c>
      <c r="AZ34">
        <v>0</v>
      </c>
      <c r="BA34">
        <v>97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Y34*Source!I414</f>
        <v>0</v>
      </c>
      <c r="CY34">
        <f>AB34</f>
        <v>713.48</v>
      </c>
      <c r="CZ34">
        <f>AF34</f>
        <v>713.48</v>
      </c>
      <c r="DA34">
        <f>AJ34</f>
        <v>1</v>
      </c>
      <c r="DB34">
        <f t="shared" si="0"/>
        <v>26755.5</v>
      </c>
      <c r="DC34">
        <f t="shared" si="1"/>
        <v>15101.63</v>
      </c>
    </row>
    <row r="35" spans="1:107" x14ac:dyDescent="0.2">
      <c r="A35">
        <f>ROW(Source!A414)</f>
        <v>414</v>
      </c>
      <c r="B35">
        <v>40597198</v>
      </c>
      <c r="C35">
        <v>40602342</v>
      </c>
      <c r="D35">
        <v>38620938</v>
      </c>
      <c r="E35">
        <v>1</v>
      </c>
      <c r="F35">
        <v>1</v>
      </c>
      <c r="G35">
        <v>25</v>
      </c>
      <c r="H35">
        <v>2</v>
      </c>
      <c r="I35" t="s">
        <v>578</v>
      </c>
      <c r="J35" t="s">
        <v>579</v>
      </c>
      <c r="K35" t="s">
        <v>580</v>
      </c>
      <c r="L35">
        <v>1368</v>
      </c>
      <c r="N35">
        <v>1011</v>
      </c>
      <c r="O35" t="s">
        <v>544</v>
      </c>
      <c r="P35" t="s">
        <v>544</v>
      </c>
      <c r="Q35">
        <v>1</v>
      </c>
      <c r="W35">
        <v>0</v>
      </c>
      <c r="X35">
        <v>1632052689</v>
      </c>
      <c r="Y35">
        <v>75</v>
      </c>
      <c r="AA35">
        <v>0</v>
      </c>
      <c r="AB35">
        <v>5.41</v>
      </c>
      <c r="AC35">
        <v>0.02</v>
      </c>
      <c r="AD35">
        <v>0</v>
      </c>
      <c r="AE35">
        <v>0</v>
      </c>
      <c r="AF35">
        <v>5.41</v>
      </c>
      <c r="AG35">
        <v>0.02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75</v>
      </c>
      <c r="AU35" t="s">
        <v>3</v>
      </c>
      <c r="AV35">
        <v>0</v>
      </c>
      <c r="AW35">
        <v>2</v>
      </c>
      <c r="AX35">
        <v>40602349</v>
      </c>
      <c r="AY35">
        <v>1</v>
      </c>
      <c r="AZ35">
        <v>0</v>
      </c>
      <c r="BA35">
        <v>98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Y35*Source!I414</f>
        <v>0</v>
      </c>
      <c r="CY35">
        <f>AB35</f>
        <v>5.41</v>
      </c>
      <c r="CZ35">
        <f>AF35</f>
        <v>5.41</v>
      </c>
      <c r="DA35">
        <f>AJ35</f>
        <v>1</v>
      </c>
      <c r="DB35">
        <f t="shared" si="0"/>
        <v>405.75</v>
      </c>
      <c r="DC35">
        <f t="shared" si="1"/>
        <v>1.5</v>
      </c>
    </row>
    <row r="36" spans="1:107" x14ac:dyDescent="0.2">
      <c r="A36">
        <f>ROW(Source!A414)</f>
        <v>414</v>
      </c>
      <c r="B36">
        <v>40597198</v>
      </c>
      <c r="C36">
        <v>40602342</v>
      </c>
      <c r="D36">
        <v>38620305</v>
      </c>
      <c r="E36">
        <v>1</v>
      </c>
      <c r="F36">
        <v>1</v>
      </c>
      <c r="G36">
        <v>25</v>
      </c>
      <c r="H36">
        <v>2</v>
      </c>
      <c r="I36" t="s">
        <v>581</v>
      </c>
      <c r="J36" t="s">
        <v>582</v>
      </c>
      <c r="K36" t="s">
        <v>583</v>
      </c>
      <c r="L36">
        <v>1368</v>
      </c>
      <c r="N36">
        <v>1011</v>
      </c>
      <c r="O36" t="s">
        <v>544</v>
      </c>
      <c r="P36" t="s">
        <v>544</v>
      </c>
      <c r="Q36">
        <v>1</v>
      </c>
      <c r="W36">
        <v>0</v>
      </c>
      <c r="X36">
        <v>-282859921</v>
      </c>
      <c r="Y36">
        <v>1.55</v>
      </c>
      <c r="AA36">
        <v>0</v>
      </c>
      <c r="AB36">
        <v>1364.77</v>
      </c>
      <c r="AC36">
        <v>610.30999999999995</v>
      </c>
      <c r="AD36">
        <v>0</v>
      </c>
      <c r="AE36">
        <v>0</v>
      </c>
      <c r="AF36">
        <v>1364.77</v>
      </c>
      <c r="AG36">
        <v>610.30999999999995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1.55</v>
      </c>
      <c r="AU36" t="s">
        <v>3</v>
      </c>
      <c r="AV36">
        <v>0</v>
      </c>
      <c r="AW36">
        <v>2</v>
      </c>
      <c r="AX36">
        <v>40602350</v>
      </c>
      <c r="AY36">
        <v>1</v>
      </c>
      <c r="AZ36">
        <v>0</v>
      </c>
      <c r="BA36">
        <v>99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Y36*Source!I414</f>
        <v>0</v>
      </c>
      <c r="CY36">
        <f>AB36</f>
        <v>1364.77</v>
      </c>
      <c r="CZ36">
        <f>AF36</f>
        <v>1364.77</v>
      </c>
      <c r="DA36">
        <f>AJ36</f>
        <v>1</v>
      </c>
      <c r="DB36">
        <f t="shared" si="0"/>
        <v>2115.39</v>
      </c>
      <c r="DC36">
        <f t="shared" si="1"/>
        <v>945.98</v>
      </c>
    </row>
    <row r="37" spans="1:107" x14ac:dyDescent="0.2">
      <c r="A37">
        <f>ROW(Source!A415)</f>
        <v>415</v>
      </c>
      <c r="B37">
        <v>40597198</v>
      </c>
      <c r="C37">
        <v>40602351</v>
      </c>
      <c r="D37">
        <v>38607873</v>
      </c>
      <c r="E37">
        <v>25</v>
      </c>
      <c r="F37">
        <v>1</v>
      </c>
      <c r="G37">
        <v>25</v>
      </c>
      <c r="H37">
        <v>1</v>
      </c>
      <c r="I37" t="s">
        <v>538</v>
      </c>
      <c r="J37" t="s">
        <v>3</v>
      </c>
      <c r="K37" t="s">
        <v>539</v>
      </c>
      <c r="L37">
        <v>1191</v>
      </c>
      <c r="N37">
        <v>1013</v>
      </c>
      <c r="O37" t="s">
        <v>540</v>
      </c>
      <c r="P37" t="s">
        <v>540</v>
      </c>
      <c r="Q37">
        <v>1</v>
      </c>
      <c r="W37">
        <v>0</v>
      </c>
      <c r="X37">
        <v>476480486</v>
      </c>
      <c r="Y37">
        <v>76.7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76.7</v>
      </c>
      <c r="AU37" t="s">
        <v>3</v>
      </c>
      <c r="AV37">
        <v>1</v>
      </c>
      <c r="AW37">
        <v>2</v>
      </c>
      <c r="AX37">
        <v>40602353</v>
      </c>
      <c r="AY37">
        <v>1</v>
      </c>
      <c r="AZ37">
        <v>0</v>
      </c>
      <c r="BA37">
        <v>100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Y37*Source!I415</f>
        <v>0</v>
      </c>
      <c r="CY37">
        <f>AD37</f>
        <v>0</v>
      </c>
      <c r="CZ37">
        <f>AH37</f>
        <v>0</v>
      </c>
      <c r="DA37">
        <f>AL37</f>
        <v>1</v>
      </c>
      <c r="DB37">
        <f t="shared" si="0"/>
        <v>0</v>
      </c>
      <c r="DC37">
        <f t="shared" si="1"/>
        <v>0</v>
      </c>
    </row>
    <row r="38" spans="1:107" x14ac:dyDescent="0.2">
      <c r="A38">
        <f>ROW(Source!A416)</f>
        <v>416</v>
      </c>
      <c r="B38">
        <v>40597198</v>
      </c>
      <c r="C38">
        <v>40602354</v>
      </c>
      <c r="D38">
        <v>38620079</v>
      </c>
      <c r="E38">
        <v>1</v>
      </c>
      <c r="F38">
        <v>1</v>
      </c>
      <c r="G38">
        <v>25</v>
      </c>
      <c r="H38">
        <v>2</v>
      </c>
      <c r="I38" t="s">
        <v>584</v>
      </c>
      <c r="J38" t="s">
        <v>585</v>
      </c>
      <c r="K38" t="s">
        <v>586</v>
      </c>
      <c r="L38">
        <v>1368</v>
      </c>
      <c r="N38">
        <v>1011</v>
      </c>
      <c r="O38" t="s">
        <v>544</v>
      </c>
      <c r="P38" t="s">
        <v>544</v>
      </c>
      <c r="Q38">
        <v>1</v>
      </c>
      <c r="W38">
        <v>0</v>
      </c>
      <c r="X38">
        <v>930788895</v>
      </c>
      <c r="Y38">
        <v>5.3699999999999998E-2</v>
      </c>
      <c r="AA38">
        <v>0</v>
      </c>
      <c r="AB38">
        <v>1451.71</v>
      </c>
      <c r="AC38">
        <v>457.95</v>
      </c>
      <c r="AD38">
        <v>0</v>
      </c>
      <c r="AE38">
        <v>0</v>
      </c>
      <c r="AF38">
        <v>1451.71</v>
      </c>
      <c r="AG38">
        <v>457.95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5.3699999999999998E-2</v>
      </c>
      <c r="AU38" t="s">
        <v>3</v>
      </c>
      <c r="AV38">
        <v>0</v>
      </c>
      <c r="AW38">
        <v>2</v>
      </c>
      <c r="AX38">
        <v>40602356</v>
      </c>
      <c r="AY38">
        <v>1</v>
      </c>
      <c r="AZ38">
        <v>0</v>
      </c>
      <c r="BA38">
        <v>101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Y38*Source!I416</f>
        <v>0</v>
      </c>
      <c r="CY38">
        <f t="shared" ref="CY38:CY46" si="8">AB38</f>
        <v>1451.71</v>
      </c>
      <c r="CZ38">
        <f t="shared" ref="CZ38:CZ46" si="9">AF38</f>
        <v>1451.71</v>
      </c>
      <c r="DA38">
        <f t="shared" ref="DA38:DA46" si="10">AJ38</f>
        <v>1</v>
      </c>
      <c r="DB38">
        <f t="shared" si="0"/>
        <v>77.959999999999994</v>
      </c>
      <c r="DC38">
        <f t="shared" si="1"/>
        <v>24.59</v>
      </c>
    </row>
    <row r="39" spans="1:107" x14ac:dyDescent="0.2">
      <c r="A39">
        <f>ROW(Source!A417)</f>
        <v>417</v>
      </c>
      <c r="B39">
        <v>40597198</v>
      </c>
      <c r="C39">
        <v>40602357</v>
      </c>
      <c r="D39">
        <v>38620866</v>
      </c>
      <c r="E39">
        <v>1</v>
      </c>
      <c r="F39">
        <v>1</v>
      </c>
      <c r="G39">
        <v>25</v>
      </c>
      <c r="H39">
        <v>2</v>
      </c>
      <c r="I39" t="s">
        <v>587</v>
      </c>
      <c r="J39" t="s">
        <v>588</v>
      </c>
      <c r="K39" t="s">
        <v>589</v>
      </c>
      <c r="L39">
        <v>1368</v>
      </c>
      <c r="N39">
        <v>1011</v>
      </c>
      <c r="O39" t="s">
        <v>544</v>
      </c>
      <c r="P39" t="s">
        <v>544</v>
      </c>
      <c r="Q39">
        <v>1</v>
      </c>
      <c r="W39">
        <v>0</v>
      </c>
      <c r="X39">
        <v>-170043387</v>
      </c>
      <c r="Y39">
        <v>0.02</v>
      </c>
      <c r="AA39">
        <v>0</v>
      </c>
      <c r="AB39">
        <v>952.49</v>
      </c>
      <c r="AC39">
        <v>301.5</v>
      </c>
      <c r="AD39">
        <v>0</v>
      </c>
      <c r="AE39">
        <v>0</v>
      </c>
      <c r="AF39">
        <v>952.49</v>
      </c>
      <c r="AG39">
        <v>301.5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0.02</v>
      </c>
      <c r="AU39" t="s">
        <v>3</v>
      </c>
      <c r="AV39">
        <v>0</v>
      </c>
      <c r="AW39">
        <v>2</v>
      </c>
      <c r="AX39">
        <v>40602360</v>
      </c>
      <c r="AY39">
        <v>1</v>
      </c>
      <c r="AZ39">
        <v>0</v>
      </c>
      <c r="BA39">
        <v>102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Y39*Source!I417</f>
        <v>0</v>
      </c>
      <c r="CY39">
        <f t="shared" si="8"/>
        <v>952.49</v>
      </c>
      <c r="CZ39">
        <f t="shared" si="9"/>
        <v>952.49</v>
      </c>
      <c r="DA39">
        <f t="shared" si="10"/>
        <v>1</v>
      </c>
      <c r="DB39">
        <f t="shared" si="0"/>
        <v>19.05</v>
      </c>
      <c r="DC39">
        <f t="shared" si="1"/>
        <v>6.03</v>
      </c>
    </row>
    <row r="40" spans="1:107" x14ac:dyDescent="0.2">
      <c r="A40">
        <f>ROW(Source!A417)</f>
        <v>417</v>
      </c>
      <c r="B40">
        <v>40597198</v>
      </c>
      <c r="C40">
        <v>40602357</v>
      </c>
      <c r="D40">
        <v>38620867</v>
      </c>
      <c r="E40">
        <v>1</v>
      </c>
      <c r="F40">
        <v>1</v>
      </c>
      <c r="G40">
        <v>25</v>
      </c>
      <c r="H40">
        <v>2</v>
      </c>
      <c r="I40" t="s">
        <v>590</v>
      </c>
      <c r="J40" t="s">
        <v>591</v>
      </c>
      <c r="K40" t="s">
        <v>592</v>
      </c>
      <c r="L40">
        <v>1368</v>
      </c>
      <c r="N40">
        <v>1011</v>
      </c>
      <c r="O40" t="s">
        <v>544</v>
      </c>
      <c r="P40" t="s">
        <v>544</v>
      </c>
      <c r="Q40">
        <v>1</v>
      </c>
      <c r="W40">
        <v>0</v>
      </c>
      <c r="X40">
        <v>1852708047</v>
      </c>
      <c r="Y40">
        <v>1.7999999999999999E-2</v>
      </c>
      <c r="AA40">
        <v>0</v>
      </c>
      <c r="AB40">
        <v>993.6</v>
      </c>
      <c r="AC40">
        <v>301.8</v>
      </c>
      <c r="AD40">
        <v>0</v>
      </c>
      <c r="AE40">
        <v>0</v>
      </c>
      <c r="AF40">
        <v>993.6</v>
      </c>
      <c r="AG40">
        <v>301.8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1.7999999999999999E-2</v>
      </c>
      <c r="AU40" t="s">
        <v>3</v>
      </c>
      <c r="AV40">
        <v>0</v>
      </c>
      <c r="AW40">
        <v>2</v>
      </c>
      <c r="AX40">
        <v>40602361</v>
      </c>
      <c r="AY40">
        <v>1</v>
      </c>
      <c r="AZ40">
        <v>0</v>
      </c>
      <c r="BA40">
        <v>103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Y40*Source!I417</f>
        <v>0</v>
      </c>
      <c r="CY40">
        <f t="shared" si="8"/>
        <v>993.6</v>
      </c>
      <c r="CZ40">
        <f t="shared" si="9"/>
        <v>993.6</v>
      </c>
      <c r="DA40">
        <f t="shared" si="10"/>
        <v>1</v>
      </c>
      <c r="DB40">
        <f t="shared" si="0"/>
        <v>17.88</v>
      </c>
      <c r="DC40">
        <f t="shared" si="1"/>
        <v>5.43</v>
      </c>
    </row>
    <row r="41" spans="1:107" x14ac:dyDescent="0.2">
      <c r="A41">
        <f>ROW(Source!A418)</f>
        <v>418</v>
      </c>
      <c r="B41">
        <v>40597198</v>
      </c>
      <c r="C41">
        <v>40602362</v>
      </c>
      <c r="D41">
        <v>38620866</v>
      </c>
      <c r="E41">
        <v>1</v>
      </c>
      <c r="F41">
        <v>1</v>
      </c>
      <c r="G41">
        <v>25</v>
      </c>
      <c r="H41">
        <v>2</v>
      </c>
      <c r="I41" t="s">
        <v>587</v>
      </c>
      <c r="J41" t="s">
        <v>588</v>
      </c>
      <c r="K41" t="s">
        <v>589</v>
      </c>
      <c r="L41">
        <v>1368</v>
      </c>
      <c r="N41">
        <v>1011</v>
      </c>
      <c r="O41" t="s">
        <v>544</v>
      </c>
      <c r="P41" t="s">
        <v>544</v>
      </c>
      <c r="Q41">
        <v>1</v>
      </c>
      <c r="W41">
        <v>0</v>
      </c>
      <c r="X41">
        <v>-170043387</v>
      </c>
      <c r="Y41">
        <v>0.02</v>
      </c>
      <c r="AA41">
        <v>0</v>
      </c>
      <c r="AB41">
        <v>952.49</v>
      </c>
      <c r="AC41">
        <v>301.5</v>
      </c>
      <c r="AD41">
        <v>0</v>
      </c>
      <c r="AE41">
        <v>0</v>
      </c>
      <c r="AF41">
        <v>952.49</v>
      </c>
      <c r="AG41">
        <v>301.5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0.02</v>
      </c>
      <c r="AU41" t="s">
        <v>3</v>
      </c>
      <c r="AV41">
        <v>0</v>
      </c>
      <c r="AW41">
        <v>1</v>
      </c>
      <c r="AX41">
        <v>-1</v>
      </c>
      <c r="AY41">
        <v>0</v>
      </c>
      <c r="AZ41">
        <v>0</v>
      </c>
      <c r="BA41" t="s">
        <v>3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Y41*Source!I418</f>
        <v>0</v>
      </c>
      <c r="CY41">
        <f t="shared" si="8"/>
        <v>952.49</v>
      </c>
      <c r="CZ41">
        <f t="shared" si="9"/>
        <v>952.49</v>
      </c>
      <c r="DA41">
        <f t="shared" si="10"/>
        <v>1</v>
      </c>
      <c r="DB41">
        <f t="shared" si="0"/>
        <v>19.05</v>
      </c>
      <c r="DC41">
        <f t="shared" si="1"/>
        <v>6.03</v>
      </c>
    </row>
    <row r="42" spans="1:107" x14ac:dyDescent="0.2">
      <c r="A42">
        <f>ROW(Source!A418)</f>
        <v>418</v>
      </c>
      <c r="B42">
        <v>40597198</v>
      </c>
      <c r="C42">
        <v>40602362</v>
      </c>
      <c r="D42">
        <v>38620867</v>
      </c>
      <c r="E42">
        <v>1</v>
      </c>
      <c r="F42">
        <v>1</v>
      </c>
      <c r="G42">
        <v>25</v>
      </c>
      <c r="H42">
        <v>2</v>
      </c>
      <c r="I42" t="s">
        <v>590</v>
      </c>
      <c r="J42" t="s">
        <v>591</v>
      </c>
      <c r="K42" t="s">
        <v>592</v>
      </c>
      <c r="L42">
        <v>1368</v>
      </c>
      <c r="N42">
        <v>1011</v>
      </c>
      <c r="O42" t="s">
        <v>544</v>
      </c>
      <c r="P42" t="s">
        <v>544</v>
      </c>
      <c r="Q42">
        <v>1</v>
      </c>
      <c r="W42">
        <v>0</v>
      </c>
      <c r="X42">
        <v>1852708047</v>
      </c>
      <c r="Y42">
        <v>1.7999999999999999E-2</v>
      </c>
      <c r="AA42">
        <v>0</v>
      </c>
      <c r="AB42">
        <v>993.6</v>
      </c>
      <c r="AC42">
        <v>301.8</v>
      </c>
      <c r="AD42">
        <v>0</v>
      </c>
      <c r="AE42">
        <v>0</v>
      </c>
      <c r="AF42">
        <v>993.6</v>
      </c>
      <c r="AG42">
        <v>301.8</v>
      </c>
      <c r="AH42">
        <v>0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1.7999999999999999E-2</v>
      </c>
      <c r="AU42" t="s">
        <v>3</v>
      </c>
      <c r="AV42">
        <v>0</v>
      </c>
      <c r="AW42">
        <v>1</v>
      </c>
      <c r="AX42">
        <v>-1</v>
      </c>
      <c r="AY42">
        <v>0</v>
      </c>
      <c r="AZ42">
        <v>0</v>
      </c>
      <c r="BA42" t="s">
        <v>3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Y42*Source!I418</f>
        <v>0</v>
      </c>
      <c r="CY42">
        <f t="shared" si="8"/>
        <v>993.6</v>
      </c>
      <c r="CZ42">
        <f t="shared" si="9"/>
        <v>993.6</v>
      </c>
      <c r="DA42">
        <f t="shared" si="10"/>
        <v>1</v>
      </c>
      <c r="DB42">
        <f t="shared" si="0"/>
        <v>17.88</v>
      </c>
      <c r="DC42">
        <f t="shared" si="1"/>
        <v>5.43</v>
      </c>
    </row>
    <row r="43" spans="1:107" x14ac:dyDescent="0.2">
      <c r="A43">
        <f>ROW(Source!A419)</f>
        <v>419</v>
      </c>
      <c r="B43">
        <v>40597198</v>
      </c>
      <c r="C43">
        <v>40602366</v>
      </c>
      <c r="D43">
        <v>38620866</v>
      </c>
      <c r="E43">
        <v>1</v>
      </c>
      <c r="F43">
        <v>1</v>
      </c>
      <c r="G43">
        <v>25</v>
      </c>
      <c r="H43">
        <v>2</v>
      </c>
      <c r="I43" t="s">
        <v>587</v>
      </c>
      <c r="J43" t="s">
        <v>588</v>
      </c>
      <c r="K43" t="s">
        <v>589</v>
      </c>
      <c r="L43">
        <v>1368</v>
      </c>
      <c r="N43">
        <v>1011</v>
      </c>
      <c r="O43" t="s">
        <v>544</v>
      </c>
      <c r="P43" t="s">
        <v>544</v>
      </c>
      <c r="Q43">
        <v>1</v>
      </c>
      <c r="W43">
        <v>0</v>
      </c>
      <c r="X43">
        <v>-170043387</v>
      </c>
      <c r="Y43">
        <v>0.01</v>
      </c>
      <c r="AA43">
        <v>0</v>
      </c>
      <c r="AB43">
        <v>952.49</v>
      </c>
      <c r="AC43">
        <v>301.5</v>
      </c>
      <c r="AD43">
        <v>0</v>
      </c>
      <c r="AE43">
        <v>0</v>
      </c>
      <c r="AF43">
        <v>952.49</v>
      </c>
      <c r="AG43">
        <v>301.5</v>
      </c>
      <c r="AH43">
        <v>0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0.01</v>
      </c>
      <c r="AU43" t="s">
        <v>3</v>
      </c>
      <c r="AV43">
        <v>0</v>
      </c>
      <c r="AW43">
        <v>2</v>
      </c>
      <c r="AX43">
        <v>40602369</v>
      </c>
      <c r="AY43">
        <v>1</v>
      </c>
      <c r="AZ43">
        <v>6144</v>
      </c>
      <c r="BA43">
        <v>105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Y43*Source!I419</f>
        <v>0</v>
      </c>
      <c r="CY43">
        <f t="shared" si="8"/>
        <v>952.49</v>
      </c>
      <c r="CZ43">
        <f t="shared" si="9"/>
        <v>952.49</v>
      </c>
      <c r="DA43">
        <f t="shared" si="10"/>
        <v>1</v>
      </c>
      <c r="DB43">
        <f t="shared" si="0"/>
        <v>9.52</v>
      </c>
      <c r="DC43">
        <f t="shared" si="1"/>
        <v>3.02</v>
      </c>
    </row>
    <row r="44" spans="1:107" x14ac:dyDescent="0.2">
      <c r="A44">
        <f>ROW(Source!A419)</f>
        <v>419</v>
      </c>
      <c r="B44">
        <v>40597198</v>
      </c>
      <c r="C44">
        <v>40602366</v>
      </c>
      <c r="D44">
        <v>38620867</v>
      </c>
      <c r="E44">
        <v>1</v>
      </c>
      <c r="F44">
        <v>1</v>
      </c>
      <c r="G44">
        <v>25</v>
      </c>
      <c r="H44">
        <v>2</v>
      </c>
      <c r="I44" t="s">
        <v>590</v>
      </c>
      <c r="J44" t="s">
        <v>591</v>
      </c>
      <c r="K44" t="s">
        <v>592</v>
      </c>
      <c r="L44">
        <v>1368</v>
      </c>
      <c r="N44">
        <v>1011</v>
      </c>
      <c r="O44" t="s">
        <v>544</v>
      </c>
      <c r="P44" t="s">
        <v>544</v>
      </c>
      <c r="Q44">
        <v>1</v>
      </c>
      <c r="W44">
        <v>0</v>
      </c>
      <c r="X44">
        <v>1852708047</v>
      </c>
      <c r="Y44">
        <v>8.0000000000000002E-3</v>
      </c>
      <c r="AA44">
        <v>0</v>
      </c>
      <c r="AB44">
        <v>993.6</v>
      </c>
      <c r="AC44">
        <v>301.8</v>
      </c>
      <c r="AD44">
        <v>0</v>
      </c>
      <c r="AE44">
        <v>0</v>
      </c>
      <c r="AF44">
        <v>993.6</v>
      </c>
      <c r="AG44">
        <v>301.8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8.0000000000000002E-3</v>
      </c>
      <c r="AU44" t="s">
        <v>3</v>
      </c>
      <c r="AV44">
        <v>0</v>
      </c>
      <c r="AW44">
        <v>2</v>
      </c>
      <c r="AX44">
        <v>40602370</v>
      </c>
      <c r="AY44">
        <v>1</v>
      </c>
      <c r="AZ44">
        <v>6144</v>
      </c>
      <c r="BA44">
        <v>106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Y44*Source!I419</f>
        <v>0</v>
      </c>
      <c r="CY44">
        <f t="shared" si="8"/>
        <v>993.6</v>
      </c>
      <c r="CZ44">
        <f t="shared" si="9"/>
        <v>993.6</v>
      </c>
      <c r="DA44">
        <f t="shared" si="10"/>
        <v>1</v>
      </c>
      <c r="DB44">
        <f t="shared" si="0"/>
        <v>7.95</v>
      </c>
      <c r="DC44">
        <f t="shared" si="1"/>
        <v>2.41</v>
      </c>
    </row>
    <row r="45" spans="1:107" x14ac:dyDescent="0.2">
      <c r="A45">
        <f>ROW(Source!A420)</f>
        <v>420</v>
      </c>
      <c r="B45">
        <v>40597198</v>
      </c>
      <c r="C45">
        <v>40602371</v>
      </c>
      <c r="D45">
        <v>38620866</v>
      </c>
      <c r="E45">
        <v>1</v>
      </c>
      <c r="F45">
        <v>1</v>
      </c>
      <c r="G45">
        <v>25</v>
      </c>
      <c r="H45">
        <v>2</v>
      </c>
      <c r="I45" t="s">
        <v>587</v>
      </c>
      <c r="J45" t="s">
        <v>588</v>
      </c>
      <c r="K45" t="s">
        <v>589</v>
      </c>
      <c r="L45">
        <v>1368</v>
      </c>
      <c r="N45">
        <v>1011</v>
      </c>
      <c r="O45" t="s">
        <v>544</v>
      </c>
      <c r="P45" t="s">
        <v>544</v>
      </c>
      <c r="Q45">
        <v>1</v>
      </c>
      <c r="W45">
        <v>0</v>
      </c>
      <c r="X45">
        <v>-170043387</v>
      </c>
      <c r="Y45">
        <v>0.26</v>
      </c>
      <c r="AA45">
        <v>0</v>
      </c>
      <c r="AB45">
        <v>952.49</v>
      </c>
      <c r="AC45">
        <v>301.5</v>
      </c>
      <c r="AD45">
        <v>0</v>
      </c>
      <c r="AE45">
        <v>0</v>
      </c>
      <c r="AF45">
        <v>952.49</v>
      </c>
      <c r="AG45">
        <v>301.5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1</v>
      </c>
      <c r="AQ45">
        <v>0</v>
      </c>
      <c r="AR45">
        <v>0</v>
      </c>
      <c r="AS45" t="s">
        <v>3</v>
      </c>
      <c r="AT45">
        <v>0.01</v>
      </c>
      <c r="AU45" t="s">
        <v>61</v>
      </c>
      <c r="AV45">
        <v>0</v>
      </c>
      <c r="AW45">
        <v>2</v>
      </c>
      <c r="AX45">
        <v>40602374</v>
      </c>
      <c r="AY45">
        <v>1</v>
      </c>
      <c r="AZ45">
        <v>0</v>
      </c>
      <c r="BA45">
        <v>107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Y45*Source!I420</f>
        <v>0</v>
      </c>
      <c r="CY45">
        <f t="shared" si="8"/>
        <v>952.49</v>
      </c>
      <c r="CZ45">
        <f t="shared" si="9"/>
        <v>952.49</v>
      </c>
      <c r="DA45">
        <f t="shared" si="10"/>
        <v>1</v>
      </c>
      <c r="DB45">
        <f>ROUND((ROUND(AT45*CZ45,2)*26),6)</f>
        <v>247.52</v>
      </c>
      <c r="DC45">
        <f>ROUND((ROUND(AT45*AG45,2)*26),6)</f>
        <v>78.52</v>
      </c>
    </row>
    <row r="46" spans="1:107" x14ac:dyDescent="0.2">
      <c r="A46">
        <f>ROW(Source!A420)</f>
        <v>420</v>
      </c>
      <c r="B46">
        <v>40597198</v>
      </c>
      <c r="C46">
        <v>40602371</v>
      </c>
      <c r="D46">
        <v>38620867</v>
      </c>
      <c r="E46">
        <v>1</v>
      </c>
      <c r="F46">
        <v>1</v>
      </c>
      <c r="G46">
        <v>25</v>
      </c>
      <c r="H46">
        <v>2</v>
      </c>
      <c r="I46" t="s">
        <v>590</v>
      </c>
      <c r="J46" t="s">
        <v>591</v>
      </c>
      <c r="K46" t="s">
        <v>592</v>
      </c>
      <c r="L46">
        <v>1368</v>
      </c>
      <c r="N46">
        <v>1011</v>
      </c>
      <c r="O46" t="s">
        <v>544</v>
      </c>
      <c r="P46" t="s">
        <v>544</v>
      </c>
      <c r="Q46">
        <v>1</v>
      </c>
      <c r="W46">
        <v>0</v>
      </c>
      <c r="X46">
        <v>1852708047</v>
      </c>
      <c r="Y46">
        <v>0.20800000000000002</v>
      </c>
      <c r="AA46">
        <v>0</v>
      </c>
      <c r="AB46">
        <v>993.6</v>
      </c>
      <c r="AC46">
        <v>301.8</v>
      </c>
      <c r="AD46">
        <v>0</v>
      </c>
      <c r="AE46">
        <v>0</v>
      </c>
      <c r="AF46">
        <v>993.6</v>
      </c>
      <c r="AG46">
        <v>301.8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1</v>
      </c>
      <c r="AQ46">
        <v>0</v>
      </c>
      <c r="AR46">
        <v>0</v>
      </c>
      <c r="AS46" t="s">
        <v>3</v>
      </c>
      <c r="AT46">
        <v>8.0000000000000002E-3</v>
      </c>
      <c r="AU46" t="s">
        <v>61</v>
      </c>
      <c r="AV46">
        <v>0</v>
      </c>
      <c r="AW46">
        <v>2</v>
      </c>
      <c r="AX46">
        <v>40602375</v>
      </c>
      <c r="AY46">
        <v>1</v>
      </c>
      <c r="AZ46">
        <v>0</v>
      </c>
      <c r="BA46">
        <v>108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Y46*Source!I420</f>
        <v>0</v>
      </c>
      <c r="CY46">
        <f t="shared" si="8"/>
        <v>993.6</v>
      </c>
      <c r="CZ46">
        <f t="shared" si="9"/>
        <v>993.6</v>
      </c>
      <c r="DA46">
        <f t="shared" si="10"/>
        <v>1</v>
      </c>
      <c r="DB46">
        <f>ROUND((ROUND(AT46*CZ46,2)*26),6)</f>
        <v>206.7</v>
      </c>
      <c r="DC46">
        <f>ROUND((ROUND(AT46*AG46,2)*26),6)</f>
        <v>62.66</v>
      </c>
    </row>
    <row r="47" spans="1:107" x14ac:dyDescent="0.2">
      <c r="A47">
        <f>ROW(Source!A456)</f>
        <v>456</v>
      </c>
      <c r="B47">
        <v>40597198</v>
      </c>
      <c r="C47">
        <v>40602377</v>
      </c>
      <c r="D47">
        <v>38607873</v>
      </c>
      <c r="E47">
        <v>25</v>
      </c>
      <c r="F47">
        <v>1</v>
      </c>
      <c r="G47">
        <v>25</v>
      </c>
      <c r="H47">
        <v>1</v>
      </c>
      <c r="I47" t="s">
        <v>538</v>
      </c>
      <c r="J47" t="s">
        <v>3</v>
      </c>
      <c r="K47" t="s">
        <v>539</v>
      </c>
      <c r="L47">
        <v>1191</v>
      </c>
      <c r="N47">
        <v>1013</v>
      </c>
      <c r="O47" t="s">
        <v>540</v>
      </c>
      <c r="P47" t="s">
        <v>540</v>
      </c>
      <c r="Q47">
        <v>1</v>
      </c>
      <c r="W47">
        <v>0</v>
      </c>
      <c r="X47">
        <v>476480486</v>
      </c>
      <c r="Y47">
        <v>16.559999999999999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16.559999999999999</v>
      </c>
      <c r="AU47" t="s">
        <v>3</v>
      </c>
      <c r="AV47">
        <v>1</v>
      </c>
      <c r="AW47">
        <v>2</v>
      </c>
      <c r="AX47">
        <v>40602386</v>
      </c>
      <c r="AY47">
        <v>1</v>
      </c>
      <c r="AZ47">
        <v>0</v>
      </c>
      <c r="BA47">
        <v>109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Y47*Source!I456</f>
        <v>0</v>
      </c>
      <c r="CY47">
        <f>AD47</f>
        <v>0</v>
      </c>
      <c r="CZ47">
        <f>AH47</f>
        <v>0</v>
      </c>
      <c r="DA47">
        <f>AL47</f>
        <v>1</v>
      </c>
      <c r="DB47">
        <f t="shared" ref="DB47:DB85" si="11">ROUND(ROUND(AT47*CZ47,2),6)</f>
        <v>0</v>
      </c>
      <c r="DC47">
        <f t="shared" ref="DC47:DC85" si="12">ROUND(ROUND(AT47*AG47,2),6)</f>
        <v>0</v>
      </c>
    </row>
    <row r="48" spans="1:107" x14ac:dyDescent="0.2">
      <c r="A48">
        <f>ROW(Source!A456)</f>
        <v>456</v>
      </c>
      <c r="B48">
        <v>40597198</v>
      </c>
      <c r="C48">
        <v>40602377</v>
      </c>
      <c r="D48">
        <v>38620123</v>
      </c>
      <c r="E48">
        <v>1</v>
      </c>
      <c r="F48">
        <v>1</v>
      </c>
      <c r="G48">
        <v>25</v>
      </c>
      <c r="H48">
        <v>2</v>
      </c>
      <c r="I48" t="s">
        <v>593</v>
      </c>
      <c r="J48" t="s">
        <v>594</v>
      </c>
      <c r="K48" t="s">
        <v>595</v>
      </c>
      <c r="L48">
        <v>1368</v>
      </c>
      <c r="N48">
        <v>1011</v>
      </c>
      <c r="O48" t="s">
        <v>544</v>
      </c>
      <c r="P48" t="s">
        <v>544</v>
      </c>
      <c r="Q48">
        <v>1</v>
      </c>
      <c r="W48">
        <v>0</v>
      </c>
      <c r="X48">
        <v>-806024906</v>
      </c>
      <c r="Y48">
        <v>2.08</v>
      </c>
      <c r="AA48">
        <v>0</v>
      </c>
      <c r="AB48">
        <v>1159.46</v>
      </c>
      <c r="AC48">
        <v>525.74</v>
      </c>
      <c r="AD48">
        <v>0</v>
      </c>
      <c r="AE48">
        <v>0</v>
      </c>
      <c r="AF48">
        <v>1159.46</v>
      </c>
      <c r="AG48">
        <v>525.74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2.08</v>
      </c>
      <c r="AU48" t="s">
        <v>3</v>
      </c>
      <c r="AV48">
        <v>0</v>
      </c>
      <c r="AW48">
        <v>2</v>
      </c>
      <c r="AX48">
        <v>40602387</v>
      </c>
      <c r="AY48">
        <v>1</v>
      </c>
      <c r="AZ48">
        <v>0</v>
      </c>
      <c r="BA48">
        <v>110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Y48*Source!I456</f>
        <v>0</v>
      </c>
      <c r="CY48">
        <f>AB48</f>
        <v>1159.46</v>
      </c>
      <c r="CZ48">
        <f>AF48</f>
        <v>1159.46</v>
      </c>
      <c r="DA48">
        <f>AJ48</f>
        <v>1</v>
      </c>
      <c r="DB48">
        <f t="shared" si="11"/>
        <v>2411.6799999999998</v>
      </c>
      <c r="DC48">
        <f t="shared" si="12"/>
        <v>1093.54</v>
      </c>
    </row>
    <row r="49" spans="1:107" x14ac:dyDescent="0.2">
      <c r="A49">
        <f>ROW(Source!A456)</f>
        <v>456</v>
      </c>
      <c r="B49">
        <v>40597198</v>
      </c>
      <c r="C49">
        <v>40602377</v>
      </c>
      <c r="D49">
        <v>38620278</v>
      </c>
      <c r="E49">
        <v>1</v>
      </c>
      <c r="F49">
        <v>1</v>
      </c>
      <c r="G49">
        <v>25</v>
      </c>
      <c r="H49">
        <v>2</v>
      </c>
      <c r="I49" t="s">
        <v>596</v>
      </c>
      <c r="J49" t="s">
        <v>597</v>
      </c>
      <c r="K49" t="s">
        <v>598</v>
      </c>
      <c r="L49">
        <v>1368</v>
      </c>
      <c r="N49">
        <v>1011</v>
      </c>
      <c r="O49" t="s">
        <v>544</v>
      </c>
      <c r="P49" t="s">
        <v>544</v>
      </c>
      <c r="Q49">
        <v>1</v>
      </c>
      <c r="W49">
        <v>0</v>
      </c>
      <c r="X49">
        <v>-1025534576</v>
      </c>
      <c r="Y49">
        <v>2.08</v>
      </c>
      <c r="AA49">
        <v>0</v>
      </c>
      <c r="AB49">
        <v>416.25</v>
      </c>
      <c r="AC49">
        <v>204.9</v>
      </c>
      <c r="AD49">
        <v>0</v>
      </c>
      <c r="AE49">
        <v>0</v>
      </c>
      <c r="AF49">
        <v>416.25</v>
      </c>
      <c r="AG49">
        <v>204.9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2.08</v>
      </c>
      <c r="AU49" t="s">
        <v>3</v>
      </c>
      <c r="AV49">
        <v>0</v>
      </c>
      <c r="AW49">
        <v>2</v>
      </c>
      <c r="AX49">
        <v>40602388</v>
      </c>
      <c r="AY49">
        <v>1</v>
      </c>
      <c r="AZ49">
        <v>0</v>
      </c>
      <c r="BA49">
        <v>111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Y49*Source!I456</f>
        <v>0</v>
      </c>
      <c r="CY49">
        <f>AB49</f>
        <v>416.25</v>
      </c>
      <c r="CZ49">
        <f>AF49</f>
        <v>416.25</v>
      </c>
      <c r="DA49">
        <f>AJ49</f>
        <v>1</v>
      </c>
      <c r="DB49">
        <f t="shared" si="11"/>
        <v>865.8</v>
      </c>
      <c r="DC49">
        <f t="shared" si="12"/>
        <v>426.19</v>
      </c>
    </row>
    <row r="50" spans="1:107" x14ac:dyDescent="0.2">
      <c r="A50">
        <f>ROW(Source!A456)</f>
        <v>456</v>
      </c>
      <c r="B50">
        <v>40597198</v>
      </c>
      <c r="C50">
        <v>40602377</v>
      </c>
      <c r="D50">
        <v>38620281</v>
      </c>
      <c r="E50">
        <v>1</v>
      </c>
      <c r="F50">
        <v>1</v>
      </c>
      <c r="G50">
        <v>25</v>
      </c>
      <c r="H50">
        <v>2</v>
      </c>
      <c r="I50" t="s">
        <v>599</v>
      </c>
      <c r="J50" t="s">
        <v>600</v>
      </c>
      <c r="K50" t="s">
        <v>601</v>
      </c>
      <c r="L50">
        <v>1368</v>
      </c>
      <c r="N50">
        <v>1011</v>
      </c>
      <c r="O50" t="s">
        <v>544</v>
      </c>
      <c r="P50" t="s">
        <v>544</v>
      </c>
      <c r="Q50">
        <v>1</v>
      </c>
      <c r="W50">
        <v>0</v>
      </c>
      <c r="X50">
        <v>-95869070</v>
      </c>
      <c r="Y50">
        <v>0.81</v>
      </c>
      <c r="AA50">
        <v>0</v>
      </c>
      <c r="AB50">
        <v>1942.21</v>
      </c>
      <c r="AC50">
        <v>436.39</v>
      </c>
      <c r="AD50">
        <v>0</v>
      </c>
      <c r="AE50">
        <v>0</v>
      </c>
      <c r="AF50">
        <v>1942.21</v>
      </c>
      <c r="AG50">
        <v>436.39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0.81</v>
      </c>
      <c r="AU50" t="s">
        <v>3</v>
      </c>
      <c r="AV50">
        <v>0</v>
      </c>
      <c r="AW50">
        <v>2</v>
      </c>
      <c r="AX50">
        <v>40602389</v>
      </c>
      <c r="AY50">
        <v>1</v>
      </c>
      <c r="AZ50">
        <v>0</v>
      </c>
      <c r="BA50">
        <v>112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Y50*Source!I456</f>
        <v>0</v>
      </c>
      <c r="CY50">
        <f>AB50</f>
        <v>1942.21</v>
      </c>
      <c r="CZ50">
        <f>AF50</f>
        <v>1942.21</v>
      </c>
      <c r="DA50">
        <f>AJ50</f>
        <v>1</v>
      </c>
      <c r="DB50">
        <f t="shared" si="11"/>
        <v>1573.19</v>
      </c>
      <c r="DC50">
        <f t="shared" si="12"/>
        <v>353.48</v>
      </c>
    </row>
    <row r="51" spans="1:107" x14ac:dyDescent="0.2">
      <c r="A51">
        <f>ROW(Source!A456)</f>
        <v>456</v>
      </c>
      <c r="B51">
        <v>40597198</v>
      </c>
      <c r="C51">
        <v>40602377</v>
      </c>
      <c r="D51">
        <v>38620305</v>
      </c>
      <c r="E51">
        <v>1</v>
      </c>
      <c r="F51">
        <v>1</v>
      </c>
      <c r="G51">
        <v>25</v>
      </c>
      <c r="H51">
        <v>2</v>
      </c>
      <c r="I51" t="s">
        <v>581</v>
      </c>
      <c r="J51" t="s">
        <v>582</v>
      </c>
      <c r="K51" t="s">
        <v>583</v>
      </c>
      <c r="L51">
        <v>1368</v>
      </c>
      <c r="N51">
        <v>1011</v>
      </c>
      <c r="O51" t="s">
        <v>544</v>
      </c>
      <c r="P51" t="s">
        <v>544</v>
      </c>
      <c r="Q51">
        <v>1</v>
      </c>
      <c r="W51">
        <v>0</v>
      </c>
      <c r="X51">
        <v>-282859921</v>
      </c>
      <c r="Y51">
        <v>1.94</v>
      </c>
      <c r="AA51">
        <v>0</v>
      </c>
      <c r="AB51">
        <v>1364.77</v>
      </c>
      <c r="AC51">
        <v>610.30999999999995</v>
      </c>
      <c r="AD51">
        <v>0</v>
      </c>
      <c r="AE51">
        <v>0</v>
      </c>
      <c r="AF51">
        <v>1364.77</v>
      </c>
      <c r="AG51">
        <v>610.30999999999995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1.94</v>
      </c>
      <c r="AU51" t="s">
        <v>3</v>
      </c>
      <c r="AV51">
        <v>0</v>
      </c>
      <c r="AW51">
        <v>2</v>
      </c>
      <c r="AX51">
        <v>40602390</v>
      </c>
      <c r="AY51">
        <v>1</v>
      </c>
      <c r="AZ51">
        <v>0</v>
      </c>
      <c r="BA51">
        <v>113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Y51*Source!I456</f>
        <v>0</v>
      </c>
      <c r="CY51">
        <f>AB51</f>
        <v>1364.77</v>
      </c>
      <c r="CZ51">
        <f>AF51</f>
        <v>1364.77</v>
      </c>
      <c r="DA51">
        <f>AJ51</f>
        <v>1</v>
      </c>
      <c r="DB51">
        <f t="shared" si="11"/>
        <v>2647.65</v>
      </c>
      <c r="DC51">
        <f t="shared" si="12"/>
        <v>1184</v>
      </c>
    </row>
    <row r="52" spans="1:107" x14ac:dyDescent="0.2">
      <c r="A52">
        <f>ROW(Source!A456)</f>
        <v>456</v>
      </c>
      <c r="B52">
        <v>40597198</v>
      </c>
      <c r="C52">
        <v>40602377</v>
      </c>
      <c r="D52">
        <v>38620271</v>
      </c>
      <c r="E52">
        <v>1</v>
      </c>
      <c r="F52">
        <v>1</v>
      </c>
      <c r="G52">
        <v>25</v>
      </c>
      <c r="H52">
        <v>2</v>
      </c>
      <c r="I52" t="s">
        <v>602</v>
      </c>
      <c r="J52" t="s">
        <v>603</v>
      </c>
      <c r="K52" t="s">
        <v>604</v>
      </c>
      <c r="L52">
        <v>1368</v>
      </c>
      <c r="N52">
        <v>1011</v>
      </c>
      <c r="O52" t="s">
        <v>544</v>
      </c>
      <c r="P52" t="s">
        <v>544</v>
      </c>
      <c r="Q52">
        <v>1</v>
      </c>
      <c r="W52">
        <v>0</v>
      </c>
      <c r="X52">
        <v>-1880632103</v>
      </c>
      <c r="Y52">
        <v>0.65</v>
      </c>
      <c r="AA52">
        <v>0</v>
      </c>
      <c r="AB52">
        <v>1179.56</v>
      </c>
      <c r="AC52">
        <v>439.28</v>
      </c>
      <c r="AD52">
        <v>0</v>
      </c>
      <c r="AE52">
        <v>0</v>
      </c>
      <c r="AF52">
        <v>1179.56</v>
      </c>
      <c r="AG52">
        <v>439.28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0.65</v>
      </c>
      <c r="AU52" t="s">
        <v>3</v>
      </c>
      <c r="AV52">
        <v>0</v>
      </c>
      <c r="AW52">
        <v>2</v>
      </c>
      <c r="AX52">
        <v>40602391</v>
      </c>
      <c r="AY52">
        <v>1</v>
      </c>
      <c r="AZ52">
        <v>0</v>
      </c>
      <c r="BA52">
        <v>114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Y52*Source!I456</f>
        <v>0</v>
      </c>
      <c r="CY52">
        <f>AB52</f>
        <v>1179.56</v>
      </c>
      <c r="CZ52">
        <f>AF52</f>
        <v>1179.56</v>
      </c>
      <c r="DA52">
        <f>AJ52</f>
        <v>1</v>
      </c>
      <c r="DB52">
        <f t="shared" si="11"/>
        <v>766.71</v>
      </c>
      <c r="DC52">
        <f t="shared" si="12"/>
        <v>285.52999999999997</v>
      </c>
    </row>
    <row r="53" spans="1:107" x14ac:dyDescent="0.2">
      <c r="A53">
        <f>ROW(Source!A456)</f>
        <v>456</v>
      </c>
      <c r="B53">
        <v>40597198</v>
      </c>
      <c r="C53">
        <v>40602377</v>
      </c>
      <c r="D53">
        <v>38622214</v>
      </c>
      <c r="E53">
        <v>1</v>
      </c>
      <c r="F53">
        <v>1</v>
      </c>
      <c r="G53">
        <v>25</v>
      </c>
      <c r="H53">
        <v>3</v>
      </c>
      <c r="I53" t="s">
        <v>605</v>
      </c>
      <c r="J53" t="s">
        <v>606</v>
      </c>
      <c r="K53" t="s">
        <v>607</v>
      </c>
      <c r="L53">
        <v>1339</v>
      </c>
      <c r="N53">
        <v>1007</v>
      </c>
      <c r="O53" t="s">
        <v>263</v>
      </c>
      <c r="P53" t="s">
        <v>263</v>
      </c>
      <c r="Q53">
        <v>1</v>
      </c>
      <c r="W53">
        <v>0</v>
      </c>
      <c r="X53">
        <v>-284110059</v>
      </c>
      <c r="Y53">
        <v>110</v>
      </c>
      <c r="AA53">
        <v>590.78</v>
      </c>
      <c r="AB53">
        <v>0</v>
      </c>
      <c r="AC53">
        <v>0</v>
      </c>
      <c r="AD53">
        <v>0</v>
      </c>
      <c r="AE53">
        <v>590.78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110</v>
      </c>
      <c r="AU53" t="s">
        <v>3</v>
      </c>
      <c r="AV53">
        <v>0</v>
      </c>
      <c r="AW53">
        <v>2</v>
      </c>
      <c r="AX53">
        <v>40602392</v>
      </c>
      <c r="AY53">
        <v>1</v>
      </c>
      <c r="AZ53">
        <v>0</v>
      </c>
      <c r="BA53">
        <v>115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Y53*Source!I456</f>
        <v>0</v>
      </c>
      <c r="CY53">
        <f>AA53</f>
        <v>590.78</v>
      </c>
      <c r="CZ53">
        <f>AE53</f>
        <v>590.78</v>
      </c>
      <c r="DA53">
        <f>AI53</f>
        <v>1</v>
      </c>
      <c r="DB53">
        <f t="shared" si="11"/>
        <v>64985.8</v>
      </c>
      <c r="DC53">
        <f t="shared" si="12"/>
        <v>0</v>
      </c>
    </row>
    <row r="54" spans="1:107" x14ac:dyDescent="0.2">
      <c r="A54">
        <f>ROW(Source!A456)</f>
        <v>456</v>
      </c>
      <c r="B54">
        <v>40597198</v>
      </c>
      <c r="C54">
        <v>40602377</v>
      </c>
      <c r="D54">
        <v>38622957</v>
      </c>
      <c r="E54">
        <v>1</v>
      </c>
      <c r="F54">
        <v>1</v>
      </c>
      <c r="G54">
        <v>25</v>
      </c>
      <c r="H54">
        <v>3</v>
      </c>
      <c r="I54" t="s">
        <v>608</v>
      </c>
      <c r="J54" t="s">
        <v>609</v>
      </c>
      <c r="K54" t="s">
        <v>610</v>
      </c>
      <c r="L54">
        <v>1339</v>
      </c>
      <c r="N54">
        <v>1007</v>
      </c>
      <c r="O54" t="s">
        <v>263</v>
      </c>
      <c r="P54" t="s">
        <v>263</v>
      </c>
      <c r="Q54">
        <v>1</v>
      </c>
      <c r="W54">
        <v>0</v>
      </c>
      <c r="X54">
        <v>924487879</v>
      </c>
      <c r="Y54">
        <v>5</v>
      </c>
      <c r="AA54">
        <v>33.729999999999997</v>
      </c>
      <c r="AB54">
        <v>0</v>
      </c>
      <c r="AC54">
        <v>0</v>
      </c>
      <c r="AD54">
        <v>0</v>
      </c>
      <c r="AE54">
        <v>33.729999999999997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5</v>
      </c>
      <c r="AU54" t="s">
        <v>3</v>
      </c>
      <c r="AV54">
        <v>0</v>
      </c>
      <c r="AW54">
        <v>2</v>
      </c>
      <c r="AX54">
        <v>40602393</v>
      </c>
      <c r="AY54">
        <v>1</v>
      </c>
      <c r="AZ54">
        <v>0</v>
      </c>
      <c r="BA54">
        <v>116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Y54*Source!I456</f>
        <v>0</v>
      </c>
      <c r="CY54">
        <f>AA54</f>
        <v>33.729999999999997</v>
      </c>
      <c r="CZ54">
        <f>AE54</f>
        <v>33.729999999999997</v>
      </c>
      <c r="DA54">
        <f>AI54</f>
        <v>1</v>
      </c>
      <c r="DB54">
        <f t="shared" si="11"/>
        <v>168.65</v>
      </c>
      <c r="DC54">
        <f t="shared" si="12"/>
        <v>0</v>
      </c>
    </row>
    <row r="55" spans="1:107" x14ac:dyDescent="0.2">
      <c r="A55">
        <f>ROW(Source!A457)</f>
        <v>457</v>
      </c>
      <c r="B55">
        <v>40597198</v>
      </c>
      <c r="C55">
        <v>40602394</v>
      </c>
      <c r="D55">
        <v>38607873</v>
      </c>
      <c r="E55">
        <v>25</v>
      </c>
      <c r="F55">
        <v>1</v>
      </c>
      <c r="G55">
        <v>25</v>
      </c>
      <c r="H55">
        <v>1</v>
      </c>
      <c r="I55" t="s">
        <v>538</v>
      </c>
      <c r="J55" t="s">
        <v>3</v>
      </c>
      <c r="K55" t="s">
        <v>539</v>
      </c>
      <c r="L55">
        <v>1191</v>
      </c>
      <c r="N55">
        <v>1013</v>
      </c>
      <c r="O55" t="s">
        <v>540</v>
      </c>
      <c r="P55" t="s">
        <v>540</v>
      </c>
      <c r="Q55">
        <v>1</v>
      </c>
      <c r="W55">
        <v>0</v>
      </c>
      <c r="X55">
        <v>476480486</v>
      </c>
      <c r="Y55">
        <v>115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115</v>
      </c>
      <c r="AU55" t="s">
        <v>3</v>
      </c>
      <c r="AV55">
        <v>1</v>
      </c>
      <c r="AW55">
        <v>2</v>
      </c>
      <c r="AX55">
        <v>40602398</v>
      </c>
      <c r="AY55">
        <v>1</v>
      </c>
      <c r="AZ55">
        <v>0</v>
      </c>
      <c r="BA55">
        <v>117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Y55*Source!I457</f>
        <v>0</v>
      </c>
      <c r="CY55">
        <f>AD55</f>
        <v>0</v>
      </c>
      <c r="CZ55">
        <f>AH55</f>
        <v>0</v>
      </c>
      <c r="DA55">
        <f>AL55</f>
        <v>1</v>
      </c>
      <c r="DB55">
        <f t="shared" si="11"/>
        <v>0</v>
      </c>
      <c r="DC55">
        <f t="shared" si="12"/>
        <v>0</v>
      </c>
    </row>
    <row r="56" spans="1:107" x14ac:dyDescent="0.2">
      <c r="A56">
        <f>ROW(Source!A457)</f>
        <v>457</v>
      </c>
      <c r="B56">
        <v>40597198</v>
      </c>
      <c r="C56">
        <v>40602394</v>
      </c>
      <c r="D56">
        <v>38623896</v>
      </c>
      <c r="E56">
        <v>1</v>
      </c>
      <c r="F56">
        <v>1</v>
      </c>
      <c r="G56">
        <v>25</v>
      </c>
      <c r="H56">
        <v>3</v>
      </c>
      <c r="I56" t="s">
        <v>566</v>
      </c>
      <c r="J56" t="s">
        <v>567</v>
      </c>
      <c r="K56" t="s">
        <v>568</v>
      </c>
      <c r="L56">
        <v>1339</v>
      </c>
      <c r="N56">
        <v>1007</v>
      </c>
      <c r="O56" t="s">
        <v>263</v>
      </c>
      <c r="P56" t="s">
        <v>263</v>
      </c>
      <c r="Q56">
        <v>1</v>
      </c>
      <c r="W56">
        <v>0</v>
      </c>
      <c r="X56">
        <v>1637047911</v>
      </c>
      <c r="Y56">
        <v>5.9</v>
      </c>
      <c r="AA56">
        <v>3869.68</v>
      </c>
      <c r="AB56">
        <v>0</v>
      </c>
      <c r="AC56">
        <v>0</v>
      </c>
      <c r="AD56">
        <v>0</v>
      </c>
      <c r="AE56">
        <v>3869.68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5.9</v>
      </c>
      <c r="AU56" t="s">
        <v>3</v>
      </c>
      <c r="AV56">
        <v>0</v>
      </c>
      <c r="AW56">
        <v>2</v>
      </c>
      <c r="AX56">
        <v>40602399</v>
      </c>
      <c r="AY56">
        <v>1</v>
      </c>
      <c r="AZ56">
        <v>0</v>
      </c>
      <c r="BA56">
        <v>118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Y56*Source!I457</f>
        <v>0</v>
      </c>
      <c r="CY56">
        <f t="shared" ref="CY56:CY61" si="13">AA56</f>
        <v>3869.68</v>
      </c>
      <c r="CZ56">
        <f t="shared" ref="CZ56:CZ61" si="14">AE56</f>
        <v>3869.68</v>
      </c>
      <c r="DA56">
        <f t="shared" ref="DA56:DA61" si="15">AI56</f>
        <v>1</v>
      </c>
      <c r="DB56">
        <f t="shared" si="11"/>
        <v>22831.11</v>
      </c>
      <c r="DC56">
        <f t="shared" si="12"/>
        <v>0</v>
      </c>
    </row>
    <row r="57" spans="1:107" x14ac:dyDescent="0.2">
      <c r="A57">
        <f>ROW(Source!A457)</f>
        <v>457</v>
      </c>
      <c r="B57">
        <v>40597198</v>
      </c>
      <c r="C57">
        <v>40602394</v>
      </c>
      <c r="D57">
        <v>38623972</v>
      </c>
      <c r="E57">
        <v>1</v>
      </c>
      <c r="F57">
        <v>1</v>
      </c>
      <c r="G57">
        <v>25</v>
      </c>
      <c r="H57">
        <v>3</v>
      </c>
      <c r="I57" t="s">
        <v>569</v>
      </c>
      <c r="J57" t="s">
        <v>570</v>
      </c>
      <c r="K57" t="s">
        <v>571</v>
      </c>
      <c r="L57">
        <v>1339</v>
      </c>
      <c r="N57">
        <v>1007</v>
      </c>
      <c r="O57" t="s">
        <v>263</v>
      </c>
      <c r="P57" t="s">
        <v>263</v>
      </c>
      <c r="Q57">
        <v>1</v>
      </c>
      <c r="W57">
        <v>0</v>
      </c>
      <c r="X57">
        <v>1273343709</v>
      </c>
      <c r="Y57">
        <v>0.06</v>
      </c>
      <c r="AA57">
        <v>3003.56</v>
      </c>
      <c r="AB57">
        <v>0</v>
      </c>
      <c r="AC57">
        <v>0</v>
      </c>
      <c r="AD57">
        <v>0</v>
      </c>
      <c r="AE57">
        <v>3003.56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0.06</v>
      </c>
      <c r="AU57" t="s">
        <v>3</v>
      </c>
      <c r="AV57">
        <v>0</v>
      </c>
      <c r="AW57">
        <v>2</v>
      </c>
      <c r="AX57">
        <v>40602400</v>
      </c>
      <c r="AY57">
        <v>1</v>
      </c>
      <c r="AZ57">
        <v>0</v>
      </c>
      <c r="BA57">
        <v>119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Y57*Source!I457</f>
        <v>0</v>
      </c>
      <c r="CY57">
        <f t="shared" si="13"/>
        <v>3003.56</v>
      </c>
      <c r="CZ57">
        <f t="shared" si="14"/>
        <v>3003.56</v>
      </c>
      <c r="DA57">
        <f t="shared" si="15"/>
        <v>1</v>
      </c>
      <c r="DB57">
        <f t="shared" si="11"/>
        <v>180.21</v>
      </c>
      <c r="DC57">
        <f t="shared" si="12"/>
        <v>0</v>
      </c>
    </row>
    <row r="58" spans="1:107" x14ac:dyDescent="0.2">
      <c r="A58">
        <f>ROW(Source!A458)</f>
        <v>458</v>
      </c>
      <c r="B58">
        <v>40597198</v>
      </c>
      <c r="C58">
        <v>40602402</v>
      </c>
      <c r="D58">
        <v>38624109</v>
      </c>
      <c r="E58">
        <v>1</v>
      </c>
      <c r="F58">
        <v>1</v>
      </c>
      <c r="G58">
        <v>25</v>
      </c>
      <c r="H58">
        <v>3</v>
      </c>
      <c r="I58" t="s">
        <v>137</v>
      </c>
      <c r="J58" t="s">
        <v>139</v>
      </c>
      <c r="K58" t="s">
        <v>138</v>
      </c>
      <c r="L58">
        <v>1348</v>
      </c>
      <c r="N58">
        <v>1009</v>
      </c>
      <c r="O58" t="s">
        <v>42</v>
      </c>
      <c r="P58" t="s">
        <v>42</v>
      </c>
      <c r="Q58">
        <v>1000</v>
      </c>
      <c r="W58">
        <v>0</v>
      </c>
      <c r="X58">
        <v>1866054802</v>
      </c>
      <c r="Y58">
        <v>11.9</v>
      </c>
      <c r="AA58">
        <v>2727.65</v>
      </c>
      <c r="AB58">
        <v>0</v>
      </c>
      <c r="AC58">
        <v>0</v>
      </c>
      <c r="AD58">
        <v>0</v>
      </c>
      <c r="AE58">
        <v>2727.65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0</v>
      </c>
      <c r="AP58">
        <v>0</v>
      </c>
      <c r="AQ58">
        <v>0</v>
      </c>
      <c r="AR58">
        <v>0</v>
      </c>
      <c r="AS58" t="s">
        <v>3</v>
      </c>
      <c r="AT58">
        <v>11.9</v>
      </c>
      <c r="AU58" t="s">
        <v>3</v>
      </c>
      <c r="AV58">
        <v>0</v>
      </c>
      <c r="AW58">
        <v>1</v>
      </c>
      <c r="AX58">
        <v>-1</v>
      </c>
      <c r="AY58">
        <v>0</v>
      </c>
      <c r="AZ58">
        <v>0</v>
      </c>
      <c r="BA58" t="s">
        <v>3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Y58*Source!I458</f>
        <v>0</v>
      </c>
      <c r="CY58">
        <f t="shared" si="13"/>
        <v>2727.65</v>
      </c>
      <c r="CZ58">
        <f t="shared" si="14"/>
        <v>2727.65</v>
      </c>
      <c r="DA58">
        <f t="shared" si="15"/>
        <v>1</v>
      </c>
      <c r="DB58">
        <f t="shared" si="11"/>
        <v>32459.040000000001</v>
      </c>
      <c r="DC58">
        <f t="shared" si="12"/>
        <v>0</v>
      </c>
    </row>
    <row r="59" spans="1:107" x14ac:dyDescent="0.2">
      <c r="A59">
        <f>ROW(Source!A458)</f>
        <v>458</v>
      </c>
      <c r="B59">
        <v>40597198</v>
      </c>
      <c r="C59">
        <v>40602402</v>
      </c>
      <c r="D59">
        <v>38624125</v>
      </c>
      <c r="E59">
        <v>1</v>
      </c>
      <c r="F59">
        <v>1</v>
      </c>
      <c r="G59">
        <v>25</v>
      </c>
      <c r="H59">
        <v>3</v>
      </c>
      <c r="I59" t="s">
        <v>133</v>
      </c>
      <c r="J59" t="s">
        <v>135</v>
      </c>
      <c r="K59" t="s">
        <v>134</v>
      </c>
      <c r="L59">
        <v>1348</v>
      </c>
      <c r="N59">
        <v>1009</v>
      </c>
      <c r="O59" t="s">
        <v>42</v>
      </c>
      <c r="P59" t="s">
        <v>42</v>
      </c>
      <c r="Q59">
        <v>1000</v>
      </c>
      <c r="W59">
        <v>1</v>
      </c>
      <c r="X59">
        <v>1680765387</v>
      </c>
      <c r="Y59">
        <v>-7.14</v>
      </c>
      <c r="AA59">
        <v>2628.2</v>
      </c>
      <c r="AB59">
        <v>0</v>
      </c>
      <c r="AC59">
        <v>0</v>
      </c>
      <c r="AD59">
        <v>0</v>
      </c>
      <c r="AE59">
        <v>2628.2</v>
      </c>
      <c r="AF59">
        <v>0</v>
      </c>
      <c r="AG59">
        <v>0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0</v>
      </c>
      <c r="AP59">
        <v>0</v>
      </c>
      <c r="AQ59">
        <v>0</v>
      </c>
      <c r="AR59">
        <v>0</v>
      </c>
      <c r="AS59" t="s">
        <v>3</v>
      </c>
      <c r="AT59">
        <v>-7.14</v>
      </c>
      <c r="AU59" t="s">
        <v>3</v>
      </c>
      <c r="AV59">
        <v>0</v>
      </c>
      <c r="AW59">
        <v>2</v>
      </c>
      <c r="AX59">
        <v>40602408</v>
      </c>
      <c r="AY59">
        <v>1</v>
      </c>
      <c r="AZ59">
        <v>6144</v>
      </c>
      <c r="BA59">
        <v>124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Y59*Source!I458</f>
        <v>0</v>
      </c>
      <c r="CY59">
        <f t="shared" si="13"/>
        <v>2628.2</v>
      </c>
      <c r="CZ59">
        <f t="shared" si="14"/>
        <v>2628.2</v>
      </c>
      <c r="DA59">
        <f t="shared" si="15"/>
        <v>1</v>
      </c>
      <c r="DB59">
        <f t="shared" si="11"/>
        <v>-18765.349999999999</v>
      </c>
      <c r="DC59">
        <f t="shared" si="12"/>
        <v>0</v>
      </c>
    </row>
    <row r="60" spans="1:107" x14ac:dyDescent="0.2">
      <c r="A60">
        <f>ROW(Source!A495)</f>
        <v>495</v>
      </c>
      <c r="B60">
        <v>40597198</v>
      </c>
      <c r="C60">
        <v>40602411</v>
      </c>
      <c r="D60">
        <v>38624125</v>
      </c>
      <c r="E60">
        <v>1</v>
      </c>
      <c r="F60">
        <v>1</v>
      </c>
      <c r="G60">
        <v>25</v>
      </c>
      <c r="H60">
        <v>3</v>
      </c>
      <c r="I60" t="s">
        <v>133</v>
      </c>
      <c r="J60" t="s">
        <v>135</v>
      </c>
      <c r="K60" t="s">
        <v>134</v>
      </c>
      <c r="L60">
        <v>1348</v>
      </c>
      <c r="N60">
        <v>1009</v>
      </c>
      <c r="O60" t="s">
        <v>42</v>
      </c>
      <c r="P60" t="s">
        <v>42</v>
      </c>
      <c r="Q60">
        <v>1000</v>
      </c>
      <c r="W60">
        <v>1</v>
      </c>
      <c r="X60">
        <v>1680765387</v>
      </c>
      <c r="Y60">
        <v>-7.14</v>
      </c>
      <c r="AA60">
        <v>2628.2</v>
      </c>
      <c r="AB60">
        <v>0</v>
      </c>
      <c r="AC60">
        <v>0</v>
      </c>
      <c r="AD60">
        <v>0</v>
      </c>
      <c r="AE60">
        <v>2628.2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0</v>
      </c>
      <c r="AP60">
        <v>0</v>
      </c>
      <c r="AQ60">
        <v>0</v>
      </c>
      <c r="AR60">
        <v>0</v>
      </c>
      <c r="AS60" t="s">
        <v>3</v>
      </c>
      <c r="AT60">
        <v>-7.14</v>
      </c>
      <c r="AU60" t="s">
        <v>3</v>
      </c>
      <c r="AV60">
        <v>0</v>
      </c>
      <c r="AW60">
        <v>2</v>
      </c>
      <c r="AX60">
        <v>40602417</v>
      </c>
      <c r="AY60">
        <v>1</v>
      </c>
      <c r="AZ60">
        <v>6144</v>
      </c>
      <c r="BA60">
        <v>128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Y60*Source!I495</f>
        <v>0</v>
      </c>
      <c r="CY60">
        <f t="shared" si="13"/>
        <v>2628.2</v>
      </c>
      <c r="CZ60">
        <f t="shared" si="14"/>
        <v>2628.2</v>
      </c>
      <c r="DA60">
        <f t="shared" si="15"/>
        <v>1</v>
      </c>
      <c r="DB60">
        <f t="shared" si="11"/>
        <v>-18765.349999999999</v>
      </c>
      <c r="DC60">
        <f t="shared" si="12"/>
        <v>0</v>
      </c>
    </row>
    <row r="61" spans="1:107" x14ac:dyDescent="0.2">
      <c r="A61">
        <f>ROW(Source!A495)</f>
        <v>495</v>
      </c>
      <c r="B61">
        <v>40597198</v>
      </c>
      <c r="C61">
        <v>40602411</v>
      </c>
      <c r="D61">
        <v>38624125</v>
      </c>
      <c r="E61">
        <v>1</v>
      </c>
      <c r="F61">
        <v>1</v>
      </c>
      <c r="G61">
        <v>25</v>
      </c>
      <c r="H61">
        <v>3</v>
      </c>
      <c r="I61" t="s">
        <v>133</v>
      </c>
      <c r="J61" t="s">
        <v>135</v>
      </c>
      <c r="K61" t="s">
        <v>134</v>
      </c>
      <c r="L61">
        <v>1348</v>
      </c>
      <c r="N61">
        <v>1009</v>
      </c>
      <c r="O61" t="s">
        <v>42</v>
      </c>
      <c r="P61" t="s">
        <v>42</v>
      </c>
      <c r="Q61">
        <v>1000</v>
      </c>
      <c r="W61">
        <v>0</v>
      </c>
      <c r="X61">
        <v>1680765387</v>
      </c>
      <c r="Y61">
        <v>11.9</v>
      </c>
      <c r="AA61">
        <v>2628.2</v>
      </c>
      <c r="AB61">
        <v>0</v>
      </c>
      <c r="AC61">
        <v>0</v>
      </c>
      <c r="AD61">
        <v>0</v>
      </c>
      <c r="AE61">
        <v>2628.2</v>
      </c>
      <c r="AF61">
        <v>0</v>
      </c>
      <c r="AG61">
        <v>0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0</v>
      </c>
      <c r="AP61">
        <v>0</v>
      </c>
      <c r="AQ61">
        <v>0</v>
      </c>
      <c r="AR61">
        <v>0</v>
      </c>
      <c r="AS61" t="s">
        <v>3</v>
      </c>
      <c r="AT61">
        <v>11.9</v>
      </c>
      <c r="AU61" t="s">
        <v>3</v>
      </c>
      <c r="AV61">
        <v>0</v>
      </c>
      <c r="AW61">
        <v>1</v>
      </c>
      <c r="AX61">
        <v>-1</v>
      </c>
      <c r="AY61">
        <v>0</v>
      </c>
      <c r="AZ61">
        <v>0</v>
      </c>
      <c r="BA61" t="s">
        <v>3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Y61*Source!I495</f>
        <v>0</v>
      </c>
      <c r="CY61">
        <f t="shared" si="13"/>
        <v>2628.2</v>
      </c>
      <c r="CZ61">
        <f t="shared" si="14"/>
        <v>2628.2</v>
      </c>
      <c r="DA61">
        <f t="shared" si="15"/>
        <v>1</v>
      </c>
      <c r="DB61">
        <f t="shared" si="11"/>
        <v>31275.58</v>
      </c>
      <c r="DC61">
        <f t="shared" si="12"/>
        <v>0</v>
      </c>
    </row>
    <row r="62" spans="1:107" x14ac:dyDescent="0.2">
      <c r="A62">
        <f>ROW(Source!A532)</f>
        <v>532</v>
      </c>
      <c r="B62">
        <v>40597198</v>
      </c>
      <c r="C62">
        <v>40602420</v>
      </c>
      <c r="D62">
        <v>38607873</v>
      </c>
      <c r="E62">
        <v>25</v>
      </c>
      <c r="F62">
        <v>1</v>
      </c>
      <c r="G62">
        <v>25</v>
      </c>
      <c r="H62">
        <v>1</v>
      </c>
      <c r="I62" t="s">
        <v>538</v>
      </c>
      <c r="J62" t="s">
        <v>3</v>
      </c>
      <c r="K62" t="s">
        <v>539</v>
      </c>
      <c r="L62">
        <v>1191</v>
      </c>
      <c r="N62">
        <v>1013</v>
      </c>
      <c r="O62" t="s">
        <v>540</v>
      </c>
      <c r="P62" t="s">
        <v>540</v>
      </c>
      <c r="Q62">
        <v>1</v>
      </c>
      <c r="W62">
        <v>0</v>
      </c>
      <c r="X62">
        <v>476480486</v>
      </c>
      <c r="Y62">
        <v>0.16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0.16</v>
      </c>
      <c r="AU62" t="s">
        <v>3</v>
      </c>
      <c r="AV62">
        <v>1</v>
      </c>
      <c r="AW62">
        <v>2</v>
      </c>
      <c r="AX62">
        <v>40602425</v>
      </c>
      <c r="AY62">
        <v>1</v>
      </c>
      <c r="AZ62">
        <v>6144</v>
      </c>
      <c r="BA62">
        <v>129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Y62*Source!I532</f>
        <v>0</v>
      </c>
      <c r="CY62">
        <f>AD62</f>
        <v>0</v>
      </c>
      <c r="CZ62">
        <f>AH62</f>
        <v>0</v>
      </c>
      <c r="DA62">
        <f>AL62</f>
        <v>1</v>
      </c>
      <c r="DB62">
        <f t="shared" si="11"/>
        <v>0</v>
      </c>
      <c r="DC62">
        <f t="shared" si="12"/>
        <v>0</v>
      </c>
    </row>
    <row r="63" spans="1:107" x14ac:dyDescent="0.2">
      <c r="A63">
        <f>ROW(Source!A532)</f>
        <v>532</v>
      </c>
      <c r="B63">
        <v>40597198</v>
      </c>
      <c r="C63">
        <v>40602420</v>
      </c>
      <c r="D63">
        <v>38620310</v>
      </c>
      <c r="E63">
        <v>1</v>
      </c>
      <c r="F63">
        <v>1</v>
      </c>
      <c r="G63">
        <v>25</v>
      </c>
      <c r="H63">
        <v>2</v>
      </c>
      <c r="I63" t="s">
        <v>557</v>
      </c>
      <c r="J63" t="s">
        <v>558</v>
      </c>
      <c r="K63" t="s">
        <v>559</v>
      </c>
      <c r="L63">
        <v>1368</v>
      </c>
      <c r="N63">
        <v>1011</v>
      </c>
      <c r="O63" t="s">
        <v>544</v>
      </c>
      <c r="P63" t="s">
        <v>544</v>
      </c>
      <c r="Q63">
        <v>1</v>
      </c>
      <c r="W63">
        <v>0</v>
      </c>
      <c r="X63">
        <v>912082242</v>
      </c>
      <c r="Y63">
        <v>0.04</v>
      </c>
      <c r="AA63">
        <v>0</v>
      </c>
      <c r="AB63">
        <v>1320.92</v>
      </c>
      <c r="AC63">
        <v>1099.01</v>
      </c>
      <c r="AD63">
        <v>0</v>
      </c>
      <c r="AE63">
        <v>0</v>
      </c>
      <c r="AF63">
        <v>1320.92</v>
      </c>
      <c r="AG63">
        <v>1099.01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0.04</v>
      </c>
      <c r="AU63" t="s">
        <v>3</v>
      </c>
      <c r="AV63">
        <v>0</v>
      </c>
      <c r="AW63">
        <v>2</v>
      </c>
      <c r="AX63">
        <v>40602426</v>
      </c>
      <c r="AY63">
        <v>1</v>
      </c>
      <c r="AZ63">
        <v>6144</v>
      </c>
      <c r="BA63">
        <v>130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Y63*Source!I532</f>
        <v>0</v>
      </c>
      <c r="CY63">
        <f>AB63</f>
        <v>1320.92</v>
      </c>
      <c r="CZ63">
        <f>AF63</f>
        <v>1320.92</v>
      </c>
      <c r="DA63">
        <f>AJ63</f>
        <v>1</v>
      </c>
      <c r="DB63">
        <f t="shared" si="11"/>
        <v>52.84</v>
      </c>
      <c r="DC63">
        <f t="shared" si="12"/>
        <v>43.96</v>
      </c>
    </row>
    <row r="64" spans="1:107" x14ac:dyDescent="0.2">
      <c r="A64">
        <f>ROW(Source!A532)</f>
        <v>532</v>
      </c>
      <c r="B64">
        <v>40597198</v>
      </c>
      <c r="C64">
        <v>40602420</v>
      </c>
      <c r="D64">
        <v>38620317</v>
      </c>
      <c r="E64">
        <v>1</v>
      </c>
      <c r="F64">
        <v>1</v>
      </c>
      <c r="G64">
        <v>25</v>
      </c>
      <c r="H64">
        <v>2</v>
      </c>
      <c r="I64" t="s">
        <v>560</v>
      </c>
      <c r="J64" t="s">
        <v>561</v>
      </c>
      <c r="K64" t="s">
        <v>562</v>
      </c>
      <c r="L64">
        <v>1368</v>
      </c>
      <c r="N64">
        <v>1011</v>
      </c>
      <c r="O64" t="s">
        <v>544</v>
      </c>
      <c r="P64" t="s">
        <v>544</v>
      </c>
      <c r="Q64">
        <v>1</v>
      </c>
      <c r="W64">
        <v>0</v>
      </c>
      <c r="X64">
        <v>1614770171</v>
      </c>
      <c r="Y64">
        <v>0.02</v>
      </c>
      <c r="AA64">
        <v>0</v>
      </c>
      <c r="AB64">
        <v>2175.39</v>
      </c>
      <c r="AC64">
        <v>408.02</v>
      </c>
      <c r="AD64">
        <v>0</v>
      </c>
      <c r="AE64">
        <v>0</v>
      </c>
      <c r="AF64">
        <v>2175.39</v>
      </c>
      <c r="AG64">
        <v>408.02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0.02</v>
      </c>
      <c r="AU64" t="s">
        <v>3</v>
      </c>
      <c r="AV64">
        <v>0</v>
      </c>
      <c r="AW64">
        <v>2</v>
      </c>
      <c r="AX64">
        <v>40602427</v>
      </c>
      <c r="AY64">
        <v>1</v>
      </c>
      <c r="AZ64">
        <v>6144</v>
      </c>
      <c r="BA64">
        <v>131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Y64*Source!I532</f>
        <v>0</v>
      </c>
      <c r="CY64">
        <f>AB64</f>
        <v>2175.39</v>
      </c>
      <c r="CZ64">
        <f>AF64</f>
        <v>2175.39</v>
      </c>
      <c r="DA64">
        <f>AJ64</f>
        <v>1</v>
      </c>
      <c r="DB64">
        <f t="shared" si="11"/>
        <v>43.51</v>
      </c>
      <c r="DC64">
        <f t="shared" si="12"/>
        <v>8.16</v>
      </c>
    </row>
    <row r="65" spans="1:107" x14ac:dyDescent="0.2">
      <c r="A65">
        <f>ROW(Source!A532)</f>
        <v>532</v>
      </c>
      <c r="B65">
        <v>40597198</v>
      </c>
      <c r="C65">
        <v>40602420</v>
      </c>
      <c r="D65">
        <v>38623528</v>
      </c>
      <c r="E65">
        <v>1</v>
      </c>
      <c r="F65">
        <v>1</v>
      </c>
      <c r="G65">
        <v>25</v>
      </c>
      <c r="H65">
        <v>3</v>
      </c>
      <c r="I65" t="s">
        <v>563</v>
      </c>
      <c r="J65" t="s">
        <v>564</v>
      </c>
      <c r="K65" t="s">
        <v>565</v>
      </c>
      <c r="L65">
        <v>1346</v>
      </c>
      <c r="N65">
        <v>1009</v>
      </c>
      <c r="O65" t="s">
        <v>272</v>
      </c>
      <c r="P65" t="s">
        <v>272</v>
      </c>
      <c r="Q65">
        <v>1</v>
      </c>
      <c r="W65">
        <v>0</v>
      </c>
      <c r="X65">
        <v>-1877411388</v>
      </c>
      <c r="Y65">
        <v>8.19</v>
      </c>
      <c r="AA65">
        <v>75.94</v>
      </c>
      <c r="AB65">
        <v>0</v>
      </c>
      <c r="AC65">
        <v>0</v>
      </c>
      <c r="AD65">
        <v>0</v>
      </c>
      <c r="AE65">
        <v>75.94</v>
      </c>
      <c r="AF65">
        <v>0</v>
      </c>
      <c r="AG65">
        <v>0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8.19</v>
      </c>
      <c r="AU65" t="s">
        <v>3</v>
      </c>
      <c r="AV65">
        <v>0</v>
      </c>
      <c r="AW65">
        <v>2</v>
      </c>
      <c r="AX65">
        <v>40602428</v>
      </c>
      <c r="AY65">
        <v>1</v>
      </c>
      <c r="AZ65">
        <v>0</v>
      </c>
      <c r="BA65">
        <v>132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Y65*Source!I532</f>
        <v>0</v>
      </c>
      <c r="CY65">
        <f>AA65</f>
        <v>75.94</v>
      </c>
      <c r="CZ65">
        <f>AE65</f>
        <v>75.94</v>
      </c>
      <c r="DA65">
        <f>AI65</f>
        <v>1</v>
      </c>
      <c r="DB65">
        <f t="shared" si="11"/>
        <v>621.95000000000005</v>
      </c>
      <c r="DC65">
        <f t="shared" si="12"/>
        <v>0</v>
      </c>
    </row>
    <row r="66" spans="1:107" x14ac:dyDescent="0.2">
      <c r="A66">
        <f>ROW(Source!A533)</f>
        <v>533</v>
      </c>
      <c r="B66">
        <v>40597198</v>
      </c>
      <c r="C66">
        <v>40602429</v>
      </c>
      <c r="D66">
        <v>38607873</v>
      </c>
      <c r="E66">
        <v>25</v>
      </c>
      <c r="F66">
        <v>1</v>
      </c>
      <c r="G66">
        <v>25</v>
      </c>
      <c r="H66">
        <v>1</v>
      </c>
      <c r="I66" t="s">
        <v>538</v>
      </c>
      <c r="J66" t="s">
        <v>3</v>
      </c>
      <c r="K66" t="s">
        <v>539</v>
      </c>
      <c r="L66">
        <v>1191</v>
      </c>
      <c r="N66">
        <v>1013</v>
      </c>
      <c r="O66" t="s">
        <v>540</v>
      </c>
      <c r="P66" t="s">
        <v>540</v>
      </c>
      <c r="Q66">
        <v>1</v>
      </c>
      <c r="W66">
        <v>0</v>
      </c>
      <c r="X66">
        <v>476480486</v>
      </c>
      <c r="Y66">
        <v>1.35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1.35</v>
      </c>
      <c r="AU66" t="s">
        <v>3</v>
      </c>
      <c r="AV66">
        <v>1</v>
      </c>
      <c r="AW66">
        <v>2</v>
      </c>
      <c r="AX66">
        <v>40602434</v>
      </c>
      <c r="AY66">
        <v>1</v>
      </c>
      <c r="AZ66">
        <v>0</v>
      </c>
      <c r="BA66">
        <v>133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Y66*Source!I533</f>
        <v>0</v>
      </c>
      <c r="CY66">
        <f>AD66</f>
        <v>0</v>
      </c>
      <c r="CZ66">
        <f>AH66</f>
        <v>0</v>
      </c>
      <c r="DA66">
        <f>AL66</f>
        <v>1</v>
      </c>
      <c r="DB66">
        <f t="shared" si="11"/>
        <v>0</v>
      </c>
      <c r="DC66">
        <f t="shared" si="12"/>
        <v>0</v>
      </c>
    </row>
    <row r="67" spans="1:107" x14ac:dyDescent="0.2">
      <c r="A67">
        <f>ROW(Source!A533)</f>
        <v>533</v>
      </c>
      <c r="B67">
        <v>40597198</v>
      </c>
      <c r="C67">
        <v>40602429</v>
      </c>
      <c r="D67">
        <v>38620308</v>
      </c>
      <c r="E67">
        <v>1</v>
      </c>
      <c r="F67">
        <v>1</v>
      </c>
      <c r="G67">
        <v>25</v>
      </c>
      <c r="H67">
        <v>2</v>
      </c>
      <c r="I67" t="s">
        <v>611</v>
      </c>
      <c r="J67" t="s">
        <v>612</v>
      </c>
      <c r="K67" t="s">
        <v>613</v>
      </c>
      <c r="L67">
        <v>1368</v>
      </c>
      <c r="N67">
        <v>1011</v>
      </c>
      <c r="O67" t="s">
        <v>544</v>
      </c>
      <c r="P67" t="s">
        <v>544</v>
      </c>
      <c r="Q67">
        <v>1</v>
      </c>
      <c r="W67">
        <v>0</v>
      </c>
      <c r="X67">
        <v>1591868789</v>
      </c>
      <c r="Y67">
        <v>0.28999999999999998</v>
      </c>
      <c r="AA67">
        <v>0</v>
      </c>
      <c r="AB67">
        <v>4738.51</v>
      </c>
      <c r="AC67">
        <v>3944.75</v>
      </c>
      <c r="AD67">
        <v>0</v>
      </c>
      <c r="AE67">
        <v>0</v>
      </c>
      <c r="AF67">
        <v>4738.51</v>
      </c>
      <c r="AG67">
        <v>3944.75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0.28999999999999998</v>
      </c>
      <c r="AU67" t="s">
        <v>3</v>
      </c>
      <c r="AV67">
        <v>0</v>
      </c>
      <c r="AW67">
        <v>2</v>
      </c>
      <c r="AX67">
        <v>40602435</v>
      </c>
      <c r="AY67">
        <v>1</v>
      </c>
      <c r="AZ67">
        <v>0</v>
      </c>
      <c r="BA67">
        <v>134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Y67*Source!I533</f>
        <v>0</v>
      </c>
      <c r="CY67">
        <f>AB67</f>
        <v>4738.51</v>
      </c>
      <c r="CZ67">
        <f>AF67</f>
        <v>4738.51</v>
      </c>
      <c r="DA67">
        <f>AJ67</f>
        <v>1</v>
      </c>
      <c r="DB67">
        <f t="shared" si="11"/>
        <v>1374.17</v>
      </c>
      <c r="DC67">
        <f t="shared" si="12"/>
        <v>1143.98</v>
      </c>
    </row>
    <row r="68" spans="1:107" x14ac:dyDescent="0.2">
      <c r="A68">
        <f>ROW(Source!A533)</f>
        <v>533</v>
      </c>
      <c r="B68">
        <v>40597198</v>
      </c>
      <c r="C68">
        <v>40602429</v>
      </c>
      <c r="D68">
        <v>38621875</v>
      </c>
      <c r="E68">
        <v>1</v>
      </c>
      <c r="F68">
        <v>1</v>
      </c>
      <c r="G68">
        <v>25</v>
      </c>
      <c r="H68">
        <v>3</v>
      </c>
      <c r="I68" t="s">
        <v>614</v>
      </c>
      <c r="J68" t="s">
        <v>615</v>
      </c>
      <c r="K68" t="s">
        <v>616</v>
      </c>
      <c r="L68">
        <v>1348</v>
      </c>
      <c r="N68">
        <v>1009</v>
      </c>
      <c r="O68" t="s">
        <v>42</v>
      </c>
      <c r="P68" t="s">
        <v>42</v>
      </c>
      <c r="Q68">
        <v>1000</v>
      </c>
      <c r="W68">
        <v>0</v>
      </c>
      <c r="X68">
        <v>1869243020</v>
      </c>
      <c r="Y68">
        <v>3.5E-4</v>
      </c>
      <c r="AA68">
        <v>54272.38</v>
      </c>
      <c r="AB68">
        <v>0</v>
      </c>
      <c r="AC68">
        <v>0</v>
      </c>
      <c r="AD68">
        <v>0</v>
      </c>
      <c r="AE68">
        <v>54272.38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3.5E-4</v>
      </c>
      <c r="AU68" t="s">
        <v>3</v>
      </c>
      <c r="AV68">
        <v>0</v>
      </c>
      <c r="AW68">
        <v>2</v>
      </c>
      <c r="AX68">
        <v>40602436</v>
      </c>
      <c r="AY68">
        <v>1</v>
      </c>
      <c r="AZ68">
        <v>0</v>
      </c>
      <c r="BA68">
        <v>135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Y68*Source!I533</f>
        <v>0</v>
      </c>
      <c r="CY68">
        <f t="shared" ref="CY68:CY73" si="16">AA68</f>
        <v>54272.38</v>
      </c>
      <c r="CZ68">
        <f t="shared" ref="CZ68:CZ73" si="17">AE68</f>
        <v>54272.38</v>
      </c>
      <c r="DA68">
        <f t="shared" ref="DA68:DA73" si="18">AI68</f>
        <v>1</v>
      </c>
      <c r="DB68">
        <f t="shared" si="11"/>
        <v>19</v>
      </c>
      <c r="DC68">
        <f t="shared" si="12"/>
        <v>0</v>
      </c>
    </row>
    <row r="69" spans="1:107" x14ac:dyDescent="0.2">
      <c r="A69">
        <f>ROW(Source!A533)</f>
        <v>533</v>
      </c>
      <c r="B69">
        <v>40597198</v>
      </c>
      <c r="C69">
        <v>40602429</v>
      </c>
      <c r="D69">
        <v>38621562</v>
      </c>
      <c r="E69">
        <v>1</v>
      </c>
      <c r="F69">
        <v>1</v>
      </c>
      <c r="G69">
        <v>25</v>
      </c>
      <c r="H69">
        <v>3</v>
      </c>
      <c r="I69" t="s">
        <v>617</v>
      </c>
      <c r="J69" t="s">
        <v>618</v>
      </c>
      <c r="K69" t="s">
        <v>619</v>
      </c>
      <c r="L69">
        <v>1348</v>
      </c>
      <c r="N69">
        <v>1009</v>
      </c>
      <c r="O69" t="s">
        <v>42</v>
      </c>
      <c r="P69" t="s">
        <v>42</v>
      </c>
      <c r="Q69">
        <v>1000</v>
      </c>
      <c r="W69">
        <v>0</v>
      </c>
      <c r="X69">
        <v>-531510740</v>
      </c>
      <c r="Y69">
        <v>5.5000000000000003E-4</v>
      </c>
      <c r="AA69">
        <v>80455.460000000006</v>
      </c>
      <c r="AB69">
        <v>0</v>
      </c>
      <c r="AC69">
        <v>0</v>
      </c>
      <c r="AD69">
        <v>0</v>
      </c>
      <c r="AE69">
        <v>80455.460000000006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5.5000000000000003E-4</v>
      </c>
      <c r="AU69" t="s">
        <v>3</v>
      </c>
      <c r="AV69">
        <v>0</v>
      </c>
      <c r="AW69">
        <v>2</v>
      </c>
      <c r="AX69">
        <v>40602437</v>
      </c>
      <c r="AY69">
        <v>1</v>
      </c>
      <c r="AZ69">
        <v>0</v>
      </c>
      <c r="BA69">
        <v>136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Y69*Source!I533</f>
        <v>0</v>
      </c>
      <c r="CY69">
        <f t="shared" si="16"/>
        <v>80455.460000000006</v>
      </c>
      <c r="CZ69">
        <f t="shared" si="17"/>
        <v>80455.460000000006</v>
      </c>
      <c r="DA69">
        <f t="shared" si="18"/>
        <v>1</v>
      </c>
      <c r="DB69">
        <f t="shared" si="11"/>
        <v>44.25</v>
      </c>
      <c r="DC69">
        <f t="shared" si="12"/>
        <v>0</v>
      </c>
    </row>
    <row r="70" spans="1:107" x14ac:dyDescent="0.2">
      <c r="A70">
        <f>ROW(Source!A535)</f>
        <v>535</v>
      </c>
      <c r="B70">
        <v>40597198</v>
      </c>
      <c r="C70">
        <v>40602444</v>
      </c>
      <c r="D70">
        <v>38622003</v>
      </c>
      <c r="E70">
        <v>1</v>
      </c>
      <c r="F70">
        <v>1</v>
      </c>
      <c r="G70">
        <v>25</v>
      </c>
      <c r="H70">
        <v>3</v>
      </c>
      <c r="I70" t="s">
        <v>174</v>
      </c>
      <c r="J70" t="s">
        <v>176</v>
      </c>
      <c r="K70" t="s">
        <v>175</v>
      </c>
      <c r="L70">
        <v>1348</v>
      </c>
      <c r="N70">
        <v>1009</v>
      </c>
      <c r="O70" t="s">
        <v>42</v>
      </c>
      <c r="P70" t="s">
        <v>42</v>
      </c>
      <c r="Q70">
        <v>1000</v>
      </c>
      <c r="W70">
        <v>1</v>
      </c>
      <c r="X70">
        <v>-763955304</v>
      </c>
      <c r="Y70">
        <v>-4.8000000000000001E-2</v>
      </c>
      <c r="AA70">
        <v>131633.01999999999</v>
      </c>
      <c r="AB70">
        <v>0</v>
      </c>
      <c r="AC70">
        <v>0</v>
      </c>
      <c r="AD70">
        <v>0</v>
      </c>
      <c r="AE70">
        <v>131633.01999999999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0</v>
      </c>
      <c r="AP70">
        <v>0</v>
      </c>
      <c r="AQ70">
        <v>0</v>
      </c>
      <c r="AR70">
        <v>0</v>
      </c>
      <c r="AS70" t="s">
        <v>3</v>
      </c>
      <c r="AT70">
        <v>-4.8000000000000001E-2</v>
      </c>
      <c r="AU70" t="s">
        <v>3</v>
      </c>
      <c r="AV70">
        <v>0</v>
      </c>
      <c r="AW70">
        <v>2</v>
      </c>
      <c r="AX70">
        <v>40602451</v>
      </c>
      <c r="AY70">
        <v>1</v>
      </c>
      <c r="AZ70">
        <v>6144</v>
      </c>
      <c r="BA70">
        <v>144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Y70*Source!I535</f>
        <v>0</v>
      </c>
      <c r="CY70">
        <f t="shared" si="16"/>
        <v>131633.01999999999</v>
      </c>
      <c r="CZ70">
        <f t="shared" si="17"/>
        <v>131633.01999999999</v>
      </c>
      <c r="DA70">
        <f t="shared" si="18"/>
        <v>1</v>
      </c>
      <c r="DB70">
        <f t="shared" si="11"/>
        <v>-6318.38</v>
      </c>
      <c r="DC70">
        <f t="shared" si="12"/>
        <v>0</v>
      </c>
    </row>
    <row r="71" spans="1:107" x14ac:dyDescent="0.2">
      <c r="A71">
        <f>ROW(Source!A535)</f>
        <v>535</v>
      </c>
      <c r="B71">
        <v>40597198</v>
      </c>
      <c r="C71">
        <v>40602444</v>
      </c>
      <c r="D71">
        <v>38625670</v>
      </c>
      <c r="E71">
        <v>1</v>
      </c>
      <c r="F71">
        <v>1</v>
      </c>
      <c r="G71">
        <v>25</v>
      </c>
      <c r="H71">
        <v>3</v>
      </c>
      <c r="I71" t="s">
        <v>182</v>
      </c>
      <c r="J71" t="s">
        <v>184</v>
      </c>
      <c r="K71" t="s">
        <v>183</v>
      </c>
      <c r="L71">
        <v>1354</v>
      </c>
      <c r="N71">
        <v>1010</v>
      </c>
      <c r="O71" t="s">
        <v>171</v>
      </c>
      <c r="P71" t="s">
        <v>171</v>
      </c>
      <c r="Q71">
        <v>1</v>
      </c>
      <c r="W71">
        <v>0</v>
      </c>
      <c r="X71">
        <v>-1687728925</v>
      </c>
      <c r="Y71">
        <v>100</v>
      </c>
      <c r="AA71">
        <v>5774.67</v>
      </c>
      <c r="AB71">
        <v>0</v>
      </c>
      <c r="AC71">
        <v>0</v>
      </c>
      <c r="AD71">
        <v>0</v>
      </c>
      <c r="AE71">
        <v>5774.67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0</v>
      </c>
      <c r="AP71">
        <v>0</v>
      </c>
      <c r="AQ71">
        <v>0</v>
      </c>
      <c r="AR71">
        <v>0</v>
      </c>
      <c r="AS71" t="s">
        <v>3</v>
      </c>
      <c r="AT71">
        <v>100</v>
      </c>
      <c r="AU71" t="s">
        <v>3</v>
      </c>
      <c r="AV71">
        <v>0</v>
      </c>
      <c r="AW71">
        <v>1</v>
      </c>
      <c r="AX71">
        <v>-1</v>
      </c>
      <c r="AY71">
        <v>0</v>
      </c>
      <c r="AZ71">
        <v>0</v>
      </c>
      <c r="BA71" t="s">
        <v>3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Y71*Source!I535</f>
        <v>0</v>
      </c>
      <c r="CY71">
        <f t="shared" si="16"/>
        <v>5774.67</v>
      </c>
      <c r="CZ71">
        <f t="shared" si="17"/>
        <v>5774.67</v>
      </c>
      <c r="DA71">
        <f t="shared" si="18"/>
        <v>1</v>
      </c>
      <c r="DB71">
        <f t="shared" si="11"/>
        <v>577467</v>
      </c>
      <c r="DC71">
        <f t="shared" si="12"/>
        <v>0</v>
      </c>
    </row>
    <row r="72" spans="1:107" x14ac:dyDescent="0.2">
      <c r="A72">
        <f>ROW(Source!A535)</f>
        <v>535</v>
      </c>
      <c r="B72">
        <v>40597198</v>
      </c>
      <c r="C72">
        <v>40602444</v>
      </c>
      <c r="D72">
        <v>38625703</v>
      </c>
      <c r="E72">
        <v>1</v>
      </c>
      <c r="F72">
        <v>1</v>
      </c>
      <c r="G72">
        <v>25</v>
      </c>
      <c r="H72">
        <v>3</v>
      </c>
      <c r="I72" t="s">
        <v>169</v>
      </c>
      <c r="J72" t="s">
        <v>172</v>
      </c>
      <c r="K72" t="s">
        <v>170</v>
      </c>
      <c r="L72">
        <v>1354</v>
      </c>
      <c r="N72">
        <v>1010</v>
      </c>
      <c r="O72" t="s">
        <v>171</v>
      </c>
      <c r="P72" t="s">
        <v>171</v>
      </c>
      <c r="Q72">
        <v>1</v>
      </c>
      <c r="W72">
        <v>1</v>
      </c>
      <c r="X72">
        <v>4954026</v>
      </c>
      <c r="Y72">
        <v>-23.076923000000001</v>
      </c>
      <c r="AA72">
        <v>1799.61</v>
      </c>
      <c r="AB72">
        <v>0</v>
      </c>
      <c r="AC72">
        <v>0</v>
      </c>
      <c r="AD72">
        <v>0</v>
      </c>
      <c r="AE72">
        <v>1799.61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0</v>
      </c>
      <c r="AP72">
        <v>0</v>
      </c>
      <c r="AQ72">
        <v>0</v>
      </c>
      <c r="AR72">
        <v>0</v>
      </c>
      <c r="AS72" t="s">
        <v>3</v>
      </c>
      <c r="AT72">
        <v>-23.076923000000001</v>
      </c>
      <c r="AU72" t="s">
        <v>3</v>
      </c>
      <c r="AV72">
        <v>0</v>
      </c>
      <c r="AW72">
        <v>2</v>
      </c>
      <c r="AX72">
        <v>40602452</v>
      </c>
      <c r="AY72">
        <v>1</v>
      </c>
      <c r="AZ72">
        <v>6144</v>
      </c>
      <c r="BA72">
        <v>145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Y72*Source!I535</f>
        <v>0</v>
      </c>
      <c r="CY72">
        <f t="shared" si="16"/>
        <v>1799.61</v>
      </c>
      <c r="CZ72">
        <f t="shared" si="17"/>
        <v>1799.61</v>
      </c>
      <c r="DA72">
        <f t="shared" si="18"/>
        <v>1</v>
      </c>
      <c r="DB72">
        <f t="shared" si="11"/>
        <v>-41529.46</v>
      </c>
      <c r="DC72">
        <f t="shared" si="12"/>
        <v>0</v>
      </c>
    </row>
    <row r="73" spans="1:107" x14ac:dyDescent="0.2">
      <c r="A73">
        <f>ROW(Source!A535)</f>
        <v>535</v>
      </c>
      <c r="B73">
        <v>40597198</v>
      </c>
      <c r="C73">
        <v>40602444</v>
      </c>
      <c r="D73">
        <v>38625704</v>
      </c>
      <c r="E73">
        <v>1</v>
      </c>
      <c r="F73">
        <v>1</v>
      </c>
      <c r="G73">
        <v>25</v>
      </c>
      <c r="H73">
        <v>3</v>
      </c>
      <c r="I73" t="s">
        <v>178</v>
      </c>
      <c r="J73" t="s">
        <v>180</v>
      </c>
      <c r="K73" t="s">
        <v>179</v>
      </c>
      <c r="L73">
        <v>1354</v>
      </c>
      <c r="N73">
        <v>1010</v>
      </c>
      <c r="O73" t="s">
        <v>171</v>
      </c>
      <c r="P73" t="s">
        <v>171</v>
      </c>
      <c r="Q73">
        <v>1</v>
      </c>
      <c r="W73">
        <v>0</v>
      </c>
      <c r="X73">
        <v>-1327641858</v>
      </c>
      <c r="Y73">
        <v>200</v>
      </c>
      <c r="AA73">
        <v>127.19</v>
      </c>
      <c r="AB73">
        <v>0</v>
      </c>
      <c r="AC73">
        <v>0</v>
      </c>
      <c r="AD73">
        <v>0</v>
      </c>
      <c r="AE73">
        <v>127.19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0</v>
      </c>
      <c r="AP73">
        <v>0</v>
      </c>
      <c r="AQ73">
        <v>0</v>
      </c>
      <c r="AR73">
        <v>0</v>
      </c>
      <c r="AS73" t="s">
        <v>3</v>
      </c>
      <c r="AT73">
        <v>200</v>
      </c>
      <c r="AU73" t="s">
        <v>3</v>
      </c>
      <c r="AV73">
        <v>0</v>
      </c>
      <c r="AW73">
        <v>1</v>
      </c>
      <c r="AX73">
        <v>-1</v>
      </c>
      <c r="AY73">
        <v>0</v>
      </c>
      <c r="AZ73">
        <v>0</v>
      </c>
      <c r="BA73" t="s">
        <v>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Y73*Source!I535</f>
        <v>0</v>
      </c>
      <c r="CY73">
        <f t="shared" si="16"/>
        <v>127.19</v>
      </c>
      <c r="CZ73">
        <f t="shared" si="17"/>
        <v>127.19</v>
      </c>
      <c r="DA73">
        <f t="shared" si="18"/>
        <v>1</v>
      </c>
      <c r="DB73">
        <f t="shared" si="11"/>
        <v>25438</v>
      </c>
      <c r="DC73">
        <f t="shared" si="12"/>
        <v>0</v>
      </c>
    </row>
    <row r="74" spans="1:107" x14ac:dyDescent="0.2">
      <c r="A74">
        <f>ROW(Source!A607)</f>
        <v>607</v>
      </c>
      <c r="B74">
        <v>40597198</v>
      </c>
      <c r="C74">
        <v>40602458</v>
      </c>
      <c r="D74">
        <v>38607873</v>
      </c>
      <c r="E74">
        <v>25</v>
      </c>
      <c r="F74">
        <v>1</v>
      </c>
      <c r="G74">
        <v>25</v>
      </c>
      <c r="H74">
        <v>1</v>
      </c>
      <c r="I74" t="s">
        <v>538</v>
      </c>
      <c r="J74" t="s">
        <v>3</v>
      </c>
      <c r="K74" t="s">
        <v>539</v>
      </c>
      <c r="L74">
        <v>1191</v>
      </c>
      <c r="N74">
        <v>1013</v>
      </c>
      <c r="O74" t="s">
        <v>540</v>
      </c>
      <c r="P74" t="s">
        <v>540</v>
      </c>
      <c r="Q74">
        <v>1</v>
      </c>
      <c r="W74">
        <v>0</v>
      </c>
      <c r="X74">
        <v>476480486</v>
      </c>
      <c r="Y74">
        <v>155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155</v>
      </c>
      <c r="AU74" t="s">
        <v>3</v>
      </c>
      <c r="AV74">
        <v>1</v>
      </c>
      <c r="AW74">
        <v>2</v>
      </c>
      <c r="AX74">
        <v>40602463</v>
      </c>
      <c r="AY74">
        <v>1</v>
      </c>
      <c r="AZ74">
        <v>0</v>
      </c>
      <c r="BA74">
        <v>147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Y74*Source!I607</f>
        <v>0</v>
      </c>
      <c r="CY74">
        <f>AD74</f>
        <v>0</v>
      </c>
      <c r="CZ74">
        <f>AH74</f>
        <v>0</v>
      </c>
      <c r="DA74">
        <f>AL74</f>
        <v>1</v>
      </c>
      <c r="DB74">
        <f t="shared" si="11"/>
        <v>0</v>
      </c>
      <c r="DC74">
        <f t="shared" si="12"/>
        <v>0</v>
      </c>
    </row>
    <row r="75" spans="1:107" x14ac:dyDescent="0.2">
      <c r="A75">
        <f>ROW(Source!A607)</f>
        <v>607</v>
      </c>
      <c r="B75">
        <v>40597198</v>
      </c>
      <c r="C75">
        <v>40602458</v>
      </c>
      <c r="D75">
        <v>38620435</v>
      </c>
      <c r="E75">
        <v>1</v>
      </c>
      <c r="F75">
        <v>1</v>
      </c>
      <c r="G75">
        <v>25</v>
      </c>
      <c r="H75">
        <v>2</v>
      </c>
      <c r="I75" t="s">
        <v>575</v>
      </c>
      <c r="J75" t="s">
        <v>576</v>
      </c>
      <c r="K75" t="s">
        <v>577</v>
      </c>
      <c r="L75">
        <v>1368</v>
      </c>
      <c r="N75">
        <v>1011</v>
      </c>
      <c r="O75" t="s">
        <v>544</v>
      </c>
      <c r="P75" t="s">
        <v>544</v>
      </c>
      <c r="Q75">
        <v>1</v>
      </c>
      <c r="W75">
        <v>0</v>
      </c>
      <c r="X75">
        <v>-963451369</v>
      </c>
      <c r="Y75">
        <v>37.5</v>
      </c>
      <c r="AA75">
        <v>0</v>
      </c>
      <c r="AB75">
        <v>713.48</v>
      </c>
      <c r="AC75">
        <v>402.71</v>
      </c>
      <c r="AD75">
        <v>0</v>
      </c>
      <c r="AE75">
        <v>0</v>
      </c>
      <c r="AF75">
        <v>713.48</v>
      </c>
      <c r="AG75">
        <v>402.71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37.5</v>
      </c>
      <c r="AU75" t="s">
        <v>3</v>
      </c>
      <c r="AV75">
        <v>0</v>
      </c>
      <c r="AW75">
        <v>2</v>
      </c>
      <c r="AX75">
        <v>40602464</v>
      </c>
      <c r="AY75">
        <v>1</v>
      </c>
      <c r="AZ75">
        <v>0</v>
      </c>
      <c r="BA75">
        <v>148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Y75*Source!I607</f>
        <v>0</v>
      </c>
      <c r="CY75">
        <f>AB75</f>
        <v>713.48</v>
      </c>
      <c r="CZ75">
        <f>AF75</f>
        <v>713.48</v>
      </c>
      <c r="DA75">
        <f>AJ75</f>
        <v>1</v>
      </c>
      <c r="DB75">
        <f t="shared" si="11"/>
        <v>26755.5</v>
      </c>
      <c r="DC75">
        <f t="shared" si="12"/>
        <v>15101.63</v>
      </c>
    </row>
    <row r="76" spans="1:107" x14ac:dyDescent="0.2">
      <c r="A76">
        <f>ROW(Source!A607)</f>
        <v>607</v>
      </c>
      <c r="B76">
        <v>40597198</v>
      </c>
      <c r="C76">
        <v>40602458</v>
      </c>
      <c r="D76">
        <v>38620938</v>
      </c>
      <c r="E76">
        <v>1</v>
      </c>
      <c r="F76">
        <v>1</v>
      </c>
      <c r="G76">
        <v>25</v>
      </c>
      <c r="H76">
        <v>2</v>
      </c>
      <c r="I76" t="s">
        <v>578</v>
      </c>
      <c r="J76" t="s">
        <v>579</v>
      </c>
      <c r="K76" t="s">
        <v>580</v>
      </c>
      <c r="L76">
        <v>1368</v>
      </c>
      <c r="N76">
        <v>1011</v>
      </c>
      <c r="O76" t="s">
        <v>544</v>
      </c>
      <c r="P76" t="s">
        <v>544</v>
      </c>
      <c r="Q76">
        <v>1</v>
      </c>
      <c r="W76">
        <v>0</v>
      </c>
      <c r="X76">
        <v>1632052689</v>
      </c>
      <c r="Y76">
        <v>75</v>
      </c>
      <c r="AA76">
        <v>0</v>
      </c>
      <c r="AB76">
        <v>5.41</v>
      </c>
      <c r="AC76">
        <v>0.02</v>
      </c>
      <c r="AD76">
        <v>0</v>
      </c>
      <c r="AE76">
        <v>0</v>
      </c>
      <c r="AF76">
        <v>5.41</v>
      </c>
      <c r="AG76">
        <v>0.02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75</v>
      </c>
      <c r="AU76" t="s">
        <v>3</v>
      </c>
      <c r="AV76">
        <v>0</v>
      </c>
      <c r="AW76">
        <v>2</v>
      </c>
      <c r="AX76">
        <v>40602465</v>
      </c>
      <c r="AY76">
        <v>1</v>
      </c>
      <c r="AZ76">
        <v>0</v>
      </c>
      <c r="BA76">
        <v>149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Y76*Source!I607</f>
        <v>0</v>
      </c>
      <c r="CY76">
        <f>AB76</f>
        <v>5.41</v>
      </c>
      <c r="CZ76">
        <f>AF76</f>
        <v>5.41</v>
      </c>
      <c r="DA76">
        <f>AJ76</f>
        <v>1</v>
      </c>
      <c r="DB76">
        <f t="shared" si="11"/>
        <v>405.75</v>
      </c>
      <c r="DC76">
        <f t="shared" si="12"/>
        <v>1.5</v>
      </c>
    </row>
    <row r="77" spans="1:107" x14ac:dyDescent="0.2">
      <c r="A77">
        <f>ROW(Source!A607)</f>
        <v>607</v>
      </c>
      <c r="B77">
        <v>40597198</v>
      </c>
      <c r="C77">
        <v>40602458</v>
      </c>
      <c r="D77">
        <v>38620305</v>
      </c>
      <c r="E77">
        <v>1</v>
      </c>
      <c r="F77">
        <v>1</v>
      </c>
      <c r="G77">
        <v>25</v>
      </c>
      <c r="H77">
        <v>2</v>
      </c>
      <c r="I77" t="s">
        <v>581</v>
      </c>
      <c r="J77" t="s">
        <v>582</v>
      </c>
      <c r="K77" t="s">
        <v>583</v>
      </c>
      <c r="L77">
        <v>1368</v>
      </c>
      <c r="N77">
        <v>1011</v>
      </c>
      <c r="O77" t="s">
        <v>544</v>
      </c>
      <c r="P77" t="s">
        <v>544</v>
      </c>
      <c r="Q77">
        <v>1</v>
      </c>
      <c r="W77">
        <v>0</v>
      </c>
      <c r="X77">
        <v>-282859921</v>
      </c>
      <c r="Y77">
        <v>1.55</v>
      </c>
      <c r="AA77">
        <v>0</v>
      </c>
      <c r="AB77">
        <v>1364.77</v>
      </c>
      <c r="AC77">
        <v>610.30999999999995</v>
      </c>
      <c r="AD77">
        <v>0</v>
      </c>
      <c r="AE77">
        <v>0</v>
      </c>
      <c r="AF77">
        <v>1364.77</v>
      </c>
      <c r="AG77">
        <v>610.30999999999995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1.55</v>
      </c>
      <c r="AU77" t="s">
        <v>3</v>
      </c>
      <c r="AV77">
        <v>0</v>
      </c>
      <c r="AW77">
        <v>2</v>
      </c>
      <c r="AX77">
        <v>40602466</v>
      </c>
      <c r="AY77">
        <v>1</v>
      </c>
      <c r="AZ77">
        <v>0</v>
      </c>
      <c r="BA77">
        <v>150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Y77*Source!I607</f>
        <v>0</v>
      </c>
      <c r="CY77">
        <f>AB77</f>
        <v>1364.77</v>
      </c>
      <c r="CZ77">
        <f>AF77</f>
        <v>1364.77</v>
      </c>
      <c r="DA77">
        <f>AJ77</f>
        <v>1</v>
      </c>
      <c r="DB77">
        <f t="shared" si="11"/>
        <v>2115.39</v>
      </c>
      <c r="DC77">
        <f t="shared" si="12"/>
        <v>945.98</v>
      </c>
    </row>
    <row r="78" spans="1:107" x14ac:dyDescent="0.2">
      <c r="A78">
        <f>ROW(Source!A608)</f>
        <v>608</v>
      </c>
      <c r="B78">
        <v>40597198</v>
      </c>
      <c r="C78">
        <v>40602467</v>
      </c>
      <c r="D78">
        <v>38607873</v>
      </c>
      <c r="E78">
        <v>25</v>
      </c>
      <c r="F78">
        <v>1</v>
      </c>
      <c r="G78">
        <v>25</v>
      </c>
      <c r="H78">
        <v>1</v>
      </c>
      <c r="I78" t="s">
        <v>538</v>
      </c>
      <c r="J78" t="s">
        <v>3</v>
      </c>
      <c r="K78" t="s">
        <v>539</v>
      </c>
      <c r="L78">
        <v>1191</v>
      </c>
      <c r="N78">
        <v>1013</v>
      </c>
      <c r="O78" t="s">
        <v>540</v>
      </c>
      <c r="P78" t="s">
        <v>540</v>
      </c>
      <c r="Q78">
        <v>1</v>
      </c>
      <c r="W78">
        <v>0</v>
      </c>
      <c r="X78">
        <v>476480486</v>
      </c>
      <c r="Y78">
        <v>76.7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76.7</v>
      </c>
      <c r="AU78" t="s">
        <v>3</v>
      </c>
      <c r="AV78">
        <v>1</v>
      </c>
      <c r="AW78">
        <v>2</v>
      </c>
      <c r="AX78">
        <v>40602469</v>
      </c>
      <c r="AY78">
        <v>1</v>
      </c>
      <c r="AZ78">
        <v>0</v>
      </c>
      <c r="BA78">
        <v>151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Y78*Source!I608</f>
        <v>0</v>
      </c>
      <c r="CY78">
        <f>AD78</f>
        <v>0</v>
      </c>
      <c r="CZ78">
        <f>AH78</f>
        <v>0</v>
      </c>
      <c r="DA78">
        <f>AL78</f>
        <v>1</v>
      </c>
      <c r="DB78">
        <f t="shared" si="11"/>
        <v>0</v>
      </c>
      <c r="DC78">
        <f t="shared" si="12"/>
        <v>0</v>
      </c>
    </row>
    <row r="79" spans="1:107" x14ac:dyDescent="0.2">
      <c r="A79">
        <f>ROW(Source!A609)</f>
        <v>609</v>
      </c>
      <c r="B79">
        <v>40597198</v>
      </c>
      <c r="C79">
        <v>40602470</v>
      </c>
      <c r="D79">
        <v>38620079</v>
      </c>
      <c r="E79">
        <v>1</v>
      </c>
      <c r="F79">
        <v>1</v>
      </c>
      <c r="G79">
        <v>25</v>
      </c>
      <c r="H79">
        <v>2</v>
      </c>
      <c r="I79" t="s">
        <v>584</v>
      </c>
      <c r="J79" t="s">
        <v>585</v>
      </c>
      <c r="K79" t="s">
        <v>586</v>
      </c>
      <c r="L79">
        <v>1368</v>
      </c>
      <c r="N79">
        <v>1011</v>
      </c>
      <c r="O79" t="s">
        <v>544</v>
      </c>
      <c r="P79" t="s">
        <v>544</v>
      </c>
      <c r="Q79">
        <v>1</v>
      </c>
      <c r="W79">
        <v>0</v>
      </c>
      <c r="X79">
        <v>930788895</v>
      </c>
      <c r="Y79">
        <v>5.3699999999999998E-2</v>
      </c>
      <c r="AA79">
        <v>0</v>
      </c>
      <c r="AB79">
        <v>1451.71</v>
      </c>
      <c r="AC79">
        <v>457.95</v>
      </c>
      <c r="AD79">
        <v>0</v>
      </c>
      <c r="AE79">
        <v>0</v>
      </c>
      <c r="AF79">
        <v>1451.71</v>
      </c>
      <c r="AG79">
        <v>457.95</v>
      </c>
      <c r="AH79">
        <v>0</v>
      </c>
      <c r="AI79">
        <v>1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5.3699999999999998E-2</v>
      </c>
      <c r="AU79" t="s">
        <v>3</v>
      </c>
      <c r="AV79">
        <v>0</v>
      </c>
      <c r="AW79">
        <v>2</v>
      </c>
      <c r="AX79">
        <v>40602472</v>
      </c>
      <c r="AY79">
        <v>1</v>
      </c>
      <c r="AZ79">
        <v>0</v>
      </c>
      <c r="BA79">
        <v>152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Y79*Source!I609</f>
        <v>0</v>
      </c>
      <c r="CY79">
        <f t="shared" ref="CY79:CY87" si="19">AB79</f>
        <v>1451.71</v>
      </c>
      <c r="CZ79">
        <f t="shared" ref="CZ79:CZ87" si="20">AF79</f>
        <v>1451.71</v>
      </c>
      <c r="DA79">
        <f t="shared" ref="DA79:DA87" si="21">AJ79</f>
        <v>1</v>
      </c>
      <c r="DB79">
        <f t="shared" si="11"/>
        <v>77.959999999999994</v>
      </c>
      <c r="DC79">
        <f t="shared" si="12"/>
        <v>24.59</v>
      </c>
    </row>
    <row r="80" spans="1:107" x14ac:dyDescent="0.2">
      <c r="A80">
        <f>ROW(Source!A610)</f>
        <v>610</v>
      </c>
      <c r="B80">
        <v>40597198</v>
      </c>
      <c r="C80">
        <v>40602473</v>
      </c>
      <c r="D80">
        <v>38620866</v>
      </c>
      <c r="E80">
        <v>1</v>
      </c>
      <c r="F80">
        <v>1</v>
      </c>
      <c r="G80">
        <v>25</v>
      </c>
      <c r="H80">
        <v>2</v>
      </c>
      <c r="I80" t="s">
        <v>587</v>
      </c>
      <c r="J80" t="s">
        <v>588</v>
      </c>
      <c r="K80" t="s">
        <v>589</v>
      </c>
      <c r="L80">
        <v>1368</v>
      </c>
      <c r="N80">
        <v>1011</v>
      </c>
      <c r="O80" t="s">
        <v>544</v>
      </c>
      <c r="P80" t="s">
        <v>544</v>
      </c>
      <c r="Q80">
        <v>1</v>
      </c>
      <c r="W80">
        <v>0</v>
      </c>
      <c r="X80">
        <v>-170043387</v>
      </c>
      <c r="Y80">
        <v>0.02</v>
      </c>
      <c r="AA80">
        <v>0</v>
      </c>
      <c r="AB80">
        <v>952.49</v>
      </c>
      <c r="AC80">
        <v>301.5</v>
      </c>
      <c r="AD80">
        <v>0</v>
      </c>
      <c r="AE80">
        <v>0</v>
      </c>
      <c r="AF80">
        <v>952.49</v>
      </c>
      <c r="AG80">
        <v>301.5</v>
      </c>
      <c r="AH80">
        <v>0</v>
      </c>
      <c r="AI80">
        <v>1</v>
      </c>
      <c r="AJ80">
        <v>1</v>
      </c>
      <c r="AK80">
        <v>1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0.02</v>
      </c>
      <c r="AU80" t="s">
        <v>3</v>
      </c>
      <c r="AV80">
        <v>0</v>
      </c>
      <c r="AW80">
        <v>2</v>
      </c>
      <c r="AX80">
        <v>40602476</v>
      </c>
      <c r="AY80">
        <v>1</v>
      </c>
      <c r="AZ80">
        <v>0</v>
      </c>
      <c r="BA80">
        <v>153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Y80*Source!I610</f>
        <v>0</v>
      </c>
      <c r="CY80">
        <f t="shared" si="19"/>
        <v>952.49</v>
      </c>
      <c r="CZ80">
        <f t="shared" si="20"/>
        <v>952.49</v>
      </c>
      <c r="DA80">
        <f t="shared" si="21"/>
        <v>1</v>
      </c>
      <c r="DB80">
        <f t="shared" si="11"/>
        <v>19.05</v>
      </c>
      <c r="DC80">
        <f t="shared" si="12"/>
        <v>6.03</v>
      </c>
    </row>
    <row r="81" spans="1:107" x14ac:dyDescent="0.2">
      <c r="A81">
        <f>ROW(Source!A610)</f>
        <v>610</v>
      </c>
      <c r="B81">
        <v>40597198</v>
      </c>
      <c r="C81">
        <v>40602473</v>
      </c>
      <c r="D81">
        <v>38620867</v>
      </c>
      <c r="E81">
        <v>1</v>
      </c>
      <c r="F81">
        <v>1</v>
      </c>
      <c r="G81">
        <v>25</v>
      </c>
      <c r="H81">
        <v>2</v>
      </c>
      <c r="I81" t="s">
        <v>590</v>
      </c>
      <c r="J81" t="s">
        <v>591</v>
      </c>
      <c r="K81" t="s">
        <v>592</v>
      </c>
      <c r="L81">
        <v>1368</v>
      </c>
      <c r="N81">
        <v>1011</v>
      </c>
      <c r="O81" t="s">
        <v>544</v>
      </c>
      <c r="P81" t="s">
        <v>544</v>
      </c>
      <c r="Q81">
        <v>1</v>
      </c>
      <c r="W81">
        <v>0</v>
      </c>
      <c r="X81">
        <v>1852708047</v>
      </c>
      <c r="Y81">
        <v>1.7999999999999999E-2</v>
      </c>
      <c r="AA81">
        <v>0</v>
      </c>
      <c r="AB81">
        <v>993.6</v>
      </c>
      <c r="AC81">
        <v>301.8</v>
      </c>
      <c r="AD81">
        <v>0</v>
      </c>
      <c r="AE81">
        <v>0</v>
      </c>
      <c r="AF81">
        <v>993.6</v>
      </c>
      <c r="AG81">
        <v>301.8</v>
      </c>
      <c r="AH81">
        <v>0</v>
      </c>
      <c r="AI81">
        <v>1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1.7999999999999999E-2</v>
      </c>
      <c r="AU81" t="s">
        <v>3</v>
      </c>
      <c r="AV81">
        <v>0</v>
      </c>
      <c r="AW81">
        <v>2</v>
      </c>
      <c r="AX81">
        <v>40602477</v>
      </c>
      <c r="AY81">
        <v>1</v>
      </c>
      <c r="AZ81">
        <v>0</v>
      </c>
      <c r="BA81">
        <v>154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Y81*Source!I610</f>
        <v>0</v>
      </c>
      <c r="CY81">
        <f t="shared" si="19"/>
        <v>993.6</v>
      </c>
      <c r="CZ81">
        <f t="shared" si="20"/>
        <v>993.6</v>
      </c>
      <c r="DA81">
        <f t="shared" si="21"/>
        <v>1</v>
      </c>
      <c r="DB81">
        <f t="shared" si="11"/>
        <v>17.88</v>
      </c>
      <c r="DC81">
        <f t="shared" si="12"/>
        <v>5.43</v>
      </c>
    </row>
    <row r="82" spans="1:107" x14ac:dyDescent="0.2">
      <c r="A82">
        <f>ROW(Source!A611)</f>
        <v>611</v>
      </c>
      <c r="B82">
        <v>40597198</v>
      </c>
      <c r="C82">
        <v>40602478</v>
      </c>
      <c r="D82">
        <v>38620866</v>
      </c>
      <c r="E82">
        <v>1</v>
      </c>
      <c r="F82">
        <v>1</v>
      </c>
      <c r="G82">
        <v>25</v>
      </c>
      <c r="H82">
        <v>2</v>
      </c>
      <c r="I82" t="s">
        <v>587</v>
      </c>
      <c r="J82" t="s">
        <v>588</v>
      </c>
      <c r="K82" t="s">
        <v>589</v>
      </c>
      <c r="L82">
        <v>1368</v>
      </c>
      <c r="N82">
        <v>1011</v>
      </c>
      <c r="O82" t="s">
        <v>544</v>
      </c>
      <c r="P82" t="s">
        <v>544</v>
      </c>
      <c r="Q82">
        <v>1</v>
      </c>
      <c r="W82">
        <v>0</v>
      </c>
      <c r="X82">
        <v>-170043387</v>
      </c>
      <c r="Y82">
        <v>0.02</v>
      </c>
      <c r="AA82">
        <v>0</v>
      </c>
      <c r="AB82">
        <v>952.49</v>
      </c>
      <c r="AC82">
        <v>301.5</v>
      </c>
      <c r="AD82">
        <v>0</v>
      </c>
      <c r="AE82">
        <v>0</v>
      </c>
      <c r="AF82">
        <v>952.49</v>
      </c>
      <c r="AG82">
        <v>301.5</v>
      </c>
      <c r="AH82">
        <v>0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0.02</v>
      </c>
      <c r="AU82" t="s">
        <v>3</v>
      </c>
      <c r="AV82">
        <v>0</v>
      </c>
      <c r="AW82">
        <v>1</v>
      </c>
      <c r="AX82">
        <v>-1</v>
      </c>
      <c r="AY82">
        <v>0</v>
      </c>
      <c r="AZ82">
        <v>0</v>
      </c>
      <c r="BA82" t="s">
        <v>3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Y82*Source!I611</f>
        <v>0</v>
      </c>
      <c r="CY82">
        <f t="shared" si="19"/>
        <v>952.49</v>
      </c>
      <c r="CZ82">
        <f t="shared" si="20"/>
        <v>952.49</v>
      </c>
      <c r="DA82">
        <f t="shared" si="21"/>
        <v>1</v>
      </c>
      <c r="DB82">
        <f t="shared" si="11"/>
        <v>19.05</v>
      </c>
      <c r="DC82">
        <f t="shared" si="12"/>
        <v>6.03</v>
      </c>
    </row>
    <row r="83" spans="1:107" x14ac:dyDescent="0.2">
      <c r="A83">
        <f>ROW(Source!A611)</f>
        <v>611</v>
      </c>
      <c r="B83">
        <v>40597198</v>
      </c>
      <c r="C83">
        <v>40602478</v>
      </c>
      <c r="D83">
        <v>38620867</v>
      </c>
      <c r="E83">
        <v>1</v>
      </c>
      <c r="F83">
        <v>1</v>
      </c>
      <c r="G83">
        <v>25</v>
      </c>
      <c r="H83">
        <v>2</v>
      </c>
      <c r="I83" t="s">
        <v>590</v>
      </c>
      <c r="J83" t="s">
        <v>591</v>
      </c>
      <c r="K83" t="s">
        <v>592</v>
      </c>
      <c r="L83">
        <v>1368</v>
      </c>
      <c r="N83">
        <v>1011</v>
      </c>
      <c r="O83" t="s">
        <v>544</v>
      </c>
      <c r="P83" t="s">
        <v>544</v>
      </c>
      <c r="Q83">
        <v>1</v>
      </c>
      <c r="W83">
        <v>0</v>
      </c>
      <c r="X83">
        <v>1852708047</v>
      </c>
      <c r="Y83">
        <v>1.7999999999999999E-2</v>
      </c>
      <c r="AA83">
        <v>0</v>
      </c>
      <c r="AB83">
        <v>993.6</v>
      </c>
      <c r="AC83">
        <v>301.8</v>
      </c>
      <c r="AD83">
        <v>0</v>
      </c>
      <c r="AE83">
        <v>0</v>
      </c>
      <c r="AF83">
        <v>993.6</v>
      </c>
      <c r="AG83">
        <v>301.8</v>
      </c>
      <c r="AH83">
        <v>0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1.7999999999999999E-2</v>
      </c>
      <c r="AU83" t="s">
        <v>3</v>
      </c>
      <c r="AV83">
        <v>0</v>
      </c>
      <c r="AW83">
        <v>1</v>
      </c>
      <c r="AX83">
        <v>-1</v>
      </c>
      <c r="AY83">
        <v>0</v>
      </c>
      <c r="AZ83">
        <v>0</v>
      </c>
      <c r="BA83" t="s">
        <v>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Y83*Source!I611</f>
        <v>0</v>
      </c>
      <c r="CY83">
        <f t="shared" si="19"/>
        <v>993.6</v>
      </c>
      <c r="CZ83">
        <f t="shared" si="20"/>
        <v>993.6</v>
      </c>
      <c r="DA83">
        <f t="shared" si="21"/>
        <v>1</v>
      </c>
      <c r="DB83">
        <f t="shared" si="11"/>
        <v>17.88</v>
      </c>
      <c r="DC83">
        <f t="shared" si="12"/>
        <v>5.43</v>
      </c>
    </row>
    <row r="84" spans="1:107" x14ac:dyDescent="0.2">
      <c r="A84">
        <f>ROW(Source!A612)</f>
        <v>612</v>
      </c>
      <c r="B84">
        <v>40597198</v>
      </c>
      <c r="C84">
        <v>40602482</v>
      </c>
      <c r="D84">
        <v>38620866</v>
      </c>
      <c r="E84">
        <v>1</v>
      </c>
      <c r="F84">
        <v>1</v>
      </c>
      <c r="G84">
        <v>25</v>
      </c>
      <c r="H84">
        <v>2</v>
      </c>
      <c r="I84" t="s">
        <v>587</v>
      </c>
      <c r="J84" t="s">
        <v>588</v>
      </c>
      <c r="K84" t="s">
        <v>589</v>
      </c>
      <c r="L84">
        <v>1368</v>
      </c>
      <c r="N84">
        <v>1011</v>
      </c>
      <c r="O84" t="s">
        <v>544</v>
      </c>
      <c r="P84" t="s">
        <v>544</v>
      </c>
      <c r="Q84">
        <v>1</v>
      </c>
      <c r="W84">
        <v>0</v>
      </c>
      <c r="X84">
        <v>-170043387</v>
      </c>
      <c r="Y84">
        <v>0.01</v>
      </c>
      <c r="AA84">
        <v>0</v>
      </c>
      <c r="AB84">
        <v>952.49</v>
      </c>
      <c r="AC84">
        <v>301.5</v>
      </c>
      <c r="AD84">
        <v>0</v>
      </c>
      <c r="AE84">
        <v>0</v>
      </c>
      <c r="AF84">
        <v>952.49</v>
      </c>
      <c r="AG84">
        <v>301.5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3</v>
      </c>
      <c r="AT84">
        <v>0.01</v>
      </c>
      <c r="AU84" t="s">
        <v>3</v>
      </c>
      <c r="AV84">
        <v>0</v>
      </c>
      <c r="AW84">
        <v>2</v>
      </c>
      <c r="AX84">
        <v>40602485</v>
      </c>
      <c r="AY84">
        <v>1</v>
      </c>
      <c r="AZ84">
        <v>6144</v>
      </c>
      <c r="BA84">
        <v>156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Y84*Source!I612</f>
        <v>0</v>
      </c>
      <c r="CY84">
        <f t="shared" si="19"/>
        <v>952.49</v>
      </c>
      <c r="CZ84">
        <f t="shared" si="20"/>
        <v>952.49</v>
      </c>
      <c r="DA84">
        <f t="shared" si="21"/>
        <v>1</v>
      </c>
      <c r="DB84">
        <f t="shared" si="11"/>
        <v>9.52</v>
      </c>
      <c r="DC84">
        <f t="shared" si="12"/>
        <v>3.02</v>
      </c>
    </row>
    <row r="85" spans="1:107" x14ac:dyDescent="0.2">
      <c r="A85">
        <f>ROW(Source!A612)</f>
        <v>612</v>
      </c>
      <c r="B85">
        <v>40597198</v>
      </c>
      <c r="C85">
        <v>40602482</v>
      </c>
      <c r="D85">
        <v>38620867</v>
      </c>
      <c r="E85">
        <v>1</v>
      </c>
      <c r="F85">
        <v>1</v>
      </c>
      <c r="G85">
        <v>25</v>
      </c>
      <c r="H85">
        <v>2</v>
      </c>
      <c r="I85" t="s">
        <v>590</v>
      </c>
      <c r="J85" t="s">
        <v>591</v>
      </c>
      <c r="K85" t="s">
        <v>592</v>
      </c>
      <c r="L85">
        <v>1368</v>
      </c>
      <c r="N85">
        <v>1011</v>
      </c>
      <c r="O85" t="s">
        <v>544</v>
      </c>
      <c r="P85" t="s">
        <v>544</v>
      </c>
      <c r="Q85">
        <v>1</v>
      </c>
      <c r="W85">
        <v>0</v>
      </c>
      <c r="X85">
        <v>1852708047</v>
      </c>
      <c r="Y85">
        <v>8.0000000000000002E-3</v>
      </c>
      <c r="AA85">
        <v>0</v>
      </c>
      <c r="AB85">
        <v>993.6</v>
      </c>
      <c r="AC85">
        <v>301.8</v>
      </c>
      <c r="AD85">
        <v>0</v>
      </c>
      <c r="AE85">
        <v>0</v>
      </c>
      <c r="AF85">
        <v>993.6</v>
      </c>
      <c r="AG85">
        <v>301.8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</v>
      </c>
      <c r="AT85">
        <v>8.0000000000000002E-3</v>
      </c>
      <c r="AU85" t="s">
        <v>3</v>
      </c>
      <c r="AV85">
        <v>0</v>
      </c>
      <c r="AW85">
        <v>2</v>
      </c>
      <c r="AX85">
        <v>40602486</v>
      </c>
      <c r="AY85">
        <v>1</v>
      </c>
      <c r="AZ85">
        <v>6144</v>
      </c>
      <c r="BA85">
        <v>157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Y85*Source!I612</f>
        <v>0</v>
      </c>
      <c r="CY85">
        <f t="shared" si="19"/>
        <v>993.6</v>
      </c>
      <c r="CZ85">
        <f t="shared" si="20"/>
        <v>993.6</v>
      </c>
      <c r="DA85">
        <f t="shared" si="21"/>
        <v>1</v>
      </c>
      <c r="DB85">
        <f t="shared" si="11"/>
        <v>7.95</v>
      </c>
      <c r="DC85">
        <f t="shared" si="12"/>
        <v>2.41</v>
      </c>
    </row>
    <row r="86" spans="1:107" x14ac:dyDescent="0.2">
      <c r="A86">
        <f>ROW(Source!A613)</f>
        <v>613</v>
      </c>
      <c r="B86">
        <v>40597198</v>
      </c>
      <c r="C86">
        <v>40602487</v>
      </c>
      <c r="D86">
        <v>38620866</v>
      </c>
      <c r="E86">
        <v>1</v>
      </c>
      <c r="F86">
        <v>1</v>
      </c>
      <c r="G86">
        <v>25</v>
      </c>
      <c r="H86">
        <v>2</v>
      </c>
      <c r="I86" t="s">
        <v>587</v>
      </c>
      <c r="J86" t="s">
        <v>588</v>
      </c>
      <c r="K86" t="s">
        <v>589</v>
      </c>
      <c r="L86">
        <v>1368</v>
      </c>
      <c r="N86">
        <v>1011</v>
      </c>
      <c r="O86" t="s">
        <v>544</v>
      </c>
      <c r="P86" t="s">
        <v>544</v>
      </c>
      <c r="Q86">
        <v>1</v>
      </c>
      <c r="W86">
        <v>0</v>
      </c>
      <c r="X86">
        <v>-170043387</v>
      </c>
      <c r="Y86">
        <v>0.26</v>
      </c>
      <c r="AA86">
        <v>0</v>
      </c>
      <c r="AB86">
        <v>952.49</v>
      </c>
      <c r="AC86">
        <v>301.5</v>
      </c>
      <c r="AD86">
        <v>0</v>
      </c>
      <c r="AE86">
        <v>0</v>
      </c>
      <c r="AF86">
        <v>952.49</v>
      </c>
      <c r="AG86">
        <v>301.5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1</v>
      </c>
      <c r="AQ86">
        <v>0</v>
      </c>
      <c r="AR86">
        <v>0</v>
      </c>
      <c r="AS86" t="s">
        <v>3</v>
      </c>
      <c r="AT86">
        <v>0.01</v>
      </c>
      <c r="AU86" t="s">
        <v>61</v>
      </c>
      <c r="AV86">
        <v>0</v>
      </c>
      <c r="AW86">
        <v>2</v>
      </c>
      <c r="AX86">
        <v>40602490</v>
      </c>
      <c r="AY86">
        <v>1</v>
      </c>
      <c r="AZ86">
        <v>0</v>
      </c>
      <c r="BA86">
        <v>158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Y86*Source!I613</f>
        <v>0</v>
      </c>
      <c r="CY86">
        <f t="shared" si="19"/>
        <v>952.49</v>
      </c>
      <c r="CZ86">
        <f t="shared" si="20"/>
        <v>952.49</v>
      </c>
      <c r="DA86">
        <f t="shared" si="21"/>
        <v>1</v>
      </c>
      <c r="DB86">
        <f>ROUND((ROUND(AT86*CZ86,2)*26),6)</f>
        <v>247.52</v>
      </c>
      <c r="DC86">
        <f>ROUND((ROUND(AT86*AG86,2)*26),6)</f>
        <v>78.52</v>
      </c>
    </row>
    <row r="87" spans="1:107" x14ac:dyDescent="0.2">
      <c r="A87">
        <f>ROW(Source!A613)</f>
        <v>613</v>
      </c>
      <c r="B87">
        <v>40597198</v>
      </c>
      <c r="C87">
        <v>40602487</v>
      </c>
      <c r="D87">
        <v>38620867</v>
      </c>
      <c r="E87">
        <v>1</v>
      </c>
      <c r="F87">
        <v>1</v>
      </c>
      <c r="G87">
        <v>25</v>
      </c>
      <c r="H87">
        <v>2</v>
      </c>
      <c r="I87" t="s">
        <v>590</v>
      </c>
      <c r="J87" t="s">
        <v>591</v>
      </c>
      <c r="K87" t="s">
        <v>592</v>
      </c>
      <c r="L87">
        <v>1368</v>
      </c>
      <c r="N87">
        <v>1011</v>
      </c>
      <c r="O87" t="s">
        <v>544</v>
      </c>
      <c r="P87" t="s">
        <v>544</v>
      </c>
      <c r="Q87">
        <v>1</v>
      </c>
      <c r="W87">
        <v>0</v>
      </c>
      <c r="X87">
        <v>1852708047</v>
      </c>
      <c r="Y87">
        <v>0.20800000000000002</v>
      </c>
      <c r="AA87">
        <v>0</v>
      </c>
      <c r="AB87">
        <v>993.6</v>
      </c>
      <c r="AC87">
        <v>301.8</v>
      </c>
      <c r="AD87">
        <v>0</v>
      </c>
      <c r="AE87">
        <v>0</v>
      </c>
      <c r="AF87">
        <v>993.6</v>
      </c>
      <c r="AG87">
        <v>301.8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1</v>
      </c>
      <c r="AQ87">
        <v>0</v>
      </c>
      <c r="AR87">
        <v>0</v>
      </c>
      <c r="AS87" t="s">
        <v>3</v>
      </c>
      <c r="AT87">
        <v>8.0000000000000002E-3</v>
      </c>
      <c r="AU87" t="s">
        <v>61</v>
      </c>
      <c r="AV87">
        <v>0</v>
      </c>
      <c r="AW87">
        <v>2</v>
      </c>
      <c r="AX87">
        <v>40602491</v>
      </c>
      <c r="AY87">
        <v>1</v>
      </c>
      <c r="AZ87">
        <v>0</v>
      </c>
      <c r="BA87">
        <v>159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Y87*Source!I613</f>
        <v>0</v>
      </c>
      <c r="CY87">
        <f t="shared" si="19"/>
        <v>993.6</v>
      </c>
      <c r="CZ87">
        <f t="shared" si="20"/>
        <v>993.6</v>
      </c>
      <c r="DA87">
        <f t="shared" si="21"/>
        <v>1</v>
      </c>
      <c r="DB87">
        <f>ROUND((ROUND(AT87*CZ87,2)*26),6)</f>
        <v>206.7</v>
      </c>
      <c r="DC87">
        <f>ROUND((ROUND(AT87*AG87,2)*26),6)</f>
        <v>62.66</v>
      </c>
    </row>
    <row r="88" spans="1:107" x14ac:dyDescent="0.2">
      <c r="A88">
        <f>ROW(Source!A649)</f>
        <v>649</v>
      </c>
      <c r="B88">
        <v>40597198</v>
      </c>
      <c r="C88">
        <v>40602493</v>
      </c>
      <c r="D88">
        <v>38607873</v>
      </c>
      <c r="E88">
        <v>25</v>
      </c>
      <c r="F88">
        <v>1</v>
      </c>
      <c r="G88">
        <v>25</v>
      </c>
      <c r="H88">
        <v>1</v>
      </c>
      <c r="I88" t="s">
        <v>538</v>
      </c>
      <c r="J88" t="s">
        <v>3</v>
      </c>
      <c r="K88" t="s">
        <v>539</v>
      </c>
      <c r="L88">
        <v>1191</v>
      </c>
      <c r="N88">
        <v>1013</v>
      </c>
      <c r="O88" t="s">
        <v>540</v>
      </c>
      <c r="P88" t="s">
        <v>540</v>
      </c>
      <c r="Q88">
        <v>1</v>
      </c>
      <c r="W88">
        <v>0</v>
      </c>
      <c r="X88">
        <v>476480486</v>
      </c>
      <c r="Y88">
        <v>16.559999999999999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16.559999999999999</v>
      </c>
      <c r="AU88" t="s">
        <v>3</v>
      </c>
      <c r="AV88">
        <v>1</v>
      </c>
      <c r="AW88">
        <v>2</v>
      </c>
      <c r="AX88">
        <v>40602502</v>
      </c>
      <c r="AY88">
        <v>1</v>
      </c>
      <c r="AZ88">
        <v>0</v>
      </c>
      <c r="BA88">
        <v>160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Y88*Source!I649</f>
        <v>0</v>
      </c>
      <c r="CY88">
        <f>AD88</f>
        <v>0</v>
      </c>
      <c r="CZ88">
        <f>AH88</f>
        <v>0</v>
      </c>
      <c r="DA88">
        <f>AL88</f>
        <v>1</v>
      </c>
      <c r="DB88">
        <f t="shared" ref="DB88:DB131" si="22">ROUND(ROUND(AT88*CZ88,2),6)</f>
        <v>0</v>
      </c>
      <c r="DC88">
        <f t="shared" ref="DC88:DC131" si="23">ROUND(ROUND(AT88*AG88,2),6)</f>
        <v>0</v>
      </c>
    </row>
    <row r="89" spans="1:107" x14ac:dyDescent="0.2">
      <c r="A89">
        <f>ROW(Source!A649)</f>
        <v>649</v>
      </c>
      <c r="B89">
        <v>40597198</v>
      </c>
      <c r="C89">
        <v>40602493</v>
      </c>
      <c r="D89">
        <v>38620123</v>
      </c>
      <c r="E89">
        <v>1</v>
      </c>
      <c r="F89">
        <v>1</v>
      </c>
      <c r="G89">
        <v>25</v>
      </c>
      <c r="H89">
        <v>2</v>
      </c>
      <c r="I89" t="s">
        <v>593</v>
      </c>
      <c r="J89" t="s">
        <v>594</v>
      </c>
      <c r="K89" t="s">
        <v>595</v>
      </c>
      <c r="L89">
        <v>1368</v>
      </c>
      <c r="N89">
        <v>1011</v>
      </c>
      <c r="O89" t="s">
        <v>544</v>
      </c>
      <c r="P89" t="s">
        <v>544</v>
      </c>
      <c r="Q89">
        <v>1</v>
      </c>
      <c r="W89">
        <v>0</v>
      </c>
      <c r="X89">
        <v>-806024906</v>
      </c>
      <c r="Y89">
        <v>2.08</v>
      </c>
      <c r="AA89">
        <v>0</v>
      </c>
      <c r="AB89">
        <v>1159.46</v>
      </c>
      <c r="AC89">
        <v>525.74</v>
      </c>
      <c r="AD89">
        <v>0</v>
      </c>
      <c r="AE89">
        <v>0</v>
      </c>
      <c r="AF89">
        <v>1159.46</v>
      </c>
      <c r="AG89">
        <v>525.74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2.08</v>
      </c>
      <c r="AU89" t="s">
        <v>3</v>
      </c>
      <c r="AV89">
        <v>0</v>
      </c>
      <c r="AW89">
        <v>2</v>
      </c>
      <c r="AX89">
        <v>40602503</v>
      </c>
      <c r="AY89">
        <v>1</v>
      </c>
      <c r="AZ89">
        <v>0</v>
      </c>
      <c r="BA89">
        <v>161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Y89*Source!I649</f>
        <v>0</v>
      </c>
      <c r="CY89">
        <f>AB89</f>
        <v>1159.46</v>
      </c>
      <c r="CZ89">
        <f>AF89</f>
        <v>1159.46</v>
      </c>
      <c r="DA89">
        <f>AJ89</f>
        <v>1</v>
      </c>
      <c r="DB89">
        <f t="shared" si="22"/>
        <v>2411.6799999999998</v>
      </c>
      <c r="DC89">
        <f t="shared" si="23"/>
        <v>1093.54</v>
      </c>
    </row>
    <row r="90" spans="1:107" x14ac:dyDescent="0.2">
      <c r="A90">
        <f>ROW(Source!A649)</f>
        <v>649</v>
      </c>
      <c r="B90">
        <v>40597198</v>
      </c>
      <c r="C90">
        <v>40602493</v>
      </c>
      <c r="D90">
        <v>38620278</v>
      </c>
      <c r="E90">
        <v>1</v>
      </c>
      <c r="F90">
        <v>1</v>
      </c>
      <c r="G90">
        <v>25</v>
      </c>
      <c r="H90">
        <v>2</v>
      </c>
      <c r="I90" t="s">
        <v>596</v>
      </c>
      <c r="J90" t="s">
        <v>597</v>
      </c>
      <c r="K90" t="s">
        <v>598</v>
      </c>
      <c r="L90">
        <v>1368</v>
      </c>
      <c r="N90">
        <v>1011</v>
      </c>
      <c r="O90" t="s">
        <v>544</v>
      </c>
      <c r="P90" t="s">
        <v>544</v>
      </c>
      <c r="Q90">
        <v>1</v>
      </c>
      <c r="W90">
        <v>0</v>
      </c>
      <c r="X90">
        <v>-1025534576</v>
      </c>
      <c r="Y90">
        <v>2.08</v>
      </c>
      <c r="AA90">
        <v>0</v>
      </c>
      <c r="AB90">
        <v>416.25</v>
      </c>
      <c r="AC90">
        <v>204.9</v>
      </c>
      <c r="AD90">
        <v>0</v>
      </c>
      <c r="AE90">
        <v>0</v>
      </c>
      <c r="AF90">
        <v>416.25</v>
      </c>
      <c r="AG90">
        <v>204.9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2.08</v>
      </c>
      <c r="AU90" t="s">
        <v>3</v>
      </c>
      <c r="AV90">
        <v>0</v>
      </c>
      <c r="AW90">
        <v>2</v>
      </c>
      <c r="AX90">
        <v>40602504</v>
      </c>
      <c r="AY90">
        <v>1</v>
      </c>
      <c r="AZ90">
        <v>0</v>
      </c>
      <c r="BA90">
        <v>162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Y90*Source!I649</f>
        <v>0</v>
      </c>
      <c r="CY90">
        <f>AB90</f>
        <v>416.25</v>
      </c>
      <c r="CZ90">
        <f>AF90</f>
        <v>416.25</v>
      </c>
      <c r="DA90">
        <f>AJ90</f>
        <v>1</v>
      </c>
      <c r="DB90">
        <f t="shared" si="22"/>
        <v>865.8</v>
      </c>
      <c r="DC90">
        <f t="shared" si="23"/>
        <v>426.19</v>
      </c>
    </row>
    <row r="91" spans="1:107" x14ac:dyDescent="0.2">
      <c r="A91">
        <f>ROW(Source!A649)</f>
        <v>649</v>
      </c>
      <c r="B91">
        <v>40597198</v>
      </c>
      <c r="C91">
        <v>40602493</v>
      </c>
      <c r="D91">
        <v>38620281</v>
      </c>
      <c r="E91">
        <v>1</v>
      </c>
      <c r="F91">
        <v>1</v>
      </c>
      <c r="G91">
        <v>25</v>
      </c>
      <c r="H91">
        <v>2</v>
      </c>
      <c r="I91" t="s">
        <v>599</v>
      </c>
      <c r="J91" t="s">
        <v>600</v>
      </c>
      <c r="K91" t="s">
        <v>601</v>
      </c>
      <c r="L91">
        <v>1368</v>
      </c>
      <c r="N91">
        <v>1011</v>
      </c>
      <c r="O91" t="s">
        <v>544</v>
      </c>
      <c r="P91" t="s">
        <v>544</v>
      </c>
      <c r="Q91">
        <v>1</v>
      </c>
      <c r="W91">
        <v>0</v>
      </c>
      <c r="X91">
        <v>-95869070</v>
      </c>
      <c r="Y91">
        <v>0.81</v>
      </c>
      <c r="AA91">
        <v>0</v>
      </c>
      <c r="AB91">
        <v>1942.21</v>
      </c>
      <c r="AC91">
        <v>436.39</v>
      </c>
      <c r="AD91">
        <v>0</v>
      </c>
      <c r="AE91">
        <v>0</v>
      </c>
      <c r="AF91">
        <v>1942.21</v>
      </c>
      <c r="AG91">
        <v>436.39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0.81</v>
      </c>
      <c r="AU91" t="s">
        <v>3</v>
      </c>
      <c r="AV91">
        <v>0</v>
      </c>
      <c r="AW91">
        <v>2</v>
      </c>
      <c r="AX91">
        <v>40602505</v>
      </c>
      <c r="AY91">
        <v>1</v>
      </c>
      <c r="AZ91">
        <v>0</v>
      </c>
      <c r="BA91">
        <v>163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Y91*Source!I649</f>
        <v>0</v>
      </c>
      <c r="CY91">
        <f>AB91</f>
        <v>1942.21</v>
      </c>
      <c r="CZ91">
        <f>AF91</f>
        <v>1942.21</v>
      </c>
      <c r="DA91">
        <f>AJ91</f>
        <v>1</v>
      </c>
      <c r="DB91">
        <f t="shared" si="22"/>
        <v>1573.19</v>
      </c>
      <c r="DC91">
        <f t="shared" si="23"/>
        <v>353.48</v>
      </c>
    </row>
    <row r="92" spans="1:107" x14ac:dyDescent="0.2">
      <c r="A92">
        <f>ROW(Source!A649)</f>
        <v>649</v>
      </c>
      <c r="B92">
        <v>40597198</v>
      </c>
      <c r="C92">
        <v>40602493</v>
      </c>
      <c r="D92">
        <v>38620305</v>
      </c>
      <c r="E92">
        <v>1</v>
      </c>
      <c r="F92">
        <v>1</v>
      </c>
      <c r="G92">
        <v>25</v>
      </c>
      <c r="H92">
        <v>2</v>
      </c>
      <c r="I92" t="s">
        <v>581</v>
      </c>
      <c r="J92" t="s">
        <v>582</v>
      </c>
      <c r="K92" t="s">
        <v>583</v>
      </c>
      <c r="L92">
        <v>1368</v>
      </c>
      <c r="N92">
        <v>1011</v>
      </c>
      <c r="O92" t="s">
        <v>544</v>
      </c>
      <c r="P92" t="s">
        <v>544</v>
      </c>
      <c r="Q92">
        <v>1</v>
      </c>
      <c r="W92">
        <v>0</v>
      </c>
      <c r="X92">
        <v>-282859921</v>
      </c>
      <c r="Y92">
        <v>1.94</v>
      </c>
      <c r="AA92">
        <v>0</v>
      </c>
      <c r="AB92">
        <v>1364.77</v>
      </c>
      <c r="AC92">
        <v>610.30999999999995</v>
      </c>
      <c r="AD92">
        <v>0</v>
      </c>
      <c r="AE92">
        <v>0</v>
      </c>
      <c r="AF92">
        <v>1364.77</v>
      </c>
      <c r="AG92">
        <v>610.30999999999995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3</v>
      </c>
      <c r="AT92">
        <v>1.94</v>
      </c>
      <c r="AU92" t="s">
        <v>3</v>
      </c>
      <c r="AV92">
        <v>0</v>
      </c>
      <c r="AW92">
        <v>2</v>
      </c>
      <c r="AX92">
        <v>40602506</v>
      </c>
      <c r="AY92">
        <v>1</v>
      </c>
      <c r="AZ92">
        <v>0</v>
      </c>
      <c r="BA92">
        <v>164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Y92*Source!I649</f>
        <v>0</v>
      </c>
      <c r="CY92">
        <f>AB92</f>
        <v>1364.77</v>
      </c>
      <c r="CZ92">
        <f>AF92</f>
        <v>1364.77</v>
      </c>
      <c r="DA92">
        <f>AJ92</f>
        <v>1</v>
      </c>
      <c r="DB92">
        <f t="shared" si="22"/>
        <v>2647.65</v>
      </c>
      <c r="DC92">
        <f t="shared" si="23"/>
        <v>1184</v>
      </c>
    </row>
    <row r="93" spans="1:107" x14ac:dyDescent="0.2">
      <c r="A93">
        <f>ROW(Source!A649)</f>
        <v>649</v>
      </c>
      <c r="B93">
        <v>40597198</v>
      </c>
      <c r="C93">
        <v>40602493</v>
      </c>
      <c r="D93">
        <v>38620271</v>
      </c>
      <c r="E93">
        <v>1</v>
      </c>
      <c r="F93">
        <v>1</v>
      </c>
      <c r="G93">
        <v>25</v>
      </c>
      <c r="H93">
        <v>2</v>
      </c>
      <c r="I93" t="s">
        <v>602</v>
      </c>
      <c r="J93" t="s">
        <v>603</v>
      </c>
      <c r="K93" t="s">
        <v>604</v>
      </c>
      <c r="L93">
        <v>1368</v>
      </c>
      <c r="N93">
        <v>1011</v>
      </c>
      <c r="O93" t="s">
        <v>544</v>
      </c>
      <c r="P93" t="s">
        <v>544</v>
      </c>
      <c r="Q93">
        <v>1</v>
      </c>
      <c r="W93">
        <v>0</v>
      </c>
      <c r="X93">
        <v>-1880632103</v>
      </c>
      <c r="Y93">
        <v>0.65</v>
      </c>
      <c r="AA93">
        <v>0</v>
      </c>
      <c r="AB93">
        <v>1179.56</v>
      </c>
      <c r="AC93">
        <v>439.28</v>
      </c>
      <c r="AD93">
        <v>0</v>
      </c>
      <c r="AE93">
        <v>0</v>
      </c>
      <c r="AF93">
        <v>1179.56</v>
      </c>
      <c r="AG93">
        <v>439.28</v>
      </c>
      <c r="AH93">
        <v>0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3</v>
      </c>
      <c r="AT93">
        <v>0.65</v>
      </c>
      <c r="AU93" t="s">
        <v>3</v>
      </c>
      <c r="AV93">
        <v>0</v>
      </c>
      <c r="AW93">
        <v>2</v>
      </c>
      <c r="AX93">
        <v>40602507</v>
      </c>
      <c r="AY93">
        <v>1</v>
      </c>
      <c r="AZ93">
        <v>0</v>
      </c>
      <c r="BA93">
        <v>165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Y93*Source!I649</f>
        <v>0</v>
      </c>
      <c r="CY93">
        <f>AB93</f>
        <v>1179.56</v>
      </c>
      <c r="CZ93">
        <f>AF93</f>
        <v>1179.56</v>
      </c>
      <c r="DA93">
        <f>AJ93</f>
        <v>1</v>
      </c>
      <c r="DB93">
        <f t="shared" si="22"/>
        <v>766.71</v>
      </c>
      <c r="DC93">
        <f t="shared" si="23"/>
        <v>285.52999999999997</v>
      </c>
    </row>
    <row r="94" spans="1:107" x14ac:dyDescent="0.2">
      <c r="A94">
        <f>ROW(Source!A649)</f>
        <v>649</v>
      </c>
      <c r="B94">
        <v>40597198</v>
      </c>
      <c r="C94">
        <v>40602493</v>
      </c>
      <c r="D94">
        <v>38622214</v>
      </c>
      <c r="E94">
        <v>1</v>
      </c>
      <c r="F94">
        <v>1</v>
      </c>
      <c r="G94">
        <v>25</v>
      </c>
      <c r="H94">
        <v>3</v>
      </c>
      <c r="I94" t="s">
        <v>605</v>
      </c>
      <c r="J94" t="s">
        <v>606</v>
      </c>
      <c r="K94" t="s">
        <v>607</v>
      </c>
      <c r="L94">
        <v>1339</v>
      </c>
      <c r="N94">
        <v>1007</v>
      </c>
      <c r="O94" t="s">
        <v>263</v>
      </c>
      <c r="P94" t="s">
        <v>263</v>
      </c>
      <c r="Q94">
        <v>1</v>
      </c>
      <c r="W94">
        <v>0</v>
      </c>
      <c r="X94">
        <v>-284110059</v>
      </c>
      <c r="Y94">
        <v>110</v>
      </c>
      <c r="AA94">
        <v>590.78</v>
      </c>
      <c r="AB94">
        <v>0</v>
      </c>
      <c r="AC94">
        <v>0</v>
      </c>
      <c r="AD94">
        <v>0</v>
      </c>
      <c r="AE94">
        <v>590.78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3</v>
      </c>
      <c r="AT94">
        <v>110</v>
      </c>
      <c r="AU94" t="s">
        <v>3</v>
      </c>
      <c r="AV94">
        <v>0</v>
      </c>
      <c r="AW94">
        <v>2</v>
      </c>
      <c r="AX94">
        <v>40602508</v>
      </c>
      <c r="AY94">
        <v>1</v>
      </c>
      <c r="AZ94">
        <v>0</v>
      </c>
      <c r="BA94">
        <v>166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Y94*Source!I649</f>
        <v>0</v>
      </c>
      <c r="CY94">
        <f>AA94</f>
        <v>590.78</v>
      </c>
      <c r="CZ94">
        <f>AE94</f>
        <v>590.78</v>
      </c>
      <c r="DA94">
        <f>AI94</f>
        <v>1</v>
      </c>
      <c r="DB94">
        <f t="shared" si="22"/>
        <v>64985.8</v>
      </c>
      <c r="DC94">
        <f t="shared" si="23"/>
        <v>0</v>
      </c>
    </row>
    <row r="95" spans="1:107" x14ac:dyDescent="0.2">
      <c r="A95">
        <f>ROW(Source!A649)</f>
        <v>649</v>
      </c>
      <c r="B95">
        <v>40597198</v>
      </c>
      <c r="C95">
        <v>40602493</v>
      </c>
      <c r="D95">
        <v>38622957</v>
      </c>
      <c r="E95">
        <v>1</v>
      </c>
      <c r="F95">
        <v>1</v>
      </c>
      <c r="G95">
        <v>25</v>
      </c>
      <c r="H95">
        <v>3</v>
      </c>
      <c r="I95" t="s">
        <v>608</v>
      </c>
      <c r="J95" t="s">
        <v>609</v>
      </c>
      <c r="K95" t="s">
        <v>610</v>
      </c>
      <c r="L95">
        <v>1339</v>
      </c>
      <c r="N95">
        <v>1007</v>
      </c>
      <c r="O95" t="s">
        <v>263</v>
      </c>
      <c r="P95" t="s">
        <v>263</v>
      </c>
      <c r="Q95">
        <v>1</v>
      </c>
      <c r="W95">
        <v>0</v>
      </c>
      <c r="X95">
        <v>924487879</v>
      </c>
      <c r="Y95">
        <v>5</v>
      </c>
      <c r="AA95">
        <v>33.729999999999997</v>
      </c>
      <c r="AB95">
        <v>0</v>
      </c>
      <c r="AC95">
        <v>0</v>
      </c>
      <c r="AD95">
        <v>0</v>
      </c>
      <c r="AE95">
        <v>33.729999999999997</v>
      </c>
      <c r="AF95">
        <v>0</v>
      </c>
      <c r="AG95">
        <v>0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3</v>
      </c>
      <c r="AT95">
        <v>5</v>
      </c>
      <c r="AU95" t="s">
        <v>3</v>
      </c>
      <c r="AV95">
        <v>0</v>
      </c>
      <c r="AW95">
        <v>2</v>
      </c>
      <c r="AX95">
        <v>40602509</v>
      </c>
      <c r="AY95">
        <v>1</v>
      </c>
      <c r="AZ95">
        <v>0</v>
      </c>
      <c r="BA95">
        <v>167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Y95*Source!I649</f>
        <v>0</v>
      </c>
      <c r="CY95">
        <f>AA95</f>
        <v>33.729999999999997</v>
      </c>
      <c r="CZ95">
        <f>AE95</f>
        <v>33.729999999999997</v>
      </c>
      <c r="DA95">
        <f>AI95</f>
        <v>1</v>
      </c>
      <c r="DB95">
        <f t="shared" si="22"/>
        <v>168.65</v>
      </c>
      <c r="DC95">
        <f t="shared" si="23"/>
        <v>0</v>
      </c>
    </row>
    <row r="96" spans="1:107" x14ac:dyDescent="0.2">
      <c r="A96">
        <f>ROW(Source!A650)</f>
        <v>650</v>
      </c>
      <c r="B96">
        <v>40597198</v>
      </c>
      <c r="C96">
        <v>40602510</v>
      </c>
      <c r="D96">
        <v>38607873</v>
      </c>
      <c r="E96">
        <v>25</v>
      </c>
      <c r="F96">
        <v>1</v>
      </c>
      <c r="G96">
        <v>25</v>
      </c>
      <c r="H96">
        <v>1</v>
      </c>
      <c r="I96" t="s">
        <v>538</v>
      </c>
      <c r="J96" t="s">
        <v>3</v>
      </c>
      <c r="K96" t="s">
        <v>539</v>
      </c>
      <c r="L96">
        <v>1191</v>
      </c>
      <c r="N96">
        <v>1013</v>
      </c>
      <c r="O96" t="s">
        <v>540</v>
      </c>
      <c r="P96" t="s">
        <v>540</v>
      </c>
      <c r="Q96">
        <v>1</v>
      </c>
      <c r="W96">
        <v>0</v>
      </c>
      <c r="X96">
        <v>476480486</v>
      </c>
      <c r="Y96">
        <v>80.27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1</v>
      </c>
      <c r="AJ96">
        <v>1</v>
      </c>
      <c r="AK96">
        <v>1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80.27</v>
      </c>
      <c r="AU96" t="s">
        <v>3</v>
      </c>
      <c r="AV96">
        <v>1</v>
      </c>
      <c r="AW96">
        <v>2</v>
      </c>
      <c r="AX96">
        <v>40602515</v>
      </c>
      <c r="AY96">
        <v>1</v>
      </c>
      <c r="AZ96">
        <v>0</v>
      </c>
      <c r="BA96">
        <v>168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Y96*Source!I650</f>
        <v>0</v>
      </c>
      <c r="CY96">
        <f>AD96</f>
        <v>0</v>
      </c>
      <c r="CZ96">
        <f>AH96</f>
        <v>0</v>
      </c>
      <c r="DA96">
        <f>AL96</f>
        <v>1</v>
      </c>
      <c r="DB96">
        <f t="shared" si="22"/>
        <v>0</v>
      </c>
      <c r="DC96">
        <f t="shared" si="23"/>
        <v>0</v>
      </c>
    </row>
    <row r="97" spans="1:107" x14ac:dyDescent="0.2">
      <c r="A97">
        <f>ROW(Source!A650)</f>
        <v>650</v>
      </c>
      <c r="B97">
        <v>40597198</v>
      </c>
      <c r="C97">
        <v>40602510</v>
      </c>
      <c r="D97">
        <v>38623896</v>
      </c>
      <c r="E97">
        <v>1</v>
      </c>
      <c r="F97">
        <v>1</v>
      </c>
      <c r="G97">
        <v>25</v>
      </c>
      <c r="H97">
        <v>3</v>
      </c>
      <c r="I97" t="s">
        <v>566</v>
      </c>
      <c r="J97" t="s">
        <v>567</v>
      </c>
      <c r="K97" t="s">
        <v>568</v>
      </c>
      <c r="L97">
        <v>1339</v>
      </c>
      <c r="N97">
        <v>1007</v>
      </c>
      <c r="O97" t="s">
        <v>263</v>
      </c>
      <c r="P97" t="s">
        <v>263</v>
      </c>
      <c r="Q97">
        <v>1</v>
      </c>
      <c r="W97">
        <v>0</v>
      </c>
      <c r="X97">
        <v>1637047911</v>
      </c>
      <c r="Y97">
        <v>5.9</v>
      </c>
      <c r="AA97">
        <v>3869.68</v>
      </c>
      <c r="AB97">
        <v>0</v>
      </c>
      <c r="AC97">
        <v>0</v>
      </c>
      <c r="AD97">
        <v>0</v>
      </c>
      <c r="AE97">
        <v>3869.68</v>
      </c>
      <c r="AF97">
        <v>0</v>
      </c>
      <c r="AG97">
        <v>0</v>
      </c>
      <c r="AH97">
        <v>0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5.9</v>
      </c>
      <c r="AU97" t="s">
        <v>3</v>
      </c>
      <c r="AV97">
        <v>0</v>
      </c>
      <c r="AW97">
        <v>2</v>
      </c>
      <c r="AX97">
        <v>40602516</v>
      </c>
      <c r="AY97">
        <v>1</v>
      </c>
      <c r="AZ97">
        <v>0</v>
      </c>
      <c r="BA97">
        <v>169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Y97*Source!I650</f>
        <v>0</v>
      </c>
      <c r="CY97">
        <f t="shared" ref="CY97:CY103" si="24">AA97</f>
        <v>3869.68</v>
      </c>
      <c r="CZ97">
        <f t="shared" ref="CZ97:CZ103" si="25">AE97</f>
        <v>3869.68</v>
      </c>
      <c r="DA97">
        <f t="shared" ref="DA97:DA103" si="26">AI97</f>
        <v>1</v>
      </c>
      <c r="DB97">
        <f t="shared" si="22"/>
        <v>22831.11</v>
      </c>
      <c r="DC97">
        <f t="shared" si="23"/>
        <v>0</v>
      </c>
    </row>
    <row r="98" spans="1:107" x14ac:dyDescent="0.2">
      <c r="A98">
        <f>ROW(Source!A650)</f>
        <v>650</v>
      </c>
      <c r="B98">
        <v>40597198</v>
      </c>
      <c r="C98">
        <v>40602510</v>
      </c>
      <c r="D98">
        <v>38623972</v>
      </c>
      <c r="E98">
        <v>1</v>
      </c>
      <c r="F98">
        <v>1</v>
      </c>
      <c r="G98">
        <v>25</v>
      </c>
      <c r="H98">
        <v>3</v>
      </c>
      <c r="I98" t="s">
        <v>569</v>
      </c>
      <c r="J98" t="s">
        <v>570</v>
      </c>
      <c r="K98" t="s">
        <v>571</v>
      </c>
      <c r="L98">
        <v>1339</v>
      </c>
      <c r="N98">
        <v>1007</v>
      </c>
      <c r="O98" t="s">
        <v>263</v>
      </c>
      <c r="P98" t="s">
        <v>263</v>
      </c>
      <c r="Q98">
        <v>1</v>
      </c>
      <c r="W98">
        <v>0</v>
      </c>
      <c r="X98">
        <v>1273343709</v>
      </c>
      <c r="Y98">
        <v>0.06</v>
      </c>
      <c r="AA98">
        <v>3003.56</v>
      </c>
      <c r="AB98">
        <v>0</v>
      </c>
      <c r="AC98">
        <v>0</v>
      </c>
      <c r="AD98">
        <v>0</v>
      </c>
      <c r="AE98">
        <v>3003.56</v>
      </c>
      <c r="AF98">
        <v>0</v>
      </c>
      <c r="AG98">
        <v>0</v>
      </c>
      <c r="AH98">
        <v>0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3</v>
      </c>
      <c r="AT98">
        <v>0.06</v>
      </c>
      <c r="AU98" t="s">
        <v>3</v>
      </c>
      <c r="AV98">
        <v>0</v>
      </c>
      <c r="AW98">
        <v>2</v>
      </c>
      <c r="AX98">
        <v>40602517</v>
      </c>
      <c r="AY98">
        <v>1</v>
      </c>
      <c r="AZ98">
        <v>0</v>
      </c>
      <c r="BA98">
        <v>170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Y98*Source!I650</f>
        <v>0</v>
      </c>
      <c r="CY98">
        <f t="shared" si="24"/>
        <v>3003.56</v>
      </c>
      <c r="CZ98">
        <f t="shared" si="25"/>
        <v>3003.56</v>
      </c>
      <c r="DA98">
        <f t="shared" si="26"/>
        <v>1</v>
      </c>
      <c r="DB98">
        <f t="shared" si="22"/>
        <v>180.21</v>
      </c>
      <c r="DC98">
        <f t="shared" si="23"/>
        <v>0</v>
      </c>
    </row>
    <row r="99" spans="1:107" x14ac:dyDescent="0.2">
      <c r="A99">
        <f>ROW(Source!A650)</f>
        <v>650</v>
      </c>
      <c r="B99">
        <v>40597198</v>
      </c>
      <c r="C99">
        <v>40602510</v>
      </c>
      <c r="D99">
        <v>38624712</v>
      </c>
      <c r="E99">
        <v>1</v>
      </c>
      <c r="F99">
        <v>1</v>
      </c>
      <c r="G99">
        <v>25</v>
      </c>
      <c r="H99">
        <v>3</v>
      </c>
      <c r="I99" t="s">
        <v>572</v>
      </c>
      <c r="J99" t="s">
        <v>573</v>
      </c>
      <c r="K99" t="s">
        <v>574</v>
      </c>
      <c r="L99">
        <v>1339</v>
      </c>
      <c r="N99">
        <v>1007</v>
      </c>
      <c r="O99" t="s">
        <v>263</v>
      </c>
      <c r="P99" t="s">
        <v>263</v>
      </c>
      <c r="Q99">
        <v>1</v>
      </c>
      <c r="W99">
        <v>0</v>
      </c>
      <c r="X99">
        <v>1588202194</v>
      </c>
      <c r="Y99">
        <v>4.3</v>
      </c>
      <c r="AA99">
        <v>6544.04</v>
      </c>
      <c r="AB99">
        <v>0</v>
      </c>
      <c r="AC99">
        <v>0</v>
      </c>
      <c r="AD99">
        <v>0</v>
      </c>
      <c r="AE99">
        <v>6544.04</v>
      </c>
      <c r="AF99">
        <v>0</v>
      </c>
      <c r="AG99">
        <v>0</v>
      </c>
      <c r="AH99">
        <v>0</v>
      </c>
      <c r="AI99">
        <v>1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3</v>
      </c>
      <c r="AT99">
        <v>4.3</v>
      </c>
      <c r="AU99" t="s">
        <v>3</v>
      </c>
      <c r="AV99">
        <v>0</v>
      </c>
      <c r="AW99">
        <v>2</v>
      </c>
      <c r="AX99">
        <v>40602518</v>
      </c>
      <c r="AY99">
        <v>1</v>
      </c>
      <c r="AZ99">
        <v>0</v>
      </c>
      <c r="BA99">
        <v>171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Y99*Source!I650</f>
        <v>0</v>
      </c>
      <c r="CY99">
        <f t="shared" si="24"/>
        <v>6544.04</v>
      </c>
      <c r="CZ99">
        <f t="shared" si="25"/>
        <v>6544.04</v>
      </c>
      <c r="DA99">
        <f t="shared" si="26"/>
        <v>1</v>
      </c>
      <c r="DB99">
        <f t="shared" si="22"/>
        <v>28139.37</v>
      </c>
      <c r="DC99">
        <f t="shared" si="23"/>
        <v>0</v>
      </c>
    </row>
    <row r="100" spans="1:107" x14ac:dyDescent="0.2">
      <c r="A100">
        <f>ROW(Source!A651)</f>
        <v>651</v>
      </c>
      <c r="B100">
        <v>40597198</v>
      </c>
      <c r="C100">
        <v>40602519</v>
      </c>
      <c r="D100">
        <v>38624109</v>
      </c>
      <c r="E100">
        <v>1</v>
      </c>
      <c r="F100">
        <v>1</v>
      </c>
      <c r="G100">
        <v>25</v>
      </c>
      <c r="H100">
        <v>3</v>
      </c>
      <c r="I100" t="s">
        <v>137</v>
      </c>
      <c r="J100" t="s">
        <v>139</v>
      </c>
      <c r="K100" t="s">
        <v>138</v>
      </c>
      <c r="L100">
        <v>1348</v>
      </c>
      <c r="N100">
        <v>1009</v>
      </c>
      <c r="O100" t="s">
        <v>42</v>
      </c>
      <c r="P100" t="s">
        <v>42</v>
      </c>
      <c r="Q100">
        <v>1000</v>
      </c>
      <c r="W100">
        <v>0</v>
      </c>
      <c r="X100">
        <v>1866054802</v>
      </c>
      <c r="Y100">
        <v>11.9</v>
      </c>
      <c r="AA100">
        <v>2727.65</v>
      </c>
      <c r="AB100">
        <v>0</v>
      </c>
      <c r="AC100">
        <v>0</v>
      </c>
      <c r="AD100">
        <v>0</v>
      </c>
      <c r="AE100">
        <v>2727.65</v>
      </c>
      <c r="AF100">
        <v>0</v>
      </c>
      <c r="AG100">
        <v>0</v>
      </c>
      <c r="AH100">
        <v>0</v>
      </c>
      <c r="AI100">
        <v>1</v>
      </c>
      <c r="AJ100">
        <v>1</v>
      </c>
      <c r="AK100">
        <v>1</v>
      </c>
      <c r="AL100">
        <v>1</v>
      </c>
      <c r="AN100">
        <v>0</v>
      </c>
      <c r="AO100">
        <v>0</v>
      </c>
      <c r="AP100">
        <v>0</v>
      </c>
      <c r="AQ100">
        <v>0</v>
      </c>
      <c r="AR100">
        <v>0</v>
      </c>
      <c r="AS100" t="s">
        <v>3</v>
      </c>
      <c r="AT100">
        <v>11.9</v>
      </c>
      <c r="AU100" t="s">
        <v>3</v>
      </c>
      <c r="AV100">
        <v>0</v>
      </c>
      <c r="AW100">
        <v>1</v>
      </c>
      <c r="AX100">
        <v>-1</v>
      </c>
      <c r="AY100">
        <v>0</v>
      </c>
      <c r="AZ100">
        <v>0</v>
      </c>
      <c r="BA100" t="s">
        <v>3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Y100*Source!I651</f>
        <v>0</v>
      </c>
      <c r="CY100">
        <f t="shared" si="24"/>
        <v>2727.65</v>
      </c>
      <c r="CZ100">
        <f t="shared" si="25"/>
        <v>2727.65</v>
      </c>
      <c r="DA100">
        <f t="shared" si="26"/>
        <v>1</v>
      </c>
      <c r="DB100">
        <f t="shared" si="22"/>
        <v>32459.040000000001</v>
      </c>
      <c r="DC100">
        <f t="shared" si="23"/>
        <v>0</v>
      </c>
    </row>
    <row r="101" spans="1:107" x14ac:dyDescent="0.2">
      <c r="A101">
        <f>ROW(Source!A651)</f>
        <v>651</v>
      </c>
      <c r="B101">
        <v>40597198</v>
      </c>
      <c r="C101">
        <v>40602519</v>
      </c>
      <c r="D101">
        <v>38624125</v>
      </c>
      <c r="E101">
        <v>1</v>
      </c>
      <c r="F101">
        <v>1</v>
      </c>
      <c r="G101">
        <v>25</v>
      </c>
      <c r="H101">
        <v>3</v>
      </c>
      <c r="I101" t="s">
        <v>133</v>
      </c>
      <c r="J101" t="s">
        <v>135</v>
      </c>
      <c r="K101" t="s">
        <v>134</v>
      </c>
      <c r="L101">
        <v>1348</v>
      </c>
      <c r="N101">
        <v>1009</v>
      </c>
      <c r="O101" t="s">
        <v>42</v>
      </c>
      <c r="P101" t="s">
        <v>42</v>
      </c>
      <c r="Q101">
        <v>1000</v>
      </c>
      <c r="W101">
        <v>1</v>
      </c>
      <c r="X101">
        <v>1680765387</v>
      </c>
      <c r="Y101">
        <v>-7.14</v>
      </c>
      <c r="AA101">
        <v>2628.2</v>
      </c>
      <c r="AB101">
        <v>0</v>
      </c>
      <c r="AC101">
        <v>0</v>
      </c>
      <c r="AD101">
        <v>0</v>
      </c>
      <c r="AE101">
        <v>2628.2</v>
      </c>
      <c r="AF101">
        <v>0</v>
      </c>
      <c r="AG101">
        <v>0</v>
      </c>
      <c r="AH101">
        <v>0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0</v>
      </c>
      <c r="AP101">
        <v>0</v>
      </c>
      <c r="AQ101">
        <v>0</v>
      </c>
      <c r="AR101">
        <v>0</v>
      </c>
      <c r="AS101" t="s">
        <v>3</v>
      </c>
      <c r="AT101">
        <v>-7.14</v>
      </c>
      <c r="AU101" t="s">
        <v>3</v>
      </c>
      <c r="AV101">
        <v>0</v>
      </c>
      <c r="AW101">
        <v>2</v>
      </c>
      <c r="AX101">
        <v>40602525</v>
      </c>
      <c r="AY101">
        <v>1</v>
      </c>
      <c r="AZ101">
        <v>6144</v>
      </c>
      <c r="BA101">
        <v>175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Y101*Source!I651</f>
        <v>0</v>
      </c>
      <c r="CY101">
        <f t="shared" si="24"/>
        <v>2628.2</v>
      </c>
      <c r="CZ101">
        <f t="shared" si="25"/>
        <v>2628.2</v>
      </c>
      <c r="DA101">
        <f t="shared" si="26"/>
        <v>1</v>
      </c>
      <c r="DB101">
        <f t="shared" si="22"/>
        <v>-18765.349999999999</v>
      </c>
      <c r="DC101">
        <f t="shared" si="23"/>
        <v>0</v>
      </c>
    </row>
    <row r="102" spans="1:107" x14ac:dyDescent="0.2">
      <c r="A102">
        <f>ROW(Source!A688)</f>
        <v>688</v>
      </c>
      <c r="B102">
        <v>40597198</v>
      </c>
      <c r="C102">
        <v>40602528</v>
      </c>
      <c r="D102">
        <v>38624125</v>
      </c>
      <c r="E102">
        <v>1</v>
      </c>
      <c r="F102">
        <v>1</v>
      </c>
      <c r="G102">
        <v>25</v>
      </c>
      <c r="H102">
        <v>3</v>
      </c>
      <c r="I102" t="s">
        <v>133</v>
      </c>
      <c r="J102" t="s">
        <v>135</v>
      </c>
      <c r="K102" t="s">
        <v>134</v>
      </c>
      <c r="L102">
        <v>1348</v>
      </c>
      <c r="N102">
        <v>1009</v>
      </c>
      <c r="O102" t="s">
        <v>42</v>
      </c>
      <c r="P102" t="s">
        <v>42</v>
      </c>
      <c r="Q102">
        <v>1000</v>
      </c>
      <c r="W102">
        <v>1</v>
      </c>
      <c r="X102">
        <v>1680765387</v>
      </c>
      <c r="Y102">
        <v>-7.14</v>
      </c>
      <c r="AA102">
        <v>2628.2</v>
      </c>
      <c r="AB102">
        <v>0</v>
      </c>
      <c r="AC102">
        <v>0</v>
      </c>
      <c r="AD102">
        <v>0</v>
      </c>
      <c r="AE102">
        <v>2628.2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0</v>
      </c>
      <c r="AP102">
        <v>0</v>
      </c>
      <c r="AQ102">
        <v>0</v>
      </c>
      <c r="AR102">
        <v>0</v>
      </c>
      <c r="AS102" t="s">
        <v>3</v>
      </c>
      <c r="AT102">
        <v>-7.14</v>
      </c>
      <c r="AU102" t="s">
        <v>3</v>
      </c>
      <c r="AV102">
        <v>0</v>
      </c>
      <c r="AW102">
        <v>2</v>
      </c>
      <c r="AX102">
        <v>40602534</v>
      </c>
      <c r="AY102">
        <v>1</v>
      </c>
      <c r="AZ102">
        <v>6144</v>
      </c>
      <c r="BA102">
        <v>179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Y102*Source!I688</f>
        <v>0</v>
      </c>
      <c r="CY102">
        <f t="shared" si="24"/>
        <v>2628.2</v>
      </c>
      <c r="CZ102">
        <f t="shared" si="25"/>
        <v>2628.2</v>
      </c>
      <c r="DA102">
        <f t="shared" si="26"/>
        <v>1</v>
      </c>
      <c r="DB102">
        <f t="shared" si="22"/>
        <v>-18765.349999999999</v>
      </c>
      <c r="DC102">
        <f t="shared" si="23"/>
        <v>0</v>
      </c>
    </row>
    <row r="103" spans="1:107" x14ac:dyDescent="0.2">
      <c r="A103">
        <f>ROW(Source!A688)</f>
        <v>688</v>
      </c>
      <c r="B103">
        <v>40597198</v>
      </c>
      <c r="C103">
        <v>40602528</v>
      </c>
      <c r="D103">
        <v>38624125</v>
      </c>
      <c r="E103">
        <v>1</v>
      </c>
      <c r="F103">
        <v>1</v>
      </c>
      <c r="G103">
        <v>25</v>
      </c>
      <c r="H103">
        <v>3</v>
      </c>
      <c r="I103" t="s">
        <v>133</v>
      </c>
      <c r="J103" t="s">
        <v>135</v>
      </c>
      <c r="K103" t="s">
        <v>134</v>
      </c>
      <c r="L103">
        <v>1348</v>
      </c>
      <c r="N103">
        <v>1009</v>
      </c>
      <c r="O103" t="s">
        <v>42</v>
      </c>
      <c r="P103" t="s">
        <v>42</v>
      </c>
      <c r="Q103">
        <v>1000</v>
      </c>
      <c r="W103">
        <v>0</v>
      </c>
      <c r="X103">
        <v>1680765387</v>
      </c>
      <c r="Y103">
        <v>11.9</v>
      </c>
      <c r="AA103">
        <v>2628.2</v>
      </c>
      <c r="AB103">
        <v>0</v>
      </c>
      <c r="AC103">
        <v>0</v>
      </c>
      <c r="AD103">
        <v>0</v>
      </c>
      <c r="AE103">
        <v>2628.2</v>
      </c>
      <c r="AF103">
        <v>0</v>
      </c>
      <c r="AG103">
        <v>0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0</v>
      </c>
      <c r="AP103">
        <v>0</v>
      </c>
      <c r="AQ103">
        <v>0</v>
      </c>
      <c r="AR103">
        <v>0</v>
      </c>
      <c r="AS103" t="s">
        <v>3</v>
      </c>
      <c r="AT103">
        <v>11.9</v>
      </c>
      <c r="AU103" t="s">
        <v>3</v>
      </c>
      <c r="AV103">
        <v>0</v>
      </c>
      <c r="AW103">
        <v>1</v>
      </c>
      <c r="AX103">
        <v>-1</v>
      </c>
      <c r="AY103">
        <v>0</v>
      </c>
      <c r="AZ103">
        <v>0</v>
      </c>
      <c r="BA103" t="s">
        <v>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Y103*Source!I688</f>
        <v>0</v>
      </c>
      <c r="CY103">
        <f t="shared" si="24"/>
        <v>2628.2</v>
      </c>
      <c r="CZ103">
        <f t="shared" si="25"/>
        <v>2628.2</v>
      </c>
      <c r="DA103">
        <f t="shared" si="26"/>
        <v>1</v>
      </c>
      <c r="DB103">
        <f t="shared" si="22"/>
        <v>31275.58</v>
      </c>
      <c r="DC103">
        <f t="shared" si="23"/>
        <v>0</v>
      </c>
    </row>
    <row r="104" spans="1:107" x14ac:dyDescent="0.2">
      <c r="A104">
        <f>ROW(Source!A725)</f>
        <v>725</v>
      </c>
      <c r="B104">
        <v>40597198</v>
      </c>
      <c r="C104">
        <v>40602566</v>
      </c>
      <c r="D104">
        <v>38607873</v>
      </c>
      <c r="E104">
        <v>25</v>
      </c>
      <c r="F104">
        <v>1</v>
      </c>
      <c r="G104">
        <v>25</v>
      </c>
      <c r="H104">
        <v>1</v>
      </c>
      <c r="I104" t="s">
        <v>538</v>
      </c>
      <c r="J104" t="s">
        <v>3</v>
      </c>
      <c r="K104" t="s">
        <v>539</v>
      </c>
      <c r="L104">
        <v>1191</v>
      </c>
      <c r="N104">
        <v>1013</v>
      </c>
      <c r="O104" t="s">
        <v>540</v>
      </c>
      <c r="P104" t="s">
        <v>540</v>
      </c>
      <c r="Q104">
        <v>1</v>
      </c>
      <c r="W104">
        <v>0</v>
      </c>
      <c r="X104">
        <v>476480486</v>
      </c>
      <c r="Y104">
        <v>43.1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S104" t="s">
        <v>3</v>
      </c>
      <c r="AT104">
        <v>43.1</v>
      </c>
      <c r="AU104" t="s">
        <v>3</v>
      </c>
      <c r="AV104">
        <v>1</v>
      </c>
      <c r="AW104">
        <v>2</v>
      </c>
      <c r="AX104">
        <v>40602578</v>
      </c>
      <c r="AY104">
        <v>1</v>
      </c>
      <c r="AZ104">
        <v>0</v>
      </c>
      <c r="BA104">
        <v>180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Y104*Source!I725</f>
        <v>0</v>
      </c>
      <c r="CY104">
        <f>AD104</f>
        <v>0</v>
      </c>
      <c r="CZ104">
        <f>AH104</f>
        <v>0</v>
      </c>
      <c r="DA104">
        <f>AL104</f>
        <v>1</v>
      </c>
      <c r="DB104">
        <f t="shared" si="22"/>
        <v>0</v>
      </c>
      <c r="DC104">
        <f t="shared" si="23"/>
        <v>0</v>
      </c>
    </row>
    <row r="105" spans="1:107" x14ac:dyDescent="0.2">
      <c r="A105">
        <f>ROW(Source!A725)</f>
        <v>725</v>
      </c>
      <c r="B105">
        <v>40597198</v>
      </c>
      <c r="C105">
        <v>40602566</v>
      </c>
      <c r="D105">
        <v>38620437</v>
      </c>
      <c r="E105">
        <v>1</v>
      </c>
      <c r="F105">
        <v>1</v>
      </c>
      <c r="G105">
        <v>25</v>
      </c>
      <c r="H105">
        <v>2</v>
      </c>
      <c r="I105" t="s">
        <v>620</v>
      </c>
      <c r="J105" t="s">
        <v>621</v>
      </c>
      <c r="K105" t="s">
        <v>622</v>
      </c>
      <c r="L105">
        <v>1368</v>
      </c>
      <c r="N105">
        <v>1011</v>
      </c>
      <c r="O105" t="s">
        <v>544</v>
      </c>
      <c r="P105" t="s">
        <v>544</v>
      </c>
      <c r="Q105">
        <v>1</v>
      </c>
      <c r="W105">
        <v>0</v>
      </c>
      <c r="X105">
        <v>750185604</v>
      </c>
      <c r="Y105">
        <v>3.89</v>
      </c>
      <c r="AA105">
        <v>0</v>
      </c>
      <c r="AB105">
        <v>1033.22</v>
      </c>
      <c r="AC105">
        <v>413.92</v>
      </c>
      <c r="AD105">
        <v>0</v>
      </c>
      <c r="AE105">
        <v>0</v>
      </c>
      <c r="AF105">
        <v>1033.22</v>
      </c>
      <c r="AG105">
        <v>413.92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S105" t="s">
        <v>3</v>
      </c>
      <c r="AT105">
        <v>3.89</v>
      </c>
      <c r="AU105" t="s">
        <v>3</v>
      </c>
      <c r="AV105">
        <v>0</v>
      </c>
      <c r="AW105">
        <v>2</v>
      </c>
      <c r="AX105">
        <v>40602579</v>
      </c>
      <c r="AY105">
        <v>1</v>
      </c>
      <c r="AZ105">
        <v>0</v>
      </c>
      <c r="BA105">
        <v>181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Y105*Source!I725</f>
        <v>0</v>
      </c>
      <c r="CY105">
        <f t="shared" ref="CY105:CY110" si="27">AB105</f>
        <v>1033.22</v>
      </c>
      <c r="CZ105">
        <f t="shared" ref="CZ105:CZ110" si="28">AF105</f>
        <v>1033.22</v>
      </c>
      <c r="DA105">
        <f t="shared" ref="DA105:DA110" si="29">AJ105</f>
        <v>1</v>
      </c>
      <c r="DB105">
        <f t="shared" si="22"/>
        <v>4019.23</v>
      </c>
      <c r="DC105">
        <f t="shared" si="23"/>
        <v>1610.15</v>
      </c>
    </row>
    <row r="106" spans="1:107" x14ac:dyDescent="0.2">
      <c r="A106">
        <f>ROW(Source!A725)</f>
        <v>725</v>
      </c>
      <c r="B106">
        <v>40597198</v>
      </c>
      <c r="C106">
        <v>40602566</v>
      </c>
      <c r="D106">
        <v>38620786</v>
      </c>
      <c r="E106">
        <v>1</v>
      </c>
      <c r="F106">
        <v>1</v>
      </c>
      <c r="G106">
        <v>25</v>
      </c>
      <c r="H106">
        <v>2</v>
      </c>
      <c r="I106" t="s">
        <v>623</v>
      </c>
      <c r="J106" t="s">
        <v>624</v>
      </c>
      <c r="K106" t="s">
        <v>625</v>
      </c>
      <c r="L106">
        <v>1368</v>
      </c>
      <c r="N106">
        <v>1011</v>
      </c>
      <c r="O106" t="s">
        <v>544</v>
      </c>
      <c r="P106" t="s">
        <v>544</v>
      </c>
      <c r="Q106">
        <v>1</v>
      </c>
      <c r="W106">
        <v>0</v>
      </c>
      <c r="X106">
        <v>1267773993</v>
      </c>
      <c r="Y106">
        <v>8.77</v>
      </c>
      <c r="AA106">
        <v>0</v>
      </c>
      <c r="AB106">
        <v>723.22</v>
      </c>
      <c r="AC106">
        <v>314.95999999999998</v>
      </c>
      <c r="AD106">
        <v>0</v>
      </c>
      <c r="AE106">
        <v>0</v>
      </c>
      <c r="AF106">
        <v>723.22</v>
      </c>
      <c r="AG106">
        <v>314.95999999999998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S106" t="s">
        <v>3</v>
      </c>
      <c r="AT106">
        <v>8.77</v>
      </c>
      <c r="AU106" t="s">
        <v>3</v>
      </c>
      <c r="AV106">
        <v>0</v>
      </c>
      <c r="AW106">
        <v>2</v>
      </c>
      <c r="AX106">
        <v>40602580</v>
      </c>
      <c r="AY106">
        <v>1</v>
      </c>
      <c r="AZ106">
        <v>0</v>
      </c>
      <c r="BA106">
        <v>182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Y106*Source!I725</f>
        <v>0</v>
      </c>
      <c r="CY106">
        <f t="shared" si="27"/>
        <v>723.22</v>
      </c>
      <c r="CZ106">
        <f t="shared" si="28"/>
        <v>723.22</v>
      </c>
      <c r="DA106">
        <f t="shared" si="29"/>
        <v>1</v>
      </c>
      <c r="DB106">
        <f t="shared" si="22"/>
        <v>6342.64</v>
      </c>
      <c r="DC106">
        <f t="shared" si="23"/>
        <v>2762.2</v>
      </c>
    </row>
    <row r="107" spans="1:107" x14ac:dyDescent="0.2">
      <c r="A107">
        <f>ROW(Source!A725)</f>
        <v>725</v>
      </c>
      <c r="B107">
        <v>40597198</v>
      </c>
      <c r="C107">
        <v>40602566</v>
      </c>
      <c r="D107">
        <v>38620989</v>
      </c>
      <c r="E107">
        <v>1</v>
      </c>
      <c r="F107">
        <v>1</v>
      </c>
      <c r="G107">
        <v>25</v>
      </c>
      <c r="H107">
        <v>2</v>
      </c>
      <c r="I107" t="s">
        <v>626</v>
      </c>
      <c r="J107" t="s">
        <v>627</v>
      </c>
      <c r="K107" t="s">
        <v>628</v>
      </c>
      <c r="L107">
        <v>1368</v>
      </c>
      <c r="N107">
        <v>1011</v>
      </c>
      <c r="O107" t="s">
        <v>544</v>
      </c>
      <c r="P107" t="s">
        <v>544</v>
      </c>
      <c r="Q107">
        <v>1</v>
      </c>
      <c r="W107">
        <v>0</v>
      </c>
      <c r="X107">
        <v>1747297322</v>
      </c>
      <c r="Y107">
        <v>1.26</v>
      </c>
      <c r="AA107">
        <v>0</v>
      </c>
      <c r="AB107">
        <v>38.270000000000003</v>
      </c>
      <c r="AC107">
        <v>0</v>
      </c>
      <c r="AD107">
        <v>0</v>
      </c>
      <c r="AE107">
        <v>0</v>
      </c>
      <c r="AF107">
        <v>38.270000000000003</v>
      </c>
      <c r="AG107">
        <v>0</v>
      </c>
      <c r="AH107">
        <v>0</v>
      </c>
      <c r="AI107">
        <v>1</v>
      </c>
      <c r="AJ107">
        <v>1</v>
      </c>
      <c r="AK107">
        <v>1</v>
      </c>
      <c r="AL107">
        <v>1</v>
      </c>
      <c r="AN107">
        <v>0</v>
      </c>
      <c r="AO107">
        <v>1</v>
      </c>
      <c r="AP107">
        <v>0</v>
      </c>
      <c r="AQ107">
        <v>0</v>
      </c>
      <c r="AR107">
        <v>0</v>
      </c>
      <c r="AS107" t="s">
        <v>3</v>
      </c>
      <c r="AT107">
        <v>1.26</v>
      </c>
      <c r="AU107" t="s">
        <v>3</v>
      </c>
      <c r="AV107">
        <v>0</v>
      </c>
      <c r="AW107">
        <v>2</v>
      </c>
      <c r="AX107">
        <v>40602581</v>
      </c>
      <c r="AY107">
        <v>1</v>
      </c>
      <c r="AZ107">
        <v>0</v>
      </c>
      <c r="BA107">
        <v>183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Y107*Source!I725</f>
        <v>0</v>
      </c>
      <c r="CY107">
        <f t="shared" si="27"/>
        <v>38.270000000000003</v>
      </c>
      <c r="CZ107">
        <f t="shared" si="28"/>
        <v>38.270000000000003</v>
      </c>
      <c r="DA107">
        <f t="shared" si="29"/>
        <v>1</v>
      </c>
      <c r="DB107">
        <f t="shared" si="22"/>
        <v>48.22</v>
      </c>
      <c r="DC107">
        <f t="shared" si="23"/>
        <v>0</v>
      </c>
    </row>
    <row r="108" spans="1:107" x14ac:dyDescent="0.2">
      <c r="A108">
        <f>ROW(Source!A725)</f>
        <v>725</v>
      </c>
      <c r="B108">
        <v>40597198</v>
      </c>
      <c r="C108">
        <v>40602566</v>
      </c>
      <c r="D108">
        <v>38620938</v>
      </c>
      <c r="E108">
        <v>1</v>
      </c>
      <c r="F108">
        <v>1</v>
      </c>
      <c r="G108">
        <v>25</v>
      </c>
      <c r="H108">
        <v>2</v>
      </c>
      <c r="I108" t="s">
        <v>578</v>
      </c>
      <c r="J108" t="s">
        <v>579</v>
      </c>
      <c r="K108" t="s">
        <v>580</v>
      </c>
      <c r="L108">
        <v>1368</v>
      </c>
      <c r="N108">
        <v>1011</v>
      </c>
      <c r="O108" t="s">
        <v>544</v>
      </c>
      <c r="P108" t="s">
        <v>544</v>
      </c>
      <c r="Q108">
        <v>1</v>
      </c>
      <c r="W108">
        <v>0</v>
      </c>
      <c r="X108">
        <v>1632052689</v>
      </c>
      <c r="Y108">
        <v>7.19</v>
      </c>
      <c r="AA108">
        <v>0</v>
      </c>
      <c r="AB108">
        <v>5.41</v>
      </c>
      <c r="AC108">
        <v>0.02</v>
      </c>
      <c r="AD108">
        <v>0</v>
      </c>
      <c r="AE108">
        <v>0</v>
      </c>
      <c r="AF108">
        <v>5.41</v>
      </c>
      <c r="AG108">
        <v>0.02</v>
      </c>
      <c r="AH108">
        <v>0</v>
      </c>
      <c r="AI108">
        <v>1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3</v>
      </c>
      <c r="AT108">
        <v>7.19</v>
      </c>
      <c r="AU108" t="s">
        <v>3</v>
      </c>
      <c r="AV108">
        <v>0</v>
      </c>
      <c r="AW108">
        <v>2</v>
      </c>
      <c r="AX108">
        <v>40602582</v>
      </c>
      <c r="AY108">
        <v>1</v>
      </c>
      <c r="AZ108">
        <v>0</v>
      </c>
      <c r="BA108">
        <v>184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Y108*Source!I725</f>
        <v>0</v>
      </c>
      <c r="CY108">
        <f t="shared" si="27"/>
        <v>5.41</v>
      </c>
      <c r="CZ108">
        <f t="shared" si="28"/>
        <v>5.41</v>
      </c>
      <c r="DA108">
        <f t="shared" si="29"/>
        <v>1</v>
      </c>
      <c r="DB108">
        <f t="shared" si="22"/>
        <v>38.9</v>
      </c>
      <c r="DC108">
        <f t="shared" si="23"/>
        <v>0.14000000000000001</v>
      </c>
    </row>
    <row r="109" spans="1:107" x14ac:dyDescent="0.2">
      <c r="A109">
        <f>ROW(Source!A725)</f>
        <v>725</v>
      </c>
      <c r="B109">
        <v>40597198</v>
      </c>
      <c r="C109">
        <v>40602566</v>
      </c>
      <c r="D109">
        <v>38620337</v>
      </c>
      <c r="E109">
        <v>1</v>
      </c>
      <c r="F109">
        <v>1</v>
      </c>
      <c r="G109">
        <v>25</v>
      </c>
      <c r="H109">
        <v>2</v>
      </c>
      <c r="I109" t="s">
        <v>629</v>
      </c>
      <c r="J109" t="s">
        <v>630</v>
      </c>
      <c r="K109" t="s">
        <v>631</v>
      </c>
      <c r="L109">
        <v>1368</v>
      </c>
      <c r="N109">
        <v>1011</v>
      </c>
      <c r="O109" t="s">
        <v>544</v>
      </c>
      <c r="P109" t="s">
        <v>544</v>
      </c>
      <c r="Q109">
        <v>1</v>
      </c>
      <c r="W109">
        <v>0</v>
      </c>
      <c r="X109">
        <v>-955290509</v>
      </c>
      <c r="Y109">
        <v>0.39</v>
      </c>
      <c r="AA109">
        <v>0</v>
      </c>
      <c r="AB109">
        <v>594.54999999999995</v>
      </c>
      <c r="AC109">
        <v>259.44</v>
      </c>
      <c r="AD109">
        <v>0</v>
      </c>
      <c r="AE109">
        <v>0</v>
      </c>
      <c r="AF109">
        <v>594.54999999999995</v>
      </c>
      <c r="AG109">
        <v>259.44</v>
      </c>
      <c r="AH109">
        <v>0</v>
      </c>
      <c r="AI109">
        <v>1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3</v>
      </c>
      <c r="AT109">
        <v>0.39</v>
      </c>
      <c r="AU109" t="s">
        <v>3</v>
      </c>
      <c r="AV109">
        <v>0</v>
      </c>
      <c r="AW109">
        <v>2</v>
      </c>
      <c r="AX109">
        <v>40602583</v>
      </c>
      <c r="AY109">
        <v>1</v>
      </c>
      <c r="AZ109">
        <v>0</v>
      </c>
      <c r="BA109">
        <v>185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Y109*Source!I725</f>
        <v>0</v>
      </c>
      <c r="CY109">
        <f t="shared" si="27"/>
        <v>594.54999999999995</v>
      </c>
      <c r="CZ109">
        <f t="shared" si="28"/>
        <v>594.54999999999995</v>
      </c>
      <c r="DA109">
        <f t="shared" si="29"/>
        <v>1</v>
      </c>
      <c r="DB109">
        <f t="shared" si="22"/>
        <v>231.87</v>
      </c>
      <c r="DC109">
        <f t="shared" si="23"/>
        <v>101.18</v>
      </c>
    </row>
    <row r="110" spans="1:107" x14ac:dyDescent="0.2">
      <c r="A110">
        <f>ROW(Source!A725)</f>
        <v>725</v>
      </c>
      <c r="B110">
        <v>40597198</v>
      </c>
      <c r="C110">
        <v>40602566</v>
      </c>
      <c r="D110">
        <v>38620312</v>
      </c>
      <c r="E110">
        <v>1</v>
      </c>
      <c r="F110">
        <v>1</v>
      </c>
      <c r="G110">
        <v>25</v>
      </c>
      <c r="H110">
        <v>2</v>
      </c>
      <c r="I110" t="s">
        <v>632</v>
      </c>
      <c r="J110" t="s">
        <v>633</v>
      </c>
      <c r="K110" t="s">
        <v>634</v>
      </c>
      <c r="L110">
        <v>1368</v>
      </c>
      <c r="N110">
        <v>1011</v>
      </c>
      <c r="O110" t="s">
        <v>544</v>
      </c>
      <c r="P110" t="s">
        <v>544</v>
      </c>
      <c r="Q110">
        <v>1</v>
      </c>
      <c r="W110">
        <v>0</v>
      </c>
      <c r="X110">
        <v>-1828360409</v>
      </c>
      <c r="Y110">
        <v>0.83</v>
      </c>
      <c r="AA110">
        <v>0</v>
      </c>
      <c r="AB110">
        <v>990.55</v>
      </c>
      <c r="AC110">
        <v>513.05999999999995</v>
      </c>
      <c r="AD110">
        <v>0</v>
      </c>
      <c r="AE110">
        <v>0</v>
      </c>
      <c r="AF110">
        <v>990.55</v>
      </c>
      <c r="AG110">
        <v>513.05999999999995</v>
      </c>
      <c r="AH110">
        <v>0</v>
      </c>
      <c r="AI110">
        <v>1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S110" t="s">
        <v>3</v>
      </c>
      <c r="AT110">
        <v>0.83</v>
      </c>
      <c r="AU110" t="s">
        <v>3</v>
      </c>
      <c r="AV110">
        <v>0</v>
      </c>
      <c r="AW110">
        <v>2</v>
      </c>
      <c r="AX110">
        <v>40602584</v>
      </c>
      <c r="AY110">
        <v>1</v>
      </c>
      <c r="AZ110">
        <v>0</v>
      </c>
      <c r="BA110">
        <v>186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Y110*Source!I725</f>
        <v>0</v>
      </c>
      <c r="CY110">
        <f t="shared" si="27"/>
        <v>990.55</v>
      </c>
      <c r="CZ110">
        <f t="shared" si="28"/>
        <v>990.55</v>
      </c>
      <c r="DA110">
        <f t="shared" si="29"/>
        <v>1</v>
      </c>
      <c r="DB110">
        <f t="shared" si="22"/>
        <v>822.16</v>
      </c>
      <c r="DC110">
        <f t="shared" si="23"/>
        <v>425.84</v>
      </c>
    </row>
    <row r="111" spans="1:107" x14ac:dyDescent="0.2">
      <c r="A111">
        <f>ROW(Source!A725)</f>
        <v>725</v>
      </c>
      <c r="B111">
        <v>40597198</v>
      </c>
      <c r="C111">
        <v>40602566</v>
      </c>
      <c r="D111">
        <v>38622957</v>
      </c>
      <c r="E111">
        <v>1</v>
      </c>
      <c r="F111">
        <v>1</v>
      </c>
      <c r="G111">
        <v>25</v>
      </c>
      <c r="H111">
        <v>3</v>
      </c>
      <c r="I111" t="s">
        <v>608</v>
      </c>
      <c r="J111" t="s">
        <v>609</v>
      </c>
      <c r="K111" t="s">
        <v>610</v>
      </c>
      <c r="L111">
        <v>1339</v>
      </c>
      <c r="N111">
        <v>1007</v>
      </c>
      <c r="O111" t="s">
        <v>263</v>
      </c>
      <c r="P111" t="s">
        <v>263</v>
      </c>
      <c r="Q111">
        <v>1</v>
      </c>
      <c r="W111">
        <v>0</v>
      </c>
      <c r="X111">
        <v>924487879</v>
      </c>
      <c r="Y111">
        <v>7.2999999999999995E-2</v>
      </c>
      <c r="AA111">
        <v>33.729999999999997</v>
      </c>
      <c r="AB111">
        <v>0</v>
      </c>
      <c r="AC111">
        <v>0</v>
      </c>
      <c r="AD111">
        <v>0</v>
      </c>
      <c r="AE111">
        <v>33.729999999999997</v>
      </c>
      <c r="AF111">
        <v>0</v>
      </c>
      <c r="AG111">
        <v>0</v>
      </c>
      <c r="AH111">
        <v>0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S111" t="s">
        <v>3</v>
      </c>
      <c r="AT111">
        <v>7.2999999999999995E-2</v>
      </c>
      <c r="AU111" t="s">
        <v>3</v>
      </c>
      <c r="AV111">
        <v>0</v>
      </c>
      <c r="AW111">
        <v>2</v>
      </c>
      <c r="AX111">
        <v>40602585</v>
      </c>
      <c r="AY111">
        <v>1</v>
      </c>
      <c r="AZ111">
        <v>0</v>
      </c>
      <c r="BA111">
        <v>187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Y111*Source!I725</f>
        <v>0</v>
      </c>
      <c r="CY111">
        <f>AA111</f>
        <v>33.729999999999997</v>
      </c>
      <c r="CZ111">
        <f>AE111</f>
        <v>33.729999999999997</v>
      </c>
      <c r="DA111">
        <f>AI111</f>
        <v>1</v>
      </c>
      <c r="DB111">
        <f t="shared" si="22"/>
        <v>2.46</v>
      </c>
      <c r="DC111">
        <f t="shared" si="23"/>
        <v>0</v>
      </c>
    </row>
    <row r="112" spans="1:107" x14ac:dyDescent="0.2">
      <c r="A112">
        <f>ROW(Source!A725)</f>
        <v>725</v>
      </c>
      <c r="B112">
        <v>40597198</v>
      </c>
      <c r="C112">
        <v>40602566</v>
      </c>
      <c r="D112">
        <v>38623984</v>
      </c>
      <c r="E112">
        <v>1</v>
      </c>
      <c r="F112">
        <v>1</v>
      </c>
      <c r="G112">
        <v>25</v>
      </c>
      <c r="H112">
        <v>3</v>
      </c>
      <c r="I112" t="s">
        <v>270</v>
      </c>
      <c r="J112" t="s">
        <v>273</v>
      </c>
      <c r="K112" t="s">
        <v>271</v>
      </c>
      <c r="L112">
        <v>1346</v>
      </c>
      <c r="N112">
        <v>1009</v>
      </c>
      <c r="O112" t="s">
        <v>272</v>
      </c>
      <c r="P112" t="s">
        <v>272</v>
      </c>
      <c r="Q112">
        <v>1</v>
      </c>
      <c r="W112">
        <v>0</v>
      </c>
      <c r="X112">
        <v>364894659</v>
      </c>
      <c r="Y112">
        <v>88.498284999999996</v>
      </c>
      <c r="AA112">
        <v>45.09</v>
      </c>
      <c r="AB112">
        <v>0</v>
      </c>
      <c r="AC112">
        <v>0</v>
      </c>
      <c r="AD112">
        <v>0</v>
      </c>
      <c r="AE112">
        <v>45.09</v>
      </c>
      <c r="AF112">
        <v>0</v>
      </c>
      <c r="AG112">
        <v>0</v>
      </c>
      <c r="AH112">
        <v>0</v>
      </c>
      <c r="AI112">
        <v>1</v>
      </c>
      <c r="AJ112">
        <v>1</v>
      </c>
      <c r="AK112">
        <v>1</v>
      </c>
      <c r="AL112">
        <v>1</v>
      </c>
      <c r="AN112">
        <v>0</v>
      </c>
      <c r="AO112">
        <v>0</v>
      </c>
      <c r="AP112">
        <v>0</v>
      </c>
      <c r="AQ112">
        <v>0</v>
      </c>
      <c r="AR112">
        <v>0</v>
      </c>
      <c r="AS112" t="s">
        <v>3</v>
      </c>
      <c r="AT112">
        <v>88.498284999999996</v>
      </c>
      <c r="AU112" t="s">
        <v>3</v>
      </c>
      <c r="AV112">
        <v>0</v>
      </c>
      <c r="AW112">
        <v>1</v>
      </c>
      <c r="AX112">
        <v>-1</v>
      </c>
      <c r="AY112">
        <v>0</v>
      </c>
      <c r="AZ112">
        <v>0</v>
      </c>
      <c r="BA112" t="s">
        <v>3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Y112*Source!I725</f>
        <v>0</v>
      </c>
      <c r="CY112">
        <f>AA112</f>
        <v>45.09</v>
      </c>
      <c r="CZ112">
        <f>AE112</f>
        <v>45.09</v>
      </c>
      <c r="DA112">
        <f>AI112</f>
        <v>1</v>
      </c>
      <c r="DB112">
        <f t="shared" si="22"/>
        <v>3990.39</v>
      </c>
      <c r="DC112">
        <f t="shared" si="23"/>
        <v>0</v>
      </c>
    </row>
    <row r="113" spans="1:107" x14ac:dyDescent="0.2">
      <c r="A113">
        <f>ROW(Source!A725)</f>
        <v>725</v>
      </c>
      <c r="B113">
        <v>40597198</v>
      </c>
      <c r="C113">
        <v>40602566</v>
      </c>
      <c r="D113">
        <v>38624096</v>
      </c>
      <c r="E113">
        <v>1</v>
      </c>
      <c r="F113">
        <v>1</v>
      </c>
      <c r="G113">
        <v>25</v>
      </c>
      <c r="H113">
        <v>3</v>
      </c>
      <c r="I113" t="s">
        <v>266</v>
      </c>
      <c r="J113" t="s">
        <v>268</v>
      </c>
      <c r="K113" t="s">
        <v>267</v>
      </c>
      <c r="L113">
        <v>1348</v>
      </c>
      <c r="N113">
        <v>1009</v>
      </c>
      <c r="O113" t="s">
        <v>42</v>
      </c>
      <c r="P113" t="s">
        <v>42</v>
      </c>
      <c r="Q113">
        <v>1000</v>
      </c>
      <c r="W113">
        <v>0</v>
      </c>
      <c r="X113">
        <v>112129774</v>
      </c>
      <c r="Y113">
        <v>0.35300799999999999</v>
      </c>
      <c r="AA113">
        <v>5637.2</v>
      </c>
      <c r="AB113">
        <v>0</v>
      </c>
      <c r="AC113">
        <v>0</v>
      </c>
      <c r="AD113">
        <v>0</v>
      </c>
      <c r="AE113">
        <v>5637.2</v>
      </c>
      <c r="AF113">
        <v>0</v>
      </c>
      <c r="AG113">
        <v>0</v>
      </c>
      <c r="AH113">
        <v>0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0</v>
      </c>
      <c r="AP113">
        <v>0</v>
      </c>
      <c r="AQ113">
        <v>0</v>
      </c>
      <c r="AR113">
        <v>0</v>
      </c>
      <c r="AS113" t="s">
        <v>3</v>
      </c>
      <c r="AT113">
        <v>0.35300799999999999</v>
      </c>
      <c r="AU113" t="s">
        <v>3</v>
      </c>
      <c r="AV113">
        <v>0</v>
      </c>
      <c r="AW113">
        <v>1</v>
      </c>
      <c r="AX113">
        <v>-1</v>
      </c>
      <c r="AY113">
        <v>0</v>
      </c>
      <c r="AZ113">
        <v>0</v>
      </c>
      <c r="BA113" t="s">
        <v>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Y113*Source!I725</f>
        <v>0</v>
      </c>
      <c r="CY113">
        <f>AA113</f>
        <v>5637.2</v>
      </c>
      <c r="CZ113">
        <f>AE113</f>
        <v>5637.2</v>
      </c>
      <c r="DA113">
        <f>AI113</f>
        <v>1</v>
      </c>
      <c r="DB113">
        <f t="shared" si="22"/>
        <v>1989.98</v>
      </c>
      <c r="DC113">
        <f t="shared" si="23"/>
        <v>0</v>
      </c>
    </row>
    <row r="114" spans="1:107" x14ac:dyDescent="0.2">
      <c r="A114">
        <f>ROW(Source!A725)</f>
        <v>725</v>
      </c>
      <c r="B114">
        <v>40597198</v>
      </c>
      <c r="C114">
        <v>40602566</v>
      </c>
      <c r="D114">
        <v>38624747</v>
      </c>
      <c r="E114">
        <v>1</v>
      </c>
      <c r="F114">
        <v>1</v>
      </c>
      <c r="G114">
        <v>25</v>
      </c>
      <c r="H114">
        <v>3</v>
      </c>
      <c r="I114" t="s">
        <v>275</v>
      </c>
      <c r="J114" t="s">
        <v>277</v>
      </c>
      <c r="K114" t="s">
        <v>276</v>
      </c>
      <c r="L114">
        <v>1339</v>
      </c>
      <c r="N114">
        <v>1007</v>
      </c>
      <c r="O114" t="s">
        <v>263</v>
      </c>
      <c r="P114" t="s">
        <v>263</v>
      </c>
      <c r="Q114">
        <v>1</v>
      </c>
      <c r="W114">
        <v>0</v>
      </c>
      <c r="X114">
        <v>1405370102</v>
      </c>
      <c r="Y114">
        <v>1</v>
      </c>
      <c r="AA114">
        <v>8989.82</v>
      </c>
      <c r="AB114">
        <v>0</v>
      </c>
      <c r="AC114">
        <v>0</v>
      </c>
      <c r="AD114">
        <v>0</v>
      </c>
      <c r="AE114">
        <v>8989.82</v>
      </c>
      <c r="AF114">
        <v>0</v>
      </c>
      <c r="AG114">
        <v>0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0</v>
      </c>
      <c r="AP114">
        <v>0</v>
      </c>
      <c r="AQ114">
        <v>0</v>
      </c>
      <c r="AR114">
        <v>0</v>
      </c>
      <c r="AS114" t="s">
        <v>3</v>
      </c>
      <c r="AT114">
        <v>1</v>
      </c>
      <c r="AU114" t="s">
        <v>3</v>
      </c>
      <c r="AV114">
        <v>0</v>
      </c>
      <c r="AW114">
        <v>1</v>
      </c>
      <c r="AX114">
        <v>-1</v>
      </c>
      <c r="AY114">
        <v>0</v>
      </c>
      <c r="AZ114">
        <v>0</v>
      </c>
      <c r="BA114" t="s">
        <v>3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Y114*Source!I725</f>
        <v>0</v>
      </c>
      <c r="CY114">
        <f>AA114</f>
        <v>8989.82</v>
      </c>
      <c r="CZ114">
        <f>AE114</f>
        <v>8989.82</v>
      </c>
      <c r="DA114">
        <f>AI114</f>
        <v>1</v>
      </c>
      <c r="DB114">
        <f t="shared" si="22"/>
        <v>8989.82</v>
      </c>
      <c r="DC114">
        <f t="shared" si="23"/>
        <v>0</v>
      </c>
    </row>
    <row r="115" spans="1:107" x14ac:dyDescent="0.2">
      <c r="A115">
        <f>ROW(Source!A763)</f>
        <v>763</v>
      </c>
      <c r="B115">
        <v>40597198</v>
      </c>
      <c r="C115">
        <v>40602537</v>
      </c>
      <c r="D115">
        <v>38607873</v>
      </c>
      <c r="E115">
        <v>25</v>
      </c>
      <c r="F115">
        <v>1</v>
      </c>
      <c r="G115">
        <v>25</v>
      </c>
      <c r="H115">
        <v>1</v>
      </c>
      <c r="I115" t="s">
        <v>538</v>
      </c>
      <c r="J115" t="s">
        <v>3</v>
      </c>
      <c r="K115" t="s">
        <v>539</v>
      </c>
      <c r="L115">
        <v>1191</v>
      </c>
      <c r="N115">
        <v>1013</v>
      </c>
      <c r="O115" t="s">
        <v>540</v>
      </c>
      <c r="P115" t="s">
        <v>540</v>
      </c>
      <c r="Q115">
        <v>1</v>
      </c>
      <c r="W115">
        <v>0</v>
      </c>
      <c r="X115">
        <v>476480486</v>
      </c>
      <c r="Y115">
        <v>0.16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1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S115" t="s">
        <v>3</v>
      </c>
      <c r="AT115">
        <v>0.16</v>
      </c>
      <c r="AU115" t="s">
        <v>3</v>
      </c>
      <c r="AV115">
        <v>1</v>
      </c>
      <c r="AW115">
        <v>2</v>
      </c>
      <c r="AX115">
        <v>40602542</v>
      </c>
      <c r="AY115">
        <v>1</v>
      </c>
      <c r="AZ115">
        <v>6144</v>
      </c>
      <c r="BA115">
        <v>191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Y115*Source!I763</f>
        <v>0</v>
      </c>
      <c r="CY115">
        <f>AD115</f>
        <v>0</v>
      </c>
      <c r="CZ115">
        <f>AH115</f>
        <v>0</v>
      </c>
      <c r="DA115">
        <f>AL115</f>
        <v>1</v>
      </c>
      <c r="DB115">
        <f t="shared" si="22"/>
        <v>0</v>
      </c>
      <c r="DC115">
        <f t="shared" si="23"/>
        <v>0</v>
      </c>
    </row>
    <row r="116" spans="1:107" x14ac:dyDescent="0.2">
      <c r="A116">
        <f>ROW(Source!A763)</f>
        <v>763</v>
      </c>
      <c r="B116">
        <v>40597198</v>
      </c>
      <c r="C116">
        <v>40602537</v>
      </c>
      <c r="D116">
        <v>38620310</v>
      </c>
      <c r="E116">
        <v>1</v>
      </c>
      <c r="F116">
        <v>1</v>
      </c>
      <c r="G116">
        <v>25</v>
      </c>
      <c r="H116">
        <v>2</v>
      </c>
      <c r="I116" t="s">
        <v>557</v>
      </c>
      <c r="J116" t="s">
        <v>558</v>
      </c>
      <c r="K116" t="s">
        <v>559</v>
      </c>
      <c r="L116">
        <v>1368</v>
      </c>
      <c r="N116">
        <v>1011</v>
      </c>
      <c r="O116" t="s">
        <v>544</v>
      </c>
      <c r="P116" t="s">
        <v>544</v>
      </c>
      <c r="Q116">
        <v>1</v>
      </c>
      <c r="W116">
        <v>0</v>
      </c>
      <c r="X116">
        <v>912082242</v>
      </c>
      <c r="Y116">
        <v>0.04</v>
      </c>
      <c r="AA116">
        <v>0</v>
      </c>
      <c r="AB116">
        <v>1320.92</v>
      </c>
      <c r="AC116">
        <v>1099.01</v>
      </c>
      <c r="AD116">
        <v>0</v>
      </c>
      <c r="AE116">
        <v>0</v>
      </c>
      <c r="AF116">
        <v>1320.92</v>
      </c>
      <c r="AG116">
        <v>1099.01</v>
      </c>
      <c r="AH116">
        <v>0</v>
      </c>
      <c r="AI116">
        <v>1</v>
      </c>
      <c r="AJ116">
        <v>1</v>
      </c>
      <c r="AK116">
        <v>1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S116" t="s">
        <v>3</v>
      </c>
      <c r="AT116">
        <v>0.04</v>
      </c>
      <c r="AU116" t="s">
        <v>3</v>
      </c>
      <c r="AV116">
        <v>0</v>
      </c>
      <c r="AW116">
        <v>2</v>
      </c>
      <c r="AX116">
        <v>40602543</v>
      </c>
      <c r="AY116">
        <v>1</v>
      </c>
      <c r="AZ116">
        <v>6144</v>
      </c>
      <c r="BA116">
        <v>192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Y116*Source!I763</f>
        <v>0</v>
      </c>
      <c r="CY116">
        <f>AB116</f>
        <v>1320.92</v>
      </c>
      <c r="CZ116">
        <f>AF116</f>
        <v>1320.92</v>
      </c>
      <c r="DA116">
        <f>AJ116</f>
        <v>1</v>
      </c>
      <c r="DB116">
        <f t="shared" si="22"/>
        <v>52.84</v>
      </c>
      <c r="DC116">
        <f t="shared" si="23"/>
        <v>43.96</v>
      </c>
    </row>
    <row r="117" spans="1:107" x14ac:dyDescent="0.2">
      <c r="A117">
        <f>ROW(Source!A763)</f>
        <v>763</v>
      </c>
      <c r="B117">
        <v>40597198</v>
      </c>
      <c r="C117">
        <v>40602537</v>
      </c>
      <c r="D117">
        <v>38620317</v>
      </c>
      <c r="E117">
        <v>1</v>
      </c>
      <c r="F117">
        <v>1</v>
      </c>
      <c r="G117">
        <v>25</v>
      </c>
      <c r="H117">
        <v>2</v>
      </c>
      <c r="I117" t="s">
        <v>560</v>
      </c>
      <c r="J117" t="s">
        <v>561</v>
      </c>
      <c r="K117" t="s">
        <v>562</v>
      </c>
      <c r="L117">
        <v>1368</v>
      </c>
      <c r="N117">
        <v>1011</v>
      </c>
      <c r="O117" t="s">
        <v>544</v>
      </c>
      <c r="P117" t="s">
        <v>544</v>
      </c>
      <c r="Q117">
        <v>1</v>
      </c>
      <c r="W117">
        <v>0</v>
      </c>
      <c r="X117">
        <v>1614770171</v>
      </c>
      <c r="Y117">
        <v>0.02</v>
      </c>
      <c r="AA117">
        <v>0</v>
      </c>
      <c r="AB117">
        <v>2175.39</v>
      </c>
      <c r="AC117">
        <v>408.02</v>
      </c>
      <c r="AD117">
        <v>0</v>
      </c>
      <c r="AE117">
        <v>0</v>
      </c>
      <c r="AF117">
        <v>2175.39</v>
      </c>
      <c r="AG117">
        <v>408.02</v>
      </c>
      <c r="AH117">
        <v>0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S117" t="s">
        <v>3</v>
      </c>
      <c r="AT117">
        <v>0.02</v>
      </c>
      <c r="AU117" t="s">
        <v>3</v>
      </c>
      <c r="AV117">
        <v>0</v>
      </c>
      <c r="AW117">
        <v>2</v>
      </c>
      <c r="AX117">
        <v>40602544</v>
      </c>
      <c r="AY117">
        <v>1</v>
      </c>
      <c r="AZ117">
        <v>6144</v>
      </c>
      <c r="BA117">
        <v>193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Y117*Source!I763</f>
        <v>0</v>
      </c>
      <c r="CY117">
        <f>AB117</f>
        <v>2175.39</v>
      </c>
      <c r="CZ117">
        <f>AF117</f>
        <v>2175.39</v>
      </c>
      <c r="DA117">
        <f>AJ117</f>
        <v>1</v>
      </c>
      <c r="DB117">
        <f t="shared" si="22"/>
        <v>43.51</v>
      </c>
      <c r="DC117">
        <f t="shared" si="23"/>
        <v>8.16</v>
      </c>
    </row>
    <row r="118" spans="1:107" x14ac:dyDescent="0.2">
      <c r="A118">
        <f>ROW(Source!A763)</f>
        <v>763</v>
      </c>
      <c r="B118">
        <v>40597198</v>
      </c>
      <c r="C118">
        <v>40602537</v>
      </c>
      <c r="D118">
        <v>38623528</v>
      </c>
      <c r="E118">
        <v>1</v>
      </c>
      <c r="F118">
        <v>1</v>
      </c>
      <c r="G118">
        <v>25</v>
      </c>
      <c r="H118">
        <v>3</v>
      </c>
      <c r="I118" t="s">
        <v>563</v>
      </c>
      <c r="J118" t="s">
        <v>564</v>
      </c>
      <c r="K118" t="s">
        <v>565</v>
      </c>
      <c r="L118">
        <v>1346</v>
      </c>
      <c r="N118">
        <v>1009</v>
      </c>
      <c r="O118" t="s">
        <v>272</v>
      </c>
      <c r="P118" t="s">
        <v>272</v>
      </c>
      <c r="Q118">
        <v>1</v>
      </c>
      <c r="W118">
        <v>0</v>
      </c>
      <c r="X118">
        <v>-1877411388</v>
      </c>
      <c r="Y118">
        <v>8.19</v>
      </c>
      <c r="AA118">
        <v>75.94</v>
      </c>
      <c r="AB118">
        <v>0</v>
      </c>
      <c r="AC118">
        <v>0</v>
      </c>
      <c r="AD118">
        <v>0</v>
      </c>
      <c r="AE118">
        <v>75.94</v>
      </c>
      <c r="AF118">
        <v>0</v>
      </c>
      <c r="AG118">
        <v>0</v>
      </c>
      <c r="AH118">
        <v>0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0</v>
      </c>
      <c r="AQ118">
        <v>0</v>
      </c>
      <c r="AR118">
        <v>0</v>
      </c>
      <c r="AS118" t="s">
        <v>3</v>
      </c>
      <c r="AT118">
        <v>8.19</v>
      </c>
      <c r="AU118" t="s">
        <v>3</v>
      </c>
      <c r="AV118">
        <v>0</v>
      </c>
      <c r="AW118">
        <v>2</v>
      </c>
      <c r="AX118">
        <v>40602545</v>
      </c>
      <c r="AY118">
        <v>1</v>
      </c>
      <c r="AZ118">
        <v>0</v>
      </c>
      <c r="BA118">
        <v>194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Y118*Source!I763</f>
        <v>0</v>
      </c>
      <c r="CY118">
        <f>AA118</f>
        <v>75.94</v>
      </c>
      <c r="CZ118">
        <f>AE118</f>
        <v>75.94</v>
      </c>
      <c r="DA118">
        <f>AI118</f>
        <v>1</v>
      </c>
      <c r="DB118">
        <f t="shared" si="22"/>
        <v>621.95000000000005</v>
      </c>
      <c r="DC118">
        <f t="shared" si="23"/>
        <v>0</v>
      </c>
    </row>
    <row r="119" spans="1:107" x14ac:dyDescent="0.2">
      <c r="A119">
        <f>ROW(Source!A765)</f>
        <v>765</v>
      </c>
      <c r="B119">
        <v>40597198</v>
      </c>
      <c r="C119">
        <v>40602552</v>
      </c>
      <c r="D119">
        <v>38622003</v>
      </c>
      <c r="E119">
        <v>1</v>
      </c>
      <c r="F119">
        <v>1</v>
      </c>
      <c r="G119">
        <v>25</v>
      </c>
      <c r="H119">
        <v>3</v>
      </c>
      <c r="I119" t="s">
        <v>174</v>
      </c>
      <c r="J119" t="s">
        <v>176</v>
      </c>
      <c r="K119" t="s">
        <v>175</v>
      </c>
      <c r="L119">
        <v>1348</v>
      </c>
      <c r="N119">
        <v>1009</v>
      </c>
      <c r="O119" t="s">
        <v>42</v>
      </c>
      <c r="P119" t="s">
        <v>42</v>
      </c>
      <c r="Q119">
        <v>1000</v>
      </c>
      <c r="W119">
        <v>1</v>
      </c>
      <c r="X119">
        <v>-763955304</v>
      </c>
      <c r="Y119">
        <v>-4.8000000000000001E-2</v>
      </c>
      <c r="AA119">
        <v>131633.01999999999</v>
      </c>
      <c r="AB119">
        <v>0</v>
      </c>
      <c r="AC119">
        <v>0</v>
      </c>
      <c r="AD119">
        <v>0</v>
      </c>
      <c r="AE119">
        <v>131633.01999999999</v>
      </c>
      <c r="AF119">
        <v>0</v>
      </c>
      <c r="AG119">
        <v>0</v>
      </c>
      <c r="AH119">
        <v>0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0</v>
      </c>
      <c r="AP119">
        <v>0</v>
      </c>
      <c r="AQ119">
        <v>0</v>
      </c>
      <c r="AR119">
        <v>0</v>
      </c>
      <c r="AS119" t="s">
        <v>3</v>
      </c>
      <c r="AT119">
        <v>-4.8000000000000001E-2</v>
      </c>
      <c r="AU119" t="s">
        <v>3</v>
      </c>
      <c r="AV119">
        <v>0</v>
      </c>
      <c r="AW119">
        <v>2</v>
      </c>
      <c r="AX119">
        <v>40602559</v>
      </c>
      <c r="AY119">
        <v>1</v>
      </c>
      <c r="AZ119">
        <v>6144</v>
      </c>
      <c r="BA119">
        <v>202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Y119*Source!I765</f>
        <v>0</v>
      </c>
      <c r="CY119">
        <f>AA119</f>
        <v>131633.01999999999</v>
      </c>
      <c r="CZ119">
        <f>AE119</f>
        <v>131633.01999999999</v>
      </c>
      <c r="DA119">
        <f>AI119</f>
        <v>1</v>
      </c>
      <c r="DB119">
        <f t="shared" si="22"/>
        <v>-6318.38</v>
      </c>
      <c r="DC119">
        <f t="shared" si="23"/>
        <v>0</v>
      </c>
    </row>
    <row r="120" spans="1:107" x14ac:dyDescent="0.2">
      <c r="A120">
        <f>ROW(Source!A765)</f>
        <v>765</v>
      </c>
      <c r="B120">
        <v>40597198</v>
      </c>
      <c r="C120">
        <v>40602552</v>
      </c>
      <c r="D120">
        <v>38625670</v>
      </c>
      <c r="E120">
        <v>1</v>
      </c>
      <c r="F120">
        <v>1</v>
      </c>
      <c r="G120">
        <v>25</v>
      </c>
      <c r="H120">
        <v>3</v>
      </c>
      <c r="I120" t="s">
        <v>182</v>
      </c>
      <c r="J120" t="s">
        <v>184</v>
      </c>
      <c r="K120" t="s">
        <v>183</v>
      </c>
      <c r="L120">
        <v>1354</v>
      </c>
      <c r="N120">
        <v>1010</v>
      </c>
      <c r="O120" t="s">
        <v>171</v>
      </c>
      <c r="P120" t="s">
        <v>171</v>
      </c>
      <c r="Q120">
        <v>1</v>
      </c>
      <c r="W120">
        <v>0</v>
      </c>
      <c r="X120">
        <v>-1687728925</v>
      </c>
      <c r="Y120">
        <v>100</v>
      </c>
      <c r="AA120">
        <v>5774.67</v>
      </c>
      <c r="AB120">
        <v>0</v>
      </c>
      <c r="AC120">
        <v>0</v>
      </c>
      <c r="AD120">
        <v>0</v>
      </c>
      <c r="AE120">
        <v>5774.67</v>
      </c>
      <c r="AF120">
        <v>0</v>
      </c>
      <c r="AG120">
        <v>0</v>
      </c>
      <c r="AH120">
        <v>0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0</v>
      </c>
      <c r="AP120">
        <v>0</v>
      </c>
      <c r="AQ120">
        <v>0</v>
      </c>
      <c r="AR120">
        <v>0</v>
      </c>
      <c r="AS120" t="s">
        <v>3</v>
      </c>
      <c r="AT120">
        <v>100</v>
      </c>
      <c r="AU120" t="s">
        <v>3</v>
      </c>
      <c r="AV120">
        <v>0</v>
      </c>
      <c r="AW120">
        <v>1</v>
      </c>
      <c r="AX120">
        <v>-1</v>
      </c>
      <c r="AY120">
        <v>0</v>
      </c>
      <c r="AZ120">
        <v>0</v>
      </c>
      <c r="BA120" t="s">
        <v>3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Y120*Source!I765</f>
        <v>0</v>
      </c>
      <c r="CY120">
        <f>AA120</f>
        <v>5774.67</v>
      </c>
      <c r="CZ120">
        <f>AE120</f>
        <v>5774.67</v>
      </c>
      <c r="DA120">
        <f>AI120</f>
        <v>1</v>
      </c>
      <c r="DB120">
        <f t="shared" si="22"/>
        <v>577467</v>
      </c>
      <c r="DC120">
        <f t="shared" si="23"/>
        <v>0</v>
      </c>
    </row>
    <row r="121" spans="1:107" x14ac:dyDescent="0.2">
      <c r="A121">
        <f>ROW(Source!A765)</f>
        <v>765</v>
      </c>
      <c r="B121">
        <v>40597198</v>
      </c>
      <c r="C121">
        <v>40602552</v>
      </c>
      <c r="D121">
        <v>38625703</v>
      </c>
      <c r="E121">
        <v>1</v>
      </c>
      <c r="F121">
        <v>1</v>
      </c>
      <c r="G121">
        <v>25</v>
      </c>
      <c r="H121">
        <v>3</v>
      </c>
      <c r="I121" t="s">
        <v>169</v>
      </c>
      <c r="J121" t="s">
        <v>172</v>
      </c>
      <c r="K121" t="s">
        <v>170</v>
      </c>
      <c r="L121">
        <v>1354</v>
      </c>
      <c r="N121">
        <v>1010</v>
      </c>
      <c r="O121" t="s">
        <v>171</v>
      </c>
      <c r="P121" t="s">
        <v>171</v>
      </c>
      <c r="Q121">
        <v>1</v>
      </c>
      <c r="W121">
        <v>1</v>
      </c>
      <c r="X121">
        <v>4954026</v>
      </c>
      <c r="Y121">
        <v>-50</v>
      </c>
      <c r="AA121">
        <v>1799.61</v>
      </c>
      <c r="AB121">
        <v>0</v>
      </c>
      <c r="AC121">
        <v>0</v>
      </c>
      <c r="AD121">
        <v>0</v>
      </c>
      <c r="AE121">
        <v>1799.61</v>
      </c>
      <c r="AF121">
        <v>0</v>
      </c>
      <c r="AG121">
        <v>0</v>
      </c>
      <c r="AH121">
        <v>0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0</v>
      </c>
      <c r="AP121">
        <v>0</v>
      </c>
      <c r="AQ121">
        <v>0</v>
      </c>
      <c r="AR121">
        <v>0</v>
      </c>
      <c r="AS121" t="s">
        <v>3</v>
      </c>
      <c r="AT121">
        <v>-50</v>
      </c>
      <c r="AU121" t="s">
        <v>3</v>
      </c>
      <c r="AV121">
        <v>0</v>
      </c>
      <c r="AW121">
        <v>2</v>
      </c>
      <c r="AX121">
        <v>40602560</v>
      </c>
      <c r="AY121">
        <v>1</v>
      </c>
      <c r="AZ121">
        <v>6144</v>
      </c>
      <c r="BA121">
        <v>203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Y121*Source!I765</f>
        <v>0</v>
      </c>
      <c r="CY121">
        <f>AA121</f>
        <v>1799.61</v>
      </c>
      <c r="CZ121">
        <f>AE121</f>
        <v>1799.61</v>
      </c>
      <c r="DA121">
        <f>AI121</f>
        <v>1</v>
      </c>
      <c r="DB121">
        <f t="shared" si="22"/>
        <v>-89980.5</v>
      </c>
      <c r="DC121">
        <f t="shared" si="23"/>
        <v>0</v>
      </c>
    </row>
    <row r="122" spans="1:107" x14ac:dyDescent="0.2">
      <c r="A122">
        <f>ROW(Source!A765)</f>
        <v>765</v>
      </c>
      <c r="B122">
        <v>40597198</v>
      </c>
      <c r="C122">
        <v>40602552</v>
      </c>
      <c r="D122">
        <v>38625704</v>
      </c>
      <c r="E122">
        <v>1</v>
      </c>
      <c r="F122">
        <v>1</v>
      </c>
      <c r="G122">
        <v>25</v>
      </c>
      <c r="H122">
        <v>3</v>
      </c>
      <c r="I122" t="s">
        <v>178</v>
      </c>
      <c r="J122" t="s">
        <v>180</v>
      </c>
      <c r="K122" t="s">
        <v>179</v>
      </c>
      <c r="L122">
        <v>1354</v>
      </c>
      <c r="N122">
        <v>1010</v>
      </c>
      <c r="O122" t="s">
        <v>171</v>
      </c>
      <c r="P122" t="s">
        <v>171</v>
      </c>
      <c r="Q122">
        <v>1</v>
      </c>
      <c r="W122">
        <v>0</v>
      </c>
      <c r="X122">
        <v>-1327641858</v>
      </c>
      <c r="Y122">
        <v>200</v>
      </c>
      <c r="AA122">
        <v>127.19</v>
      </c>
      <c r="AB122">
        <v>0</v>
      </c>
      <c r="AC122">
        <v>0</v>
      </c>
      <c r="AD122">
        <v>0</v>
      </c>
      <c r="AE122">
        <v>127.19</v>
      </c>
      <c r="AF122">
        <v>0</v>
      </c>
      <c r="AG122">
        <v>0</v>
      </c>
      <c r="AH122">
        <v>0</v>
      </c>
      <c r="AI122">
        <v>1</v>
      </c>
      <c r="AJ122">
        <v>1</v>
      </c>
      <c r="AK122">
        <v>1</v>
      </c>
      <c r="AL122">
        <v>1</v>
      </c>
      <c r="AN122">
        <v>0</v>
      </c>
      <c r="AO122">
        <v>0</v>
      </c>
      <c r="AP122">
        <v>0</v>
      </c>
      <c r="AQ122">
        <v>0</v>
      </c>
      <c r="AR122">
        <v>0</v>
      </c>
      <c r="AS122" t="s">
        <v>3</v>
      </c>
      <c r="AT122">
        <v>200</v>
      </c>
      <c r="AU122" t="s">
        <v>3</v>
      </c>
      <c r="AV122">
        <v>0</v>
      </c>
      <c r="AW122">
        <v>1</v>
      </c>
      <c r="AX122">
        <v>-1</v>
      </c>
      <c r="AY122">
        <v>0</v>
      </c>
      <c r="AZ122">
        <v>0</v>
      </c>
      <c r="BA122" t="s">
        <v>3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Y122*Source!I765</f>
        <v>0</v>
      </c>
      <c r="CY122">
        <f>AA122</f>
        <v>127.19</v>
      </c>
      <c r="CZ122">
        <f>AE122</f>
        <v>127.19</v>
      </c>
      <c r="DA122">
        <f>AI122</f>
        <v>1</v>
      </c>
      <c r="DB122">
        <f t="shared" si="22"/>
        <v>25438</v>
      </c>
      <c r="DC122">
        <f t="shared" si="23"/>
        <v>0</v>
      </c>
    </row>
    <row r="123" spans="1:107" x14ac:dyDescent="0.2">
      <c r="A123">
        <f>ROW(Source!A837)</f>
        <v>837</v>
      </c>
      <c r="B123">
        <v>40597198</v>
      </c>
      <c r="C123">
        <v>40602592</v>
      </c>
      <c r="D123">
        <v>38607873</v>
      </c>
      <c r="E123">
        <v>25</v>
      </c>
      <c r="F123">
        <v>1</v>
      </c>
      <c r="G123">
        <v>25</v>
      </c>
      <c r="H123">
        <v>1</v>
      </c>
      <c r="I123" t="s">
        <v>538</v>
      </c>
      <c r="J123" t="s">
        <v>3</v>
      </c>
      <c r="K123" t="s">
        <v>539</v>
      </c>
      <c r="L123">
        <v>1191</v>
      </c>
      <c r="N123">
        <v>1013</v>
      </c>
      <c r="O123" t="s">
        <v>540</v>
      </c>
      <c r="P123" t="s">
        <v>540</v>
      </c>
      <c r="Q123">
        <v>1</v>
      </c>
      <c r="W123">
        <v>0</v>
      </c>
      <c r="X123">
        <v>476480486</v>
      </c>
      <c r="Y123">
        <v>18.68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1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S123" t="s">
        <v>3</v>
      </c>
      <c r="AT123">
        <v>18.68</v>
      </c>
      <c r="AU123" t="s">
        <v>3</v>
      </c>
      <c r="AV123">
        <v>1</v>
      </c>
      <c r="AW123">
        <v>2</v>
      </c>
      <c r="AX123">
        <v>40602594</v>
      </c>
      <c r="AY123">
        <v>1</v>
      </c>
      <c r="AZ123">
        <v>0</v>
      </c>
      <c r="BA123">
        <v>205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Y123*Source!I837</f>
        <v>0</v>
      </c>
      <c r="CY123">
        <f>AD123</f>
        <v>0</v>
      </c>
      <c r="CZ123">
        <f>AH123</f>
        <v>0</v>
      </c>
      <c r="DA123">
        <f>AL123</f>
        <v>1</v>
      </c>
      <c r="DB123">
        <f t="shared" si="22"/>
        <v>0</v>
      </c>
      <c r="DC123">
        <f t="shared" si="23"/>
        <v>0</v>
      </c>
    </row>
    <row r="124" spans="1:107" x14ac:dyDescent="0.2">
      <c r="A124">
        <f>ROW(Source!A838)</f>
        <v>838</v>
      </c>
      <c r="B124">
        <v>40597198</v>
      </c>
      <c r="C124">
        <v>40602595</v>
      </c>
      <c r="D124">
        <v>38607873</v>
      </c>
      <c r="E124">
        <v>25</v>
      </c>
      <c r="F124">
        <v>1</v>
      </c>
      <c r="G124">
        <v>25</v>
      </c>
      <c r="H124">
        <v>1</v>
      </c>
      <c r="I124" t="s">
        <v>538</v>
      </c>
      <c r="J124" t="s">
        <v>3</v>
      </c>
      <c r="K124" t="s">
        <v>539</v>
      </c>
      <c r="L124">
        <v>1191</v>
      </c>
      <c r="N124">
        <v>1013</v>
      </c>
      <c r="O124" t="s">
        <v>540</v>
      </c>
      <c r="P124" t="s">
        <v>540</v>
      </c>
      <c r="Q124">
        <v>1</v>
      </c>
      <c r="W124">
        <v>0</v>
      </c>
      <c r="X124">
        <v>476480486</v>
      </c>
      <c r="Y124">
        <v>76.7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1</v>
      </c>
      <c r="AJ124">
        <v>1</v>
      </c>
      <c r="AK124">
        <v>1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S124" t="s">
        <v>3</v>
      </c>
      <c r="AT124">
        <v>76.7</v>
      </c>
      <c r="AU124" t="s">
        <v>3</v>
      </c>
      <c r="AV124">
        <v>1</v>
      </c>
      <c r="AW124">
        <v>2</v>
      </c>
      <c r="AX124">
        <v>40602597</v>
      </c>
      <c r="AY124">
        <v>1</v>
      </c>
      <c r="AZ124">
        <v>0</v>
      </c>
      <c r="BA124">
        <v>206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Y124*Source!I838</f>
        <v>0</v>
      </c>
      <c r="CY124">
        <f>AD124</f>
        <v>0</v>
      </c>
      <c r="CZ124">
        <f>AH124</f>
        <v>0</v>
      </c>
      <c r="DA124">
        <f>AL124</f>
        <v>1</v>
      </c>
      <c r="DB124">
        <f t="shared" si="22"/>
        <v>0</v>
      </c>
      <c r="DC124">
        <f t="shared" si="23"/>
        <v>0</v>
      </c>
    </row>
    <row r="125" spans="1:107" x14ac:dyDescent="0.2">
      <c r="A125">
        <f>ROW(Source!A839)</f>
        <v>839</v>
      </c>
      <c r="B125">
        <v>40597198</v>
      </c>
      <c r="C125">
        <v>40602598</v>
      </c>
      <c r="D125">
        <v>38620079</v>
      </c>
      <c r="E125">
        <v>1</v>
      </c>
      <c r="F125">
        <v>1</v>
      </c>
      <c r="G125">
        <v>25</v>
      </c>
      <c r="H125">
        <v>2</v>
      </c>
      <c r="I125" t="s">
        <v>584</v>
      </c>
      <c r="J125" t="s">
        <v>585</v>
      </c>
      <c r="K125" t="s">
        <v>586</v>
      </c>
      <c r="L125">
        <v>1368</v>
      </c>
      <c r="N125">
        <v>1011</v>
      </c>
      <c r="O125" t="s">
        <v>544</v>
      </c>
      <c r="P125" t="s">
        <v>544</v>
      </c>
      <c r="Q125">
        <v>1</v>
      </c>
      <c r="W125">
        <v>0</v>
      </c>
      <c r="X125">
        <v>930788895</v>
      </c>
      <c r="Y125">
        <v>5.3699999999999998E-2</v>
      </c>
      <c r="AA125">
        <v>0</v>
      </c>
      <c r="AB125">
        <v>1451.71</v>
      </c>
      <c r="AC125">
        <v>457.95</v>
      </c>
      <c r="AD125">
        <v>0</v>
      </c>
      <c r="AE125">
        <v>0</v>
      </c>
      <c r="AF125">
        <v>1451.71</v>
      </c>
      <c r="AG125">
        <v>457.95</v>
      </c>
      <c r="AH125">
        <v>0</v>
      </c>
      <c r="AI125">
        <v>1</v>
      </c>
      <c r="AJ125">
        <v>1</v>
      </c>
      <c r="AK125">
        <v>1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S125" t="s">
        <v>3</v>
      </c>
      <c r="AT125">
        <v>5.3699999999999998E-2</v>
      </c>
      <c r="AU125" t="s">
        <v>3</v>
      </c>
      <c r="AV125">
        <v>0</v>
      </c>
      <c r="AW125">
        <v>2</v>
      </c>
      <c r="AX125">
        <v>40602600</v>
      </c>
      <c r="AY125">
        <v>1</v>
      </c>
      <c r="AZ125">
        <v>0</v>
      </c>
      <c r="BA125">
        <v>207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Y125*Source!I839</f>
        <v>0</v>
      </c>
      <c r="CY125">
        <f t="shared" ref="CY125:CY133" si="30">AB125</f>
        <v>1451.71</v>
      </c>
      <c r="CZ125">
        <f t="shared" ref="CZ125:CZ133" si="31">AF125</f>
        <v>1451.71</v>
      </c>
      <c r="DA125">
        <f t="shared" ref="DA125:DA133" si="32">AJ125</f>
        <v>1</v>
      </c>
      <c r="DB125">
        <f t="shared" si="22"/>
        <v>77.959999999999994</v>
      </c>
      <c r="DC125">
        <f t="shared" si="23"/>
        <v>24.59</v>
      </c>
    </row>
    <row r="126" spans="1:107" x14ac:dyDescent="0.2">
      <c r="A126">
        <f>ROW(Source!A840)</f>
        <v>840</v>
      </c>
      <c r="B126">
        <v>40597198</v>
      </c>
      <c r="C126">
        <v>40602601</v>
      </c>
      <c r="D126">
        <v>38620866</v>
      </c>
      <c r="E126">
        <v>1</v>
      </c>
      <c r="F126">
        <v>1</v>
      </c>
      <c r="G126">
        <v>25</v>
      </c>
      <c r="H126">
        <v>2</v>
      </c>
      <c r="I126" t="s">
        <v>587</v>
      </c>
      <c r="J126" t="s">
        <v>588</v>
      </c>
      <c r="K126" t="s">
        <v>589</v>
      </c>
      <c r="L126">
        <v>1368</v>
      </c>
      <c r="N126">
        <v>1011</v>
      </c>
      <c r="O126" t="s">
        <v>544</v>
      </c>
      <c r="P126" t="s">
        <v>544</v>
      </c>
      <c r="Q126">
        <v>1</v>
      </c>
      <c r="W126">
        <v>0</v>
      </c>
      <c r="X126">
        <v>-170043387</v>
      </c>
      <c r="Y126">
        <v>0.02</v>
      </c>
      <c r="AA126">
        <v>0</v>
      </c>
      <c r="AB126">
        <v>952.49</v>
      </c>
      <c r="AC126">
        <v>301.5</v>
      </c>
      <c r="AD126">
        <v>0</v>
      </c>
      <c r="AE126">
        <v>0</v>
      </c>
      <c r="AF126">
        <v>952.49</v>
      </c>
      <c r="AG126">
        <v>301.5</v>
      </c>
      <c r="AH126">
        <v>0</v>
      </c>
      <c r="AI126">
        <v>1</v>
      </c>
      <c r="AJ126">
        <v>1</v>
      </c>
      <c r="AK126">
        <v>1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S126" t="s">
        <v>3</v>
      </c>
      <c r="AT126">
        <v>0.02</v>
      </c>
      <c r="AU126" t="s">
        <v>3</v>
      </c>
      <c r="AV126">
        <v>0</v>
      </c>
      <c r="AW126">
        <v>2</v>
      </c>
      <c r="AX126">
        <v>40602604</v>
      </c>
      <c r="AY126">
        <v>1</v>
      </c>
      <c r="AZ126">
        <v>0</v>
      </c>
      <c r="BA126">
        <v>208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Y126*Source!I840</f>
        <v>0</v>
      </c>
      <c r="CY126">
        <f t="shared" si="30"/>
        <v>952.49</v>
      </c>
      <c r="CZ126">
        <f t="shared" si="31"/>
        <v>952.49</v>
      </c>
      <c r="DA126">
        <f t="shared" si="32"/>
        <v>1</v>
      </c>
      <c r="DB126">
        <f t="shared" si="22"/>
        <v>19.05</v>
      </c>
      <c r="DC126">
        <f t="shared" si="23"/>
        <v>6.03</v>
      </c>
    </row>
    <row r="127" spans="1:107" x14ac:dyDescent="0.2">
      <c r="A127">
        <f>ROW(Source!A840)</f>
        <v>840</v>
      </c>
      <c r="B127">
        <v>40597198</v>
      </c>
      <c r="C127">
        <v>40602601</v>
      </c>
      <c r="D127">
        <v>38620867</v>
      </c>
      <c r="E127">
        <v>1</v>
      </c>
      <c r="F127">
        <v>1</v>
      </c>
      <c r="G127">
        <v>25</v>
      </c>
      <c r="H127">
        <v>2</v>
      </c>
      <c r="I127" t="s">
        <v>590</v>
      </c>
      <c r="J127" t="s">
        <v>591</v>
      </c>
      <c r="K127" t="s">
        <v>592</v>
      </c>
      <c r="L127">
        <v>1368</v>
      </c>
      <c r="N127">
        <v>1011</v>
      </c>
      <c r="O127" t="s">
        <v>544</v>
      </c>
      <c r="P127" t="s">
        <v>544</v>
      </c>
      <c r="Q127">
        <v>1</v>
      </c>
      <c r="W127">
        <v>0</v>
      </c>
      <c r="X127">
        <v>1852708047</v>
      </c>
      <c r="Y127">
        <v>1.7999999999999999E-2</v>
      </c>
      <c r="AA127">
        <v>0</v>
      </c>
      <c r="AB127">
        <v>993.6</v>
      </c>
      <c r="AC127">
        <v>301.8</v>
      </c>
      <c r="AD127">
        <v>0</v>
      </c>
      <c r="AE127">
        <v>0</v>
      </c>
      <c r="AF127">
        <v>993.6</v>
      </c>
      <c r="AG127">
        <v>301.8</v>
      </c>
      <c r="AH127">
        <v>0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S127" t="s">
        <v>3</v>
      </c>
      <c r="AT127">
        <v>1.7999999999999999E-2</v>
      </c>
      <c r="AU127" t="s">
        <v>3</v>
      </c>
      <c r="AV127">
        <v>0</v>
      </c>
      <c r="AW127">
        <v>2</v>
      </c>
      <c r="AX127">
        <v>40602605</v>
      </c>
      <c r="AY127">
        <v>1</v>
      </c>
      <c r="AZ127">
        <v>0</v>
      </c>
      <c r="BA127">
        <v>209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Y127*Source!I840</f>
        <v>0</v>
      </c>
      <c r="CY127">
        <f t="shared" si="30"/>
        <v>993.6</v>
      </c>
      <c r="CZ127">
        <f t="shared" si="31"/>
        <v>993.6</v>
      </c>
      <c r="DA127">
        <f t="shared" si="32"/>
        <v>1</v>
      </c>
      <c r="DB127">
        <f t="shared" si="22"/>
        <v>17.88</v>
      </c>
      <c r="DC127">
        <f t="shared" si="23"/>
        <v>5.43</v>
      </c>
    </row>
    <row r="128" spans="1:107" x14ac:dyDescent="0.2">
      <c r="A128">
        <f>ROW(Source!A841)</f>
        <v>841</v>
      </c>
      <c r="B128">
        <v>40597198</v>
      </c>
      <c r="C128">
        <v>40602606</v>
      </c>
      <c r="D128">
        <v>38620866</v>
      </c>
      <c r="E128">
        <v>1</v>
      </c>
      <c r="F128">
        <v>1</v>
      </c>
      <c r="G128">
        <v>25</v>
      </c>
      <c r="H128">
        <v>2</v>
      </c>
      <c r="I128" t="s">
        <v>587</v>
      </c>
      <c r="J128" t="s">
        <v>588</v>
      </c>
      <c r="K128" t="s">
        <v>589</v>
      </c>
      <c r="L128">
        <v>1368</v>
      </c>
      <c r="N128">
        <v>1011</v>
      </c>
      <c r="O128" t="s">
        <v>544</v>
      </c>
      <c r="P128" t="s">
        <v>544</v>
      </c>
      <c r="Q128">
        <v>1</v>
      </c>
      <c r="W128">
        <v>0</v>
      </c>
      <c r="X128">
        <v>-170043387</v>
      </c>
      <c r="Y128">
        <v>0.02</v>
      </c>
      <c r="AA128">
        <v>0</v>
      </c>
      <c r="AB128">
        <v>952.49</v>
      </c>
      <c r="AC128">
        <v>301.5</v>
      </c>
      <c r="AD128">
        <v>0</v>
      </c>
      <c r="AE128">
        <v>0</v>
      </c>
      <c r="AF128">
        <v>952.49</v>
      </c>
      <c r="AG128">
        <v>301.5</v>
      </c>
      <c r="AH128">
        <v>0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S128" t="s">
        <v>3</v>
      </c>
      <c r="AT128">
        <v>0.02</v>
      </c>
      <c r="AU128" t="s">
        <v>3</v>
      </c>
      <c r="AV128">
        <v>0</v>
      </c>
      <c r="AW128">
        <v>1</v>
      </c>
      <c r="AX128">
        <v>-1</v>
      </c>
      <c r="AY128">
        <v>0</v>
      </c>
      <c r="AZ128">
        <v>0</v>
      </c>
      <c r="BA128" t="s">
        <v>3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Y128*Source!I841</f>
        <v>0</v>
      </c>
      <c r="CY128">
        <f t="shared" si="30"/>
        <v>952.49</v>
      </c>
      <c r="CZ128">
        <f t="shared" si="31"/>
        <v>952.49</v>
      </c>
      <c r="DA128">
        <f t="shared" si="32"/>
        <v>1</v>
      </c>
      <c r="DB128">
        <f t="shared" si="22"/>
        <v>19.05</v>
      </c>
      <c r="DC128">
        <f t="shared" si="23"/>
        <v>6.03</v>
      </c>
    </row>
    <row r="129" spans="1:107" x14ac:dyDescent="0.2">
      <c r="A129">
        <f>ROW(Source!A841)</f>
        <v>841</v>
      </c>
      <c r="B129">
        <v>40597198</v>
      </c>
      <c r="C129">
        <v>40602606</v>
      </c>
      <c r="D129">
        <v>38620867</v>
      </c>
      <c r="E129">
        <v>1</v>
      </c>
      <c r="F129">
        <v>1</v>
      </c>
      <c r="G129">
        <v>25</v>
      </c>
      <c r="H129">
        <v>2</v>
      </c>
      <c r="I129" t="s">
        <v>590</v>
      </c>
      <c r="J129" t="s">
        <v>591</v>
      </c>
      <c r="K129" t="s">
        <v>592</v>
      </c>
      <c r="L129">
        <v>1368</v>
      </c>
      <c r="N129">
        <v>1011</v>
      </c>
      <c r="O129" t="s">
        <v>544</v>
      </c>
      <c r="P129" t="s">
        <v>544</v>
      </c>
      <c r="Q129">
        <v>1</v>
      </c>
      <c r="W129">
        <v>0</v>
      </c>
      <c r="X129">
        <v>1852708047</v>
      </c>
      <c r="Y129">
        <v>1.7999999999999999E-2</v>
      </c>
      <c r="AA129">
        <v>0</v>
      </c>
      <c r="AB129">
        <v>993.6</v>
      </c>
      <c r="AC129">
        <v>301.8</v>
      </c>
      <c r="AD129">
        <v>0</v>
      </c>
      <c r="AE129">
        <v>0</v>
      </c>
      <c r="AF129">
        <v>993.6</v>
      </c>
      <c r="AG129">
        <v>301.8</v>
      </c>
      <c r="AH129">
        <v>0</v>
      </c>
      <c r="AI129">
        <v>1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S129" t="s">
        <v>3</v>
      </c>
      <c r="AT129">
        <v>1.7999999999999999E-2</v>
      </c>
      <c r="AU129" t="s">
        <v>3</v>
      </c>
      <c r="AV129">
        <v>0</v>
      </c>
      <c r="AW129">
        <v>1</v>
      </c>
      <c r="AX129">
        <v>-1</v>
      </c>
      <c r="AY129">
        <v>0</v>
      </c>
      <c r="AZ129">
        <v>0</v>
      </c>
      <c r="BA129" t="s">
        <v>3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Y129*Source!I841</f>
        <v>0</v>
      </c>
      <c r="CY129">
        <f t="shared" si="30"/>
        <v>993.6</v>
      </c>
      <c r="CZ129">
        <f t="shared" si="31"/>
        <v>993.6</v>
      </c>
      <c r="DA129">
        <f t="shared" si="32"/>
        <v>1</v>
      </c>
      <c r="DB129">
        <f t="shared" si="22"/>
        <v>17.88</v>
      </c>
      <c r="DC129">
        <f t="shared" si="23"/>
        <v>5.43</v>
      </c>
    </row>
    <row r="130" spans="1:107" x14ac:dyDescent="0.2">
      <c r="A130">
        <f>ROW(Source!A842)</f>
        <v>842</v>
      </c>
      <c r="B130">
        <v>40597198</v>
      </c>
      <c r="C130">
        <v>40602610</v>
      </c>
      <c r="D130">
        <v>38620866</v>
      </c>
      <c r="E130">
        <v>1</v>
      </c>
      <c r="F130">
        <v>1</v>
      </c>
      <c r="G130">
        <v>25</v>
      </c>
      <c r="H130">
        <v>2</v>
      </c>
      <c r="I130" t="s">
        <v>587</v>
      </c>
      <c r="J130" t="s">
        <v>588</v>
      </c>
      <c r="K130" t="s">
        <v>589</v>
      </c>
      <c r="L130">
        <v>1368</v>
      </c>
      <c r="N130">
        <v>1011</v>
      </c>
      <c r="O130" t="s">
        <v>544</v>
      </c>
      <c r="P130" t="s">
        <v>544</v>
      </c>
      <c r="Q130">
        <v>1</v>
      </c>
      <c r="W130">
        <v>0</v>
      </c>
      <c r="X130">
        <v>-170043387</v>
      </c>
      <c r="Y130">
        <v>0.01</v>
      </c>
      <c r="AA130">
        <v>0</v>
      </c>
      <c r="AB130">
        <v>952.49</v>
      </c>
      <c r="AC130">
        <v>301.5</v>
      </c>
      <c r="AD130">
        <v>0</v>
      </c>
      <c r="AE130">
        <v>0</v>
      </c>
      <c r="AF130">
        <v>952.49</v>
      </c>
      <c r="AG130">
        <v>301.5</v>
      </c>
      <c r="AH130">
        <v>0</v>
      </c>
      <c r="AI130">
        <v>1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S130" t="s">
        <v>3</v>
      </c>
      <c r="AT130">
        <v>0.01</v>
      </c>
      <c r="AU130" t="s">
        <v>3</v>
      </c>
      <c r="AV130">
        <v>0</v>
      </c>
      <c r="AW130">
        <v>2</v>
      </c>
      <c r="AX130">
        <v>40602613</v>
      </c>
      <c r="AY130">
        <v>1</v>
      </c>
      <c r="AZ130">
        <v>6144</v>
      </c>
      <c r="BA130">
        <v>211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Y130*Source!I842</f>
        <v>0</v>
      </c>
      <c r="CY130">
        <f t="shared" si="30"/>
        <v>952.49</v>
      </c>
      <c r="CZ130">
        <f t="shared" si="31"/>
        <v>952.49</v>
      </c>
      <c r="DA130">
        <f t="shared" si="32"/>
        <v>1</v>
      </c>
      <c r="DB130">
        <f t="shared" si="22"/>
        <v>9.52</v>
      </c>
      <c r="DC130">
        <f t="shared" si="23"/>
        <v>3.02</v>
      </c>
    </row>
    <row r="131" spans="1:107" x14ac:dyDescent="0.2">
      <c r="A131">
        <f>ROW(Source!A842)</f>
        <v>842</v>
      </c>
      <c r="B131">
        <v>40597198</v>
      </c>
      <c r="C131">
        <v>40602610</v>
      </c>
      <c r="D131">
        <v>38620867</v>
      </c>
      <c r="E131">
        <v>1</v>
      </c>
      <c r="F131">
        <v>1</v>
      </c>
      <c r="G131">
        <v>25</v>
      </c>
      <c r="H131">
        <v>2</v>
      </c>
      <c r="I131" t="s">
        <v>590</v>
      </c>
      <c r="J131" t="s">
        <v>591</v>
      </c>
      <c r="K131" t="s">
        <v>592</v>
      </c>
      <c r="L131">
        <v>1368</v>
      </c>
      <c r="N131">
        <v>1011</v>
      </c>
      <c r="O131" t="s">
        <v>544</v>
      </c>
      <c r="P131" t="s">
        <v>544</v>
      </c>
      <c r="Q131">
        <v>1</v>
      </c>
      <c r="W131">
        <v>0</v>
      </c>
      <c r="X131">
        <v>1852708047</v>
      </c>
      <c r="Y131">
        <v>8.0000000000000002E-3</v>
      </c>
      <c r="AA131">
        <v>0</v>
      </c>
      <c r="AB131">
        <v>993.6</v>
      </c>
      <c r="AC131">
        <v>301.8</v>
      </c>
      <c r="AD131">
        <v>0</v>
      </c>
      <c r="AE131">
        <v>0</v>
      </c>
      <c r="AF131">
        <v>993.6</v>
      </c>
      <c r="AG131">
        <v>301.8</v>
      </c>
      <c r="AH131">
        <v>0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S131" t="s">
        <v>3</v>
      </c>
      <c r="AT131">
        <v>8.0000000000000002E-3</v>
      </c>
      <c r="AU131" t="s">
        <v>3</v>
      </c>
      <c r="AV131">
        <v>0</v>
      </c>
      <c r="AW131">
        <v>2</v>
      </c>
      <c r="AX131">
        <v>40602614</v>
      </c>
      <c r="AY131">
        <v>1</v>
      </c>
      <c r="AZ131">
        <v>6144</v>
      </c>
      <c r="BA131">
        <v>212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Y131*Source!I842</f>
        <v>0</v>
      </c>
      <c r="CY131">
        <f t="shared" si="30"/>
        <v>993.6</v>
      </c>
      <c r="CZ131">
        <f t="shared" si="31"/>
        <v>993.6</v>
      </c>
      <c r="DA131">
        <f t="shared" si="32"/>
        <v>1</v>
      </c>
      <c r="DB131">
        <f t="shared" si="22"/>
        <v>7.95</v>
      </c>
      <c r="DC131">
        <f t="shared" si="23"/>
        <v>2.41</v>
      </c>
    </row>
    <row r="132" spans="1:107" x14ac:dyDescent="0.2">
      <c r="A132">
        <f>ROW(Source!A843)</f>
        <v>843</v>
      </c>
      <c r="B132">
        <v>40597198</v>
      </c>
      <c r="C132">
        <v>40602615</v>
      </c>
      <c r="D132">
        <v>38620866</v>
      </c>
      <c r="E132">
        <v>1</v>
      </c>
      <c r="F132">
        <v>1</v>
      </c>
      <c r="G132">
        <v>25</v>
      </c>
      <c r="H132">
        <v>2</v>
      </c>
      <c r="I132" t="s">
        <v>587</v>
      </c>
      <c r="J132" t="s">
        <v>588</v>
      </c>
      <c r="K132" t="s">
        <v>589</v>
      </c>
      <c r="L132">
        <v>1368</v>
      </c>
      <c r="N132">
        <v>1011</v>
      </c>
      <c r="O132" t="s">
        <v>544</v>
      </c>
      <c r="P132" t="s">
        <v>544</v>
      </c>
      <c r="Q132">
        <v>1</v>
      </c>
      <c r="W132">
        <v>0</v>
      </c>
      <c r="X132">
        <v>-170043387</v>
      </c>
      <c r="Y132">
        <v>0.26</v>
      </c>
      <c r="AA132">
        <v>0</v>
      </c>
      <c r="AB132">
        <v>952.49</v>
      </c>
      <c r="AC132">
        <v>301.5</v>
      </c>
      <c r="AD132">
        <v>0</v>
      </c>
      <c r="AE132">
        <v>0</v>
      </c>
      <c r="AF132">
        <v>952.49</v>
      </c>
      <c r="AG132">
        <v>301.5</v>
      </c>
      <c r="AH132">
        <v>0</v>
      </c>
      <c r="AI132">
        <v>1</v>
      </c>
      <c r="AJ132">
        <v>1</v>
      </c>
      <c r="AK132">
        <v>1</v>
      </c>
      <c r="AL132">
        <v>1</v>
      </c>
      <c r="AN132">
        <v>0</v>
      </c>
      <c r="AO132">
        <v>1</v>
      </c>
      <c r="AP132">
        <v>1</v>
      </c>
      <c r="AQ132">
        <v>0</v>
      </c>
      <c r="AR132">
        <v>0</v>
      </c>
      <c r="AS132" t="s">
        <v>3</v>
      </c>
      <c r="AT132">
        <v>0.01</v>
      </c>
      <c r="AU132" t="s">
        <v>61</v>
      </c>
      <c r="AV132">
        <v>0</v>
      </c>
      <c r="AW132">
        <v>2</v>
      </c>
      <c r="AX132">
        <v>40602618</v>
      </c>
      <c r="AY132">
        <v>1</v>
      </c>
      <c r="AZ132">
        <v>0</v>
      </c>
      <c r="BA132">
        <v>213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Y132*Source!I843</f>
        <v>0</v>
      </c>
      <c r="CY132">
        <f t="shared" si="30"/>
        <v>952.49</v>
      </c>
      <c r="CZ132">
        <f t="shared" si="31"/>
        <v>952.49</v>
      </c>
      <c r="DA132">
        <f t="shared" si="32"/>
        <v>1</v>
      </c>
      <c r="DB132">
        <f>ROUND((ROUND(AT132*CZ132,2)*26),6)</f>
        <v>247.52</v>
      </c>
      <c r="DC132">
        <f>ROUND((ROUND(AT132*AG132,2)*26),6)</f>
        <v>78.52</v>
      </c>
    </row>
    <row r="133" spans="1:107" x14ac:dyDescent="0.2">
      <c r="A133">
        <f>ROW(Source!A843)</f>
        <v>843</v>
      </c>
      <c r="B133">
        <v>40597198</v>
      </c>
      <c r="C133">
        <v>40602615</v>
      </c>
      <c r="D133">
        <v>38620867</v>
      </c>
      <c r="E133">
        <v>1</v>
      </c>
      <c r="F133">
        <v>1</v>
      </c>
      <c r="G133">
        <v>25</v>
      </c>
      <c r="H133">
        <v>2</v>
      </c>
      <c r="I133" t="s">
        <v>590</v>
      </c>
      <c r="J133" t="s">
        <v>591</v>
      </c>
      <c r="K133" t="s">
        <v>592</v>
      </c>
      <c r="L133">
        <v>1368</v>
      </c>
      <c r="N133">
        <v>1011</v>
      </c>
      <c r="O133" t="s">
        <v>544</v>
      </c>
      <c r="P133" t="s">
        <v>544</v>
      </c>
      <c r="Q133">
        <v>1</v>
      </c>
      <c r="W133">
        <v>0</v>
      </c>
      <c r="X133">
        <v>1852708047</v>
      </c>
      <c r="Y133">
        <v>0.20800000000000002</v>
      </c>
      <c r="AA133">
        <v>0</v>
      </c>
      <c r="AB133">
        <v>993.6</v>
      </c>
      <c r="AC133">
        <v>301.8</v>
      </c>
      <c r="AD133">
        <v>0</v>
      </c>
      <c r="AE133">
        <v>0</v>
      </c>
      <c r="AF133">
        <v>993.6</v>
      </c>
      <c r="AG133">
        <v>301.8</v>
      </c>
      <c r="AH133">
        <v>0</v>
      </c>
      <c r="AI133">
        <v>1</v>
      </c>
      <c r="AJ133">
        <v>1</v>
      </c>
      <c r="AK133">
        <v>1</v>
      </c>
      <c r="AL133">
        <v>1</v>
      </c>
      <c r="AN133">
        <v>0</v>
      </c>
      <c r="AO133">
        <v>1</v>
      </c>
      <c r="AP133">
        <v>1</v>
      </c>
      <c r="AQ133">
        <v>0</v>
      </c>
      <c r="AR133">
        <v>0</v>
      </c>
      <c r="AS133" t="s">
        <v>3</v>
      </c>
      <c r="AT133">
        <v>8.0000000000000002E-3</v>
      </c>
      <c r="AU133" t="s">
        <v>61</v>
      </c>
      <c r="AV133">
        <v>0</v>
      </c>
      <c r="AW133">
        <v>2</v>
      </c>
      <c r="AX133">
        <v>40602619</v>
      </c>
      <c r="AY133">
        <v>1</v>
      </c>
      <c r="AZ133">
        <v>0</v>
      </c>
      <c r="BA133">
        <v>214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Y133*Source!I843</f>
        <v>0</v>
      </c>
      <c r="CY133">
        <f t="shared" si="30"/>
        <v>993.6</v>
      </c>
      <c r="CZ133">
        <f t="shared" si="31"/>
        <v>993.6</v>
      </c>
      <c r="DA133">
        <f t="shared" si="32"/>
        <v>1</v>
      </c>
      <c r="DB133">
        <f>ROUND((ROUND(AT133*CZ133,2)*26),6)</f>
        <v>206.7</v>
      </c>
      <c r="DC133">
        <f>ROUND((ROUND(AT133*AG133,2)*26),6)</f>
        <v>62.66</v>
      </c>
    </row>
    <row r="134" spans="1:107" x14ac:dyDescent="0.2">
      <c r="A134">
        <f>ROW(Source!A879)</f>
        <v>879</v>
      </c>
      <c r="B134">
        <v>40597198</v>
      </c>
      <c r="C134">
        <v>40602621</v>
      </c>
      <c r="D134">
        <v>38607873</v>
      </c>
      <c r="E134">
        <v>25</v>
      </c>
      <c r="F134">
        <v>1</v>
      </c>
      <c r="G134">
        <v>25</v>
      </c>
      <c r="H134">
        <v>1</v>
      </c>
      <c r="I134" t="s">
        <v>538</v>
      </c>
      <c r="J134" t="s">
        <v>3</v>
      </c>
      <c r="K134" t="s">
        <v>539</v>
      </c>
      <c r="L134">
        <v>1191</v>
      </c>
      <c r="N134">
        <v>1013</v>
      </c>
      <c r="O134" t="s">
        <v>540</v>
      </c>
      <c r="P134" t="s">
        <v>540</v>
      </c>
      <c r="Q134">
        <v>1</v>
      </c>
      <c r="W134">
        <v>0</v>
      </c>
      <c r="X134">
        <v>476480486</v>
      </c>
      <c r="Y134">
        <v>16.559999999999999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1</v>
      </c>
      <c r="AJ134">
        <v>1</v>
      </c>
      <c r="AK134">
        <v>1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S134" t="s">
        <v>3</v>
      </c>
      <c r="AT134">
        <v>16.559999999999999</v>
      </c>
      <c r="AU134" t="s">
        <v>3</v>
      </c>
      <c r="AV134">
        <v>1</v>
      </c>
      <c r="AW134">
        <v>2</v>
      </c>
      <c r="AX134">
        <v>40602630</v>
      </c>
      <c r="AY134">
        <v>1</v>
      </c>
      <c r="AZ134">
        <v>0</v>
      </c>
      <c r="BA134">
        <v>215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Y134*Source!I879</f>
        <v>0</v>
      </c>
      <c r="CY134">
        <f>AD134</f>
        <v>0</v>
      </c>
      <c r="CZ134">
        <f>AH134</f>
        <v>0</v>
      </c>
      <c r="DA134">
        <f>AL134</f>
        <v>1</v>
      </c>
      <c r="DB134">
        <f t="shared" ref="DB134:DB165" si="33">ROUND(ROUND(AT134*CZ134,2),6)</f>
        <v>0</v>
      </c>
      <c r="DC134">
        <f t="shared" ref="DC134:DC165" si="34">ROUND(ROUND(AT134*AG134,2),6)</f>
        <v>0</v>
      </c>
    </row>
    <row r="135" spans="1:107" x14ac:dyDescent="0.2">
      <c r="A135">
        <f>ROW(Source!A879)</f>
        <v>879</v>
      </c>
      <c r="B135">
        <v>40597198</v>
      </c>
      <c r="C135">
        <v>40602621</v>
      </c>
      <c r="D135">
        <v>38620123</v>
      </c>
      <c r="E135">
        <v>1</v>
      </c>
      <c r="F135">
        <v>1</v>
      </c>
      <c r="G135">
        <v>25</v>
      </c>
      <c r="H135">
        <v>2</v>
      </c>
      <c r="I135" t="s">
        <v>593</v>
      </c>
      <c r="J135" t="s">
        <v>594</v>
      </c>
      <c r="K135" t="s">
        <v>595</v>
      </c>
      <c r="L135">
        <v>1368</v>
      </c>
      <c r="N135">
        <v>1011</v>
      </c>
      <c r="O135" t="s">
        <v>544</v>
      </c>
      <c r="P135" t="s">
        <v>544</v>
      </c>
      <c r="Q135">
        <v>1</v>
      </c>
      <c r="W135">
        <v>0</v>
      </c>
      <c r="X135">
        <v>-806024906</v>
      </c>
      <c r="Y135">
        <v>2.08</v>
      </c>
      <c r="AA135">
        <v>0</v>
      </c>
      <c r="AB135">
        <v>1159.46</v>
      </c>
      <c r="AC135">
        <v>525.74</v>
      </c>
      <c r="AD135">
        <v>0</v>
      </c>
      <c r="AE135">
        <v>0</v>
      </c>
      <c r="AF135">
        <v>1159.46</v>
      </c>
      <c r="AG135">
        <v>525.74</v>
      </c>
      <c r="AH135">
        <v>0</v>
      </c>
      <c r="AI135">
        <v>1</v>
      </c>
      <c r="AJ135">
        <v>1</v>
      </c>
      <c r="AK135">
        <v>1</v>
      </c>
      <c r="AL135">
        <v>1</v>
      </c>
      <c r="AN135">
        <v>0</v>
      </c>
      <c r="AO135">
        <v>1</v>
      </c>
      <c r="AP135">
        <v>0</v>
      </c>
      <c r="AQ135">
        <v>0</v>
      </c>
      <c r="AR135">
        <v>0</v>
      </c>
      <c r="AS135" t="s">
        <v>3</v>
      </c>
      <c r="AT135">
        <v>2.08</v>
      </c>
      <c r="AU135" t="s">
        <v>3</v>
      </c>
      <c r="AV135">
        <v>0</v>
      </c>
      <c r="AW135">
        <v>2</v>
      </c>
      <c r="AX135">
        <v>40602631</v>
      </c>
      <c r="AY135">
        <v>1</v>
      </c>
      <c r="AZ135">
        <v>0</v>
      </c>
      <c r="BA135">
        <v>216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Y135*Source!I879</f>
        <v>0</v>
      </c>
      <c r="CY135">
        <f>AB135</f>
        <v>1159.46</v>
      </c>
      <c r="CZ135">
        <f>AF135</f>
        <v>1159.46</v>
      </c>
      <c r="DA135">
        <f>AJ135</f>
        <v>1</v>
      </c>
      <c r="DB135">
        <f t="shared" si="33"/>
        <v>2411.6799999999998</v>
      </c>
      <c r="DC135">
        <f t="shared" si="34"/>
        <v>1093.54</v>
      </c>
    </row>
    <row r="136" spans="1:107" x14ac:dyDescent="0.2">
      <c r="A136">
        <f>ROW(Source!A879)</f>
        <v>879</v>
      </c>
      <c r="B136">
        <v>40597198</v>
      </c>
      <c r="C136">
        <v>40602621</v>
      </c>
      <c r="D136">
        <v>38620278</v>
      </c>
      <c r="E136">
        <v>1</v>
      </c>
      <c r="F136">
        <v>1</v>
      </c>
      <c r="G136">
        <v>25</v>
      </c>
      <c r="H136">
        <v>2</v>
      </c>
      <c r="I136" t="s">
        <v>596</v>
      </c>
      <c r="J136" t="s">
        <v>597</v>
      </c>
      <c r="K136" t="s">
        <v>598</v>
      </c>
      <c r="L136">
        <v>1368</v>
      </c>
      <c r="N136">
        <v>1011</v>
      </c>
      <c r="O136" t="s">
        <v>544</v>
      </c>
      <c r="P136" t="s">
        <v>544</v>
      </c>
      <c r="Q136">
        <v>1</v>
      </c>
      <c r="W136">
        <v>0</v>
      </c>
      <c r="X136">
        <v>-1025534576</v>
      </c>
      <c r="Y136">
        <v>2.08</v>
      </c>
      <c r="AA136">
        <v>0</v>
      </c>
      <c r="AB136">
        <v>416.25</v>
      </c>
      <c r="AC136">
        <v>204.9</v>
      </c>
      <c r="AD136">
        <v>0</v>
      </c>
      <c r="AE136">
        <v>0</v>
      </c>
      <c r="AF136">
        <v>416.25</v>
      </c>
      <c r="AG136">
        <v>204.9</v>
      </c>
      <c r="AH136">
        <v>0</v>
      </c>
      <c r="AI136">
        <v>1</v>
      </c>
      <c r="AJ136">
        <v>1</v>
      </c>
      <c r="AK136">
        <v>1</v>
      </c>
      <c r="AL136">
        <v>1</v>
      </c>
      <c r="AN136">
        <v>0</v>
      </c>
      <c r="AO136">
        <v>1</v>
      </c>
      <c r="AP136">
        <v>0</v>
      </c>
      <c r="AQ136">
        <v>0</v>
      </c>
      <c r="AR136">
        <v>0</v>
      </c>
      <c r="AS136" t="s">
        <v>3</v>
      </c>
      <c r="AT136">
        <v>2.08</v>
      </c>
      <c r="AU136" t="s">
        <v>3</v>
      </c>
      <c r="AV136">
        <v>0</v>
      </c>
      <c r="AW136">
        <v>2</v>
      </c>
      <c r="AX136">
        <v>40602632</v>
      </c>
      <c r="AY136">
        <v>1</v>
      </c>
      <c r="AZ136">
        <v>0</v>
      </c>
      <c r="BA136">
        <v>217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Y136*Source!I879</f>
        <v>0</v>
      </c>
      <c r="CY136">
        <f>AB136</f>
        <v>416.25</v>
      </c>
      <c r="CZ136">
        <f>AF136</f>
        <v>416.25</v>
      </c>
      <c r="DA136">
        <f>AJ136</f>
        <v>1</v>
      </c>
      <c r="DB136">
        <f t="shared" si="33"/>
        <v>865.8</v>
      </c>
      <c r="DC136">
        <f t="shared" si="34"/>
        <v>426.19</v>
      </c>
    </row>
    <row r="137" spans="1:107" x14ac:dyDescent="0.2">
      <c r="A137">
        <f>ROW(Source!A879)</f>
        <v>879</v>
      </c>
      <c r="B137">
        <v>40597198</v>
      </c>
      <c r="C137">
        <v>40602621</v>
      </c>
      <c r="D137">
        <v>38620281</v>
      </c>
      <c r="E137">
        <v>1</v>
      </c>
      <c r="F137">
        <v>1</v>
      </c>
      <c r="G137">
        <v>25</v>
      </c>
      <c r="H137">
        <v>2</v>
      </c>
      <c r="I137" t="s">
        <v>599</v>
      </c>
      <c r="J137" t="s">
        <v>600</v>
      </c>
      <c r="K137" t="s">
        <v>601</v>
      </c>
      <c r="L137">
        <v>1368</v>
      </c>
      <c r="N137">
        <v>1011</v>
      </c>
      <c r="O137" t="s">
        <v>544</v>
      </c>
      <c r="P137" t="s">
        <v>544</v>
      </c>
      <c r="Q137">
        <v>1</v>
      </c>
      <c r="W137">
        <v>0</v>
      </c>
      <c r="X137">
        <v>-95869070</v>
      </c>
      <c r="Y137">
        <v>0.81</v>
      </c>
      <c r="AA137">
        <v>0</v>
      </c>
      <c r="AB137">
        <v>1942.21</v>
      </c>
      <c r="AC137">
        <v>436.39</v>
      </c>
      <c r="AD137">
        <v>0</v>
      </c>
      <c r="AE137">
        <v>0</v>
      </c>
      <c r="AF137">
        <v>1942.21</v>
      </c>
      <c r="AG137">
        <v>436.39</v>
      </c>
      <c r="AH137">
        <v>0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0</v>
      </c>
      <c r="AQ137">
        <v>0</v>
      </c>
      <c r="AR137">
        <v>0</v>
      </c>
      <c r="AS137" t="s">
        <v>3</v>
      </c>
      <c r="AT137">
        <v>0.81</v>
      </c>
      <c r="AU137" t="s">
        <v>3</v>
      </c>
      <c r="AV137">
        <v>0</v>
      </c>
      <c r="AW137">
        <v>2</v>
      </c>
      <c r="AX137">
        <v>40602633</v>
      </c>
      <c r="AY137">
        <v>1</v>
      </c>
      <c r="AZ137">
        <v>0</v>
      </c>
      <c r="BA137">
        <v>218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Y137*Source!I879</f>
        <v>0</v>
      </c>
      <c r="CY137">
        <f>AB137</f>
        <v>1942.21</v>
      </c>
      <c r="CZ137">
        <f>AF137</f>
        <v>1942.21</v>
      </c>
      <c r="DA137">
        <f>AJ137</f>
        <v>1</v>
      </c>
      <c r="DB137">
        <f t="shared" si="33"/>
        <v>1573.19</v>
      </c>
      <c r="DC137">
        <f t="shared" si="34"/>
        <v>353.48</v>
      </c>
    </row>
    <row r="138" spans="1:107" x14ac:dyDescent="0.2">
      <c r="A138">
        <f>ROW(Source!A879)</f>
        <v>879</v>
      </c>
      <c r="B138">
        <v>40597198</v>
      </c>
      <c r="C138">
        <v>40602621</v>
      </c>
      <c r="D138">
        <v>38620305</v>
      </c>
      <c r="E138">
        <v>1</v>
      </c>
      <c r="F138">
        <v>1</v>
      </c>
      <c r="G138">
        <v>25</v>
      </c>
      <c r="H138">
        <v>2</v>
      </c>
      <c r="I138" t="s">
        <v>581</v>
      </c>
      <c r="J138" t="s">
        <v>582</v>
      </c>
      <c r="K138" t="s">
        <v>583</v>
      </c>
      <c r="L138">
        <v>1368</v>
      </c>
      <c r="N138">
        <v>1011</v>
      </c>
      <c r="O138" t="s">
        <v>544</v>
      </c>
      <c r="P138" t="s">
        <v>544</v>
      </c>
      <c r="Q138">
        <v>1</v>
      </c>
      <c r="W138">
        <v>0</v>
      </c>
      <c r="X138">
        <v>-282859921</v>
      </c>
      <c r="Y138">
        <v>1.94</v>
      </c>
      <c r="AA138">
        <v>0</v>
      </c>
      <c r="AB138">
        <v>1364.77</v>
      </c>
      <c r="AC138">
        <v>610.30999999999995</v>
      </c>
      <c r="AD138">
        <v>0</v>
      </c>
      <c r="AE138">
        <v>0</v>
      </c>
      <c r="AF138">
        <v>1364.77</v>
      </c>
      <c r="AG138">
        <v>610.30999999999995</v>
      </c>
      <c r="AH138">
        <v>0</v>
      </c>
      <c r="AI138">
        <v>1</v>
      </c>
      <c r="AJ138">
        <v>1</v>
      </c>
      <c r="AK138">
        <v>1</v>
      </c>
      <c r="AL138">
        <v>1</v>
      </c>
      <c r="AN138">
        <v>0</v>
      </c>
      <c r="AO138">
        <v>1</v>
      </c>
      <c r="AP138">
        <v>0</v>
      </c>
      <c r="AQ138">
        <v>0</v>
      </c>
      <c r="AR138">
        <v>0</v>
      </c>
      <c r="AS138" t="s">
        <v>3</v>
      </c>
      <c r="AT138">
        <v>1.94</v>
      </c>
      <c r="AU138" t="s">
        <v>3</v>
      </c>
      <c r="AV138">
        <v>0</v>
      </c>
      <c r="AW138">
        <v>2</v>
      </c>
      <c r="AX138">
        <v>40602634</v>
      </c>
      <c r="AY138">
        <v>1</v>
      </c>
      <c r="AZ138">
        <v>0</v>
      </c>
      <c r="BA138">
        <v>219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Y138*Source!I879</f>
        <v>0</v>
      </c>
      <c r="CY138">
        <f>AB138</f>
        <v>1364.77</v>
      </c>
      <c r="CZ138">
        <f>AF138</f>
        <v>1364.77</v>
      </c>
      <c r="DA138">
        <f>AJ138</f>
        <v>1</v>
      </c>
      <c r="DB138">
        <f t="shared" si="33"/>
        <v>2647.65</v>
      </c>
      <c r="DC138">
        <f t="shared" si="34"/>
        <v>1184</v>
      </c>
    </row>
    <row r="139" spans="1:107" x14ac:dyDescent="0.2">
      <c r="A139">
        <f>ROW(Source!A879)</f>
        <v>879</v>
      </c>
      <c r="B139">
        <v>40597198</v>
      </c>
      <c r="C139">
        <v>40602621</v>
      </c>
      <c r="D139">
        <v>38620271</v>
      </c>
      <c r="E139">
        <v>1</v>
      </c>
      <c r="F139">
        <v>1</v>
      </c>
      <c r="G139">
        <v>25</v>
      </c>
      <c r="H139">
        <v>2</v>
      </c>
      <c r="I139" t="s">
        <v>602</v>
      </c>
      <c r="J139" t="s">
        <v>603</v>
      </c>
      <c r="K139" t="s">
        <v>604</v>
      </c>
      <c r="L139">
        <v>1368</v>
      </c>
      <c r="N139">
        <v>1011</v>
      </c>
      <c r="O139" t="s">
        <v>544</v>
      </c>
      <c r="P139" t="s">
        <v>544</v>
      </c>
      <c r="Q139">
        <v>1</v>
      </c>
      <c r="W139">
        <v>0</v>
      </c>
      <c r="X139">
        <v>-1880632103</v>
      </c>
      <c r="Y139">
        <v>0.65</v>
      </c>
      <c r="AA139">
        <v>0</v>
      </c>
      <c r="AB139">
        <v>1179.56</v>
      </c>
      <c r="AC139">
        <v>439.28</v>
      </c>
      <c r="AD139">
        <v>0</v>
      </c>
      <c r="AE139">
        <v>0</v>
      </c>
      <c r="AF139">
        <v>1179.56</v>
      </c>
      <c r="AG139">
        <v>439.28</v>
      </c>
      <c r="AH139">
        <v>0</v>
      </c>
      <c r="AI139">
        <v>1</v>
      </c>
      <c r="AJ139">
        <v>1</v>
      </c>
      <c r="AK139">
        <v>1</v>
      </c>
      <c r="AL139">
        <v>1</v>
      </c>
      <c r="AN139">
        <v>0</v>
      </c>
      <c r="AO139">
        <v>1</v>
      </c>
      <c r="AP139">
        <v>0</v>
      </c>
      <c r="AQ139">
        <v>0</v>
      </c>
      <c r="AR139">
        <v>0</v>
      </c>
      <c r="AS139" t="s">
        <v>3</v>
      </c>
      <c r="AT139">
        <v>0.65</v>
      </c>
      <c r="AU139" t="s">
        <v>3</v>
      </c>
      <c r="AV139">
        <v>0</v>
      </c>
      <c r="AW139">
        <v>2</v>
      </c>
      <c r="AX139">
        <v>40602635</v>
      </c>
      <c r="AY139">
        <v>1</v>
      </c>
      <c r="AZ139">
        <v>0</v>
      </c>
      <c r="BA139">
        <v>220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Y139*Source!I879</f>
        <v>0</v>
      </c>
      <c r="CY139">
        <f>AB139</f>
        <v>1179.56</v>
      </c>
      <c r="CZ139">
        <f>AF139</f>
        <v>1179.56</v>
      </c>
      <c r="DA139">
        <f>AJ139</f>
        <v>1</v>
      </c>
      <c r="DB139">
        <f t="shared" si="33"/>
        <v>766.71</v>
      </c>
      <c r="DC139">
        <f t="shared" si="34"/>
        <v>285.52999999999997</v>
      </c>
    </row>
    <row r="140" spans="1:107" x14ac:dyDescent="0.2">
      <c r="A140">
        <f>ROW(Source!A879)</f>
        <v>879</v>
      </c>
      <c r="B140">
        <v>40597198</v>
      </c>
      <c r="C140">
        <v>40602621</v>
      </c>
      <c r="D140">
        <v>38622214</v>
      </c>
      <c r="E140">
        <v>1</v>
      </c>
      <c r="F140">
        <v>1</v>
      </c>
      <c r="G140">
        <v>25</v>
      </c>
      <c r="H140">
        <v>3</v>
      </c>
      <c r="I140" t="s">
        <v>605</v>
      </c>
      <c r="J140" t="s">
        <v>606</v>
      </c>
      <c r="K140" t="s">
        <v>607</v>
      </c>
      <c r="L140">
        <v>1339</v>
      </c>
      <c r="N140">
        <v>1007</v>
      </c>
      <c r="O140" t="s">
        <v>263</v>
      </c>
      <c r="P140" t="s">
        <v>263</v>
      </c>
      <c r="Q140">
        <v>1</v>
      </c>
      <c r="W140">
        <v>0</v>
      </c>
      <c r="X140">
        <v>-284110059</v>
      </c>
      <c r="Y140">
        <v>110</v>
      </c>
      <c r="AA140">
        <v>590.78</v>
      </c>
      <c r="AB140">
        <v>0</v>
      </c>
      <c r="AC140">
        <v>0</v>
      </c>
      <c r="AD140">
        <v>0</v>
      </c>
      <c r="AE140">
        <v>590.78</v>
      </c>
      <c r="AF140">
        <v>0</v>
      </c>
      <c r="AG140">
        <v>0</v>
      </c>
      <c r="AH140">
        <v>0</v>
      </c>
      <c r="AI140">
        <v>1</v>
      </c>
      <c r="AJ140">
        <v>1</v>
      </c>
      <c r="AK140">
        <v>1</v>
      </c>
      <c r="AL140">
        <v>1</v>
      </c>
      <c r="AN140">
        <v>0</v>
      </c>
      <c r="AO140">
        <v>1</v>
      </c>
      <c r="AP140">
        <v>0</v>
      </c>
      <c r="AQ140">
        <v>0</v>
      </c>
      <c r="AR140">
        <v>0</v>
      </c>
      <c r="AS140" t="s">
        <v>3</v>
      </c>
      <c r="AT140">
        <v>110</v>
      </c>
      <c r="AU140" t="s">
        <v>3</v>
      </c>
      <c r="AV140">
        <v>0</v>
      </c>
      <c r="AW140">
        <v>2</v>
      </c>
      <c r="AX140">
        <v>40602636</v>
      </c>
      <c r="AY140">
        <v>1</v>
      </c>
      <c r="AZ140">
        <v>0</v>
      </c>
      <c r="BA140">
        <v>221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Y140*Source!I879</f>
        <v>0</v>
      </c>
      <c r="CY140">
        <f>AA140</f>
        <v>590.78</v>
      </c>
      <c r="CZ140">
        <f>AE140</f>
        <v>590.78</v>
      </c>
      <c r="DA140">
        <f>AI140</f>
        <v>1</v>
      </c>
      <c r="DB140">
        <f t="shared" si="33"/>
        <v>64985.8</v>
      </c>
      <c r="DC140">
        <f t="shared" si="34"/>
        <v>0</v>
      </c>
    </row>
    <row r="141" spans="1:107" x14ac:dyDescent="0.2">
      <c r="A141">
        <f>ROW(Source!A879)</f>
        <v>879</v>
      </c>
      <c r="B141">
        <v>40597198</v>
      </c>
      <c r="C141">
        <v>40602621</v>
      </c>
      <c r="D141">
        <v>38622957</v>
      </c>
      <c r="E141">
        <v>1</v>
      </c>
      <c r="F141">
        <v>1</v>
      </c>
      <c r="G141">
        <v>25</v>
      </c>
      <c r="H141">
        <v>3</v>
      </c>
      <c r="I141" t="s">
        <v>608</v>
      </c>
      <c r="J141" t="s">
        <v>609</v>
      </c>
      <c r="K141" t="s">
        <v>610</v>
      </c>
      <c r="L141">
        <v>1339</v>
      </c>
      <c r="N141">
        <v>1007</v>
      </c>
      <c r="O141" t="s">
        <v>263</v>
      </c>
      <c r="P141" t="s">
        <v>263</v>
      </c>
      <c r="Q141">
        <v>1</v>
      </c>
      <c r="W141">
        <v>0</v>
      </c>
      <c r="X141">
        <v>924487879</v>
      </c>
      <c r="Y141">
        <v>5</v>
      </c>
      <c r="AA141">
        <v>33.729999999999997</v>
      </c>
      <c r="AB141">
        <v>0</v>
      </c>
      <c r="AC141">
        <v>0</v>
      </c>
      <c r="AD141">
        <v>0</v>
      </c>
      <c r="AE141">
        <v>33.729999999999997</v>
      </c>
      <c r="AF141">
        <v>0</v>
      </c>
      <c r="AG141">
        <v>0</v>
      </c>
      <c r="AH141">
        <v>0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0</v>
      </c>
      <c r="AQ141">
        <v>0</v>
      </c>
      <c r="AR141">
        <v>0</v>
      </c>
      <c r="AS141" t="s">
        <v>3</v>
      </c>
      <c r="AT141">
        <v>5</v>
      </c>
      <c r="AU141" t="s">
        <v>3</v>
      </c>
      <c r="AV141">
        <v>0</v>
      </c>
      <c r="AW141">
        <v>2</v>
      </c>
      <c r="AX141">
        <v>40602637</v>
      </c>
      <c r="AY141">
        <v>1</v>
      </c>
      <c r="AZ141">
        <v>0</v>
      </c>
      <c r="BA141">
        <v>222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Y141*Source!I879</f>
        <v>0</v>
      </c>
      <c r="CY141">
        <f>AA141</f>
        <v>33.729999999999997</v>
      </c>
      <c r="CZ141">
        <f>AE141</f>
        <v>33.729999999999997</v>
      </c>
      <c r="DA141">
        <f>AI141</f>
        <v>1</v>
      </c>
      <c r="DB141">
        <f t="shared" si="33"/>
        <v>168.65</v>
      </c>
      <c r="DC141">
        <f t="shared" si="34"/>
        <v>0</v>
      </c>
    </row>
    <row r="142" spans="1:107" x14ac:dyDescent="0.2">
      <c r="A142">
        <f>ROW(Source!A880)</f>
        <v>880</v>
      </c>
      <c r="B142">
        <v>40597198</v>
      </c>
      <c r="C142">
        <v>40602638</v>
      </c>
      <c r="D142">
        <v>38607873</v>
      </c>
      <c r="E142">
        <v>25</v>
      </c>
      <c r="F142">
        <v>1</v>
      </c>
      <c r="G142">
        <v>25</v>
      </c>
      <c r="H142">
        <v>1</v>
      </c>
      <c r="I142" t="s">
        <v>538</v>
      </c>
      <c r="J142" t="s">
        <v>3</v>
      </c>
      <c r="K142" t="s">
        <v>539</v>
      </c>
      <c r="L142">
        <v>1191</v>
      </c>
      <c r="N142">
        <v>1013</v>
      </c>
      <c r="O142" t="s">
        <v>540</v>
      </c>
      <c r="P142" t="s">
        <v>540</v>
      </c>
      <c r="Q142">
        <v>1</v>
      </c>
      <c r="W142">
        <v>0</v>
      </c>
      <c r="X142">
        <v>476480486</v>
      </c>
      <c r="Y142">
        <v>115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1</v>
      </c>
      <c r="AP142">
        <v>0</v>
      </c>
      <c r="AQ142">
        <v>0</v>
      </c>
      <c r="AR142">
        <v>0</v>
      </c>
      <c r="AS142" t="s">
        <v>3</v>
      </c>
      <c r="AT142">
        <v>115</v>
      </c>
      <c r="AU142" t="s">
        <v>3</v>
      </c>
      <c r="AV142">
        <v>1</v>
      </c>
      <c r="AW142">
        <v>2</v>
      </c>
      <c r="AX142">
        <v>40602642</v>
      </c>
      <c r="AY142">
        <v>1</v>
      </c>
      <c r="AZ142">
        <v>0</v>
      </c>
      <c r="BA142">
        <v>223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Y142*Source!I880</f>
        <v>0</v>
      </c>
      <c r="CY142">
        <f>AD142</f>
        <v>0</v>
      </c>
      <c r="CZ142">
        <f>AH142</f>
        <v>0</v>
      </c>
      <c r="DA142">
        <f>AL142</f>
        <v>1</v>
      </c>
      <c r="DB142">
        <f t="shared" si="33"/>
        <v>0</v>
      </c>
      <c r="DC142">
        <f t="shared" si="34"/>
        <v>0</v>
      </c>
    </row>
    <row r="143" spans="1:107" x14ac:dyDescent="0.2">
      <c r="A143">
        <f>ROW(Source!A880)</f>
        <v>880</v>
      </c>
      <c r="B143">
        <v>40597198</v>
      </c>
      <c r="C143">
        <v>40602638</v>
      </c>
      <c r="D143">
        <v>38623896</v>
      </c>
      <c r="E143">
        <v>1</v>
      </c>
      <c r="F143">
        <v>1</v>
      </c>
      <c r="G143">
        <v>25</v>
      </c>
      <c r="H143">
        <v>3</v>
      </c>
      <c r="I143" t="s">
        <v>566</v>
      </c>
      <c r="J143" t="s">
        <v>567</v>
      </c>
      <c r="K143" t="s">
        <v>568</v>
      </c>
      <c r="L143">
        <v>1339</v>
      </c>
      <c r="N143">
        <v>1007</v>
      </c>
      <c r="O143" t="s">
        <v>263</v>
      </c>
      <c r="P143" t="s">
        <v>263</v>
      </c>
      <c r="Q143">
        <v>1</v>
      </c>
      <c r="W143">
        <v>0</v>
      </c>
      <c r="X143">
        <v>1637047911</v>
      </c>
      <c r="Y143">
        <v>5.9</v>
      </c>
      <c r="AA143">
        <v>3869.68</v>
      </c>
      <c r="AB143">
        <v>0</v>
      </c>
      <c r="AC143">
        <v>0</v>
      </c>
      <c r="AD143">
        <v>0</v>
      </c>
      <c r="AE143">
        <v>3869.68</v>
      </c>
      <c r="AF143">
        <v>0</v>
      </c>
      <c r="AG143">
        <v>0</v>
      </c>
      <c r="AH143">
        <v>0</v>
      </c>
      <c r="AI143">
        <v>1</v>
      </c>
      <c r="AJ143">
        <v>1</v>
      </c>
      <c r="AK143">
        <v>1</v>
      </c>
      <c r="AL143">
        <v>1</v>
      </c>
      <c r="AN143">
        <v>0</v>
      </c>
      <c r="AO143">
        <v>1</v>
      </c>
      <c r="AP143">
        <v>0</v>
      </c>
      <c r="AQ143">
        <v>0</v>
      </c>
      <c r="AR143">
        <v>0</v>
      </c>
      <c r="AS143" t="s">
        <v>3</v>
      </c>
      <c r="AT143">
        <v>5.9</v>
      </c>
      <c r="AU143" t="s">
        <v>3</v>
      </c>
      <c r="AV143">
        <v>0</v>
      </c>
      <c r="AW143">
        <v>2</v>
      </c>
      <c r="AX143">
        <v>40602643</v>
      </c>
      <c r="AY143">
        <v>1</v>
      </c>
      <c r="AZ143">
        <v>0</v>
      </c>
      <c r="BA143">
        <v>224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Y143*Source!I880</f>
        <v>0</v>
      </c>
      <c r="CY143">
        <f>AA143</f>
        <v>3869.68</v>
      </c>
      <c r="CZ143">
        <f>AE143</f>
        <v>3869.68</v>
      </c>
      <c r="DA143">
        <f>AI143</f>
        <v>1</v>
      </c>
      <c r="DB143">
        <f t="shared" si="33"/>
        <v>22831.11</v>
      </c>
      <c r="DC143">
        <f t="shared" si="34"/>
        <v>0</v>
      </c>
    </row>
    <row r="144" spans="1:107" x14ac:dyDescent="0.2">
      <c r="A144">
        <f>ROW(Source!A880)</f>
        <v>880</v>
      </c>
      <c r="B144">
        <v>40597198</v>
      </c>
      <c r="C144">
        <v>40602638</v>
      </c>
      <c r="D144">
        <v>38623972</v>
      </c>
      <c r="E144">
        <v>1</v>
      </c>
      <c r="F144">
        <v>1</v>
      </c>
      <c r="G144">
        <v>25</v>
      </c>
      <c r="H144">
        <v>3</v>
      </c>
      <c r="I144" t="s">
        <v>569</v>
      </c>
      <c r="J144" t="s">
        <v>570</v>
      </c>
      <c r="K144" t="s">
        <v>571</v>
      </c>
      <c r="L144">
        <v>1339</v>
      </c>
      <c r="N144">
        <v>1007</v>
      </c>
      <c r="O144" t="s">
        <v>263</v>
      </c>
      <c r="P144" t="s">
        <v>263</v>
      </c>
      <c r="Q144">
        <v>1</v>
      </c>
      <c r="W144">
        <v>0</v>
      </c>
      <c r="X144">
        <v>1273343709</v>
      </c>
      <c r="Y144">
        <v>0.06</v>
      </c>
      <c r="AA144">
        <v>3003.56</v>
      </c>
      <c r="AB144">
        <v>0</v>
      </c>
      <c r="AC144">
        <v>0</v>
      </c>
      <c r="AD144">
        <v>0</v>
      </c>
      <c r="AE144">
        <v>3003.56</v>
      </c>
      <c r="AF144">
        <v>0</v>
      </c>
      <c r="AG144">
        <v>0</v>
      </c>
      <c r="AH144">
        <v>0</v>
      </c>
      <c r="AI144">
        <v>1</v>
      </c>
      <c r="AJ144">
        <v>1</v>
      </c>
      <c r="AK144">
        <v>1</v>
      </c>
      <c r="AL144">
        <v>1</v>
      </c>
      <c r="AN144">
        <v>0</v>
      </c>
      <c r="AO144">
        <v>1</v>
      </c>
      <c r="AP144">
        <v>0</v>
      </c>
      <c r="AQ144">
        <v>0</v>
      </c>
      <c r="AR144">
        <v>0</v>
      </c>
      <c r="AS144" t="s">
        <v>3</v>
      </c>
      <c r="AT144">
        <v>0.06</v>
      </c>
      <c r="AU144" t="s">
        <v>3</v>
      </c>
      <c r="AV144">
        <v>0</v>
      </c>
      <c r="AW144">
        <v>2</v>
      </c>
      <c r="AX144">
        <v>40602644</v>
      </c>
      <c r="AY144">
        <v>1</v>
      </c>
      <c r="AZ144">
        <v>0</v>
      </c>
      <c r="BA144">
        <v>225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Y144*Source!I880</f>
        <v>0</v>
      </c>
      <c r="CY144">
        <f>AA144</f>
        <v>3003.56</v>
      </c>
      <c r="CZ144">
        <f>AE144</f>
        <v>3003.56</v>
      </c>
      <c r="DA144">
        <f>AI144</f>
        <v>1</v>
      </c>
      <c r="DB144">
        <f t="shared" si="33"/>
        <v>180.21</v>
      </c>
      <c r="DC144">
        <f t="shared" si="34"/>
        <v>0</v>
      </c>
    </row>
    <row r="145" spans="1:107" x14ac:dyDescent="0.2">
      <c r="A145">
        <f>ROW(Source!A881)</f>
        <v>881</v>
      </c>
      <c r="B145">
        <v>40597198</v>
      </c>
      <c r="C145">
        <v>40602646</v>
      </c>
      <c r="D145">
        <v>38607873</v>
      </c>
      <c r="E145">
        <v>25</v>
      </c>
      <c r="F145">
        <v>1</v>
      </c>
      <c r="G145">
        <v>25</v>
      </c>
      <c r="H145">
        <v>1</v>
      </c>
      <c r="I145" t="s">
        <v>538</v>
      </c>
      <c r="J145" t="s">
        <v>3</v>
      </c>
      <c r="K145" t="s">
        <v>539</v>
      </c>
      <c r="L145">
        <v>1191</v>
      </c>
      <c r="N145">
        <v>1013</v>
      </c>
      <c r="O145" t="s">
        <v>540</v>
      </c>
      <c r="P145" t="s">
        <v>540</v>
      </c>
      <c r="Q145">
        <v>1</v>
      </c>
      <c r="W145">
        <v>0</v>
      </c>
      <c r="X145">
        <v>476480486</v>
      </c>
      <c r="Y145">
        <v>16.559999999999999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1</v>
      </c>
      <c r="AP145">
        <v>0</v>
      </c>
      <c r="AQ145">
        <v>0</v>
      </c>
      <c r="AR145">
        <v>0</v>
      </c>
      <c r="AS145" t="s">
        <v>3</v>
      </c>
      <c r="AT145">
        <v>16.559999999999999</v>
      </c>
      <c r="AU145" t="s">
        <v>3</v>
      </c>
      <c r="AV145">
        <v>1</v>
      </c>
      <c r="AW145">
        <v>2</v>
      </c>
      <c r="AX145">
        <v>40602655</v>
      </c>
      <c r="AY145">
        <v>1</v>
      </c>
      <c r="AZ145">
        <v>0</v>
      </c>
      <c r="BA145">
        <v>227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Y145*Source!I881</f>
        <v>0</v>
      </c>
      <c r="CY145">
        <f>AD145</f>
        <v>0</v>
      </c>
      <c r="CZ145">
        <f>AH145</f>
        <v>0</v>
      </c>
      <c r="DA145">
        <f>AL145</f>
        <v>1</v>
      </c>
      <c r="DB145">
        <f t="shared" si="33"/>
        <v>0</v>
      </c>
      <c r="DC145">
        <f t="shared" si="34"/>
        <v>0</v>
      </c>
    </row>
    <row r="146" spans="1:107" x14ac:dyDescent="0.2">
      <c r="A146">
        <f>ROW(Source!A881)</f>
        <v>881</v>
      </c>
      <c r="B146">
        <v>40597198</v>
      </c>
      <c r="C146">
        <v>40602646</v>
      </c>
      <c r="D146">
        <v>38620123</v>
      </c>
      <c r="E146">
        <v>1</v>
      </c>
      <c r="F146">
        <v>1</v>
      </c>
      <c r="G146">
        <v>25</v>
      </c>
      <c r="H146">
        <v>2</v>
      </c>
      <c r="I146" t="s">
        <v>593</v>
      </c>
      <c r="J146" t="s">
        <v>594</v>
      </c>
      <c r="K146" t="s">
        <v>595</v>
      </c>
      <c r="L146">
        <v>1368</v>
      </c>
      <c r="N146">
        <v>1011</v>
      </c>
      <c r="O146" t="s">
        <v>544</v>
      </c>
      <c r="P146" t="s">
        <v>544</v>
      </c>
      <c r="Q146">
        <v>1</v>
      </c>
      <c r="W146">
        <v>0</v>
      </c>
      <c r="X146">
        <v>-806024906</v>
      </c>
      <c r="Y146">
        <v>2.08</v>
      </c>
      <c r="AA146">
        <v>0</v>
      </c>
      <c r="AB146">
        <v>1159.46</v>
      </c>
      <c r="AC146">
        <v>525.74</v>
      </c>
      <c r="AD146">
        <v>0</v>
      </c>
      <c r="AE146">
        <v>0</v>
      </c>
      <c r="AF146">
        <v>1159.46</v>
      </c>
      <c r="AG146">
        <v>525.74</v>
      </c>
      <c r="AH146">
        <v>0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1</v>
      </c>
      <c r="AP146">
        <v>0</v>
      </c>
      <c r="AQ146">
        <v>0</v>
      </c>
      <c r="AR146">
        <v>0</v>
      </c>
      <c r="AS146" t="s">
        <v>3</v>
      </c>
      <c r="AT146">
        <v>2.08</v>
      </c>
      <c r="AU146" t="s">
        <v>3</v>
      </c>
      <c r="AV146">
        <v>0</v>
      </c>
      <c r="AW146">
        <v>2</v>
      </c>
      <c r="AX146">
        <v>40602656</v>
      </c>
      <c r="AY146">
        <v>1</v>
      </c>
      <c r="AZ146">
        <v>0</v>
      </c>
      <c r="BA146">
        <v>228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Y146*Source!I881</f>
        <v>0</v>
      </c>
      <c r="CY146">
        <f>AB146</f>
        <v>1159.46</v>
      </c>
      <c r="CZ146">
        <f>AF146</f>
        <v>1159.46</v>
      </c>
      <c r="DA146">
        <f>AJ146</f>
        <v>1</v>
      </c>
      <c r="DB146">
        <f t="shared" si="33"/>
        <v>2411.6799999999998</v>
      </c>
      <c r="DC146">
        <f t="shared" si="34"/>
        <v>1093.54</v>
      </c>
    </row>
    <row r="147" spans="1:107" x14ac:dyDescent="0.2">
      <c r="A147">
        <f>ROW(Source!A881)</f>
        <v>881</v>
      </c>
      <c r="B147">
        <v>40597198</v>
      </c>
      <c r="C147">
        <v>40602646</v>
      </c>
      <c r="D147">
        <v>38620278</v>
      </c>
      <c r="E147">
        <v>1</v>
      </c>
      <c r="F147">
        <v>1</v>
      </c>
      <c r="G147">
        <v>25</v>
      </c>
      <c r="H147">
        <v>2</v>
      </c>
      <c r="I147" t="s">
        <v>596</v>
      </c>
      <c r="J147" t="s">
        <v>597</v>
      </c>
      <c r="K147" t="s">
        <v>598</v>
      </c>
      <c r="L147">
        <v>1368</v>
      </c>
      <c r="N147">
        <v>1011</v>
      </c>
      <c r="O147" t="s">
        <v>544</v>
      </c>
      <c r="P147" t="s">
        <v>544</v>
      </c>
      <c r="Q147">
        <v>1</v>
      </c>
      <c r="W147">
        <v>0</v>
      </c>
      <c r="X147">
        <v>-1025534576</v>
      </c>
      <c r="Y147">
        <v>2.08</v>
      </c>
      <c r="AA147">
        <v>0</v>
      </c>
      <c r="AB147">
        <v>416.25</v>
      </c>
      <c r="AC147">
        <v>204.9</v>
      </c>
      <c r="AD147">
        <v>0</v>
      </c>
      <c r="AE147">
        <v>0</v>
      </c>
      <c r="AF147">
        <v>416.25</v>
      </c>
      <c r="AG147">
        <v>204.9</v>
      </c>
      <c r="AH147">
        <v>0</v>
      </c>
      <c r="AI147">
        <v>1</v>
      </c>
      <c r="AJ147">
        <v>1</v>
      </c>
      <c r="AK147">
        <v>1</v>
      </c>
      <c r="AL147">
        <v>1</v>
      </c>
      <c r="AN147">
        <v>0</v>
      </c>
      <c r="AO147">
        <v>1</v>
      </c>
      <c r="AP147">
        <v>0</v>
      </c>
      <c r="AQ147">
        <v>0</v>
      </c>
      <c r="AR147">
        <v>0</v>
      </c>
      <c r="AS147" t="s">
        <v>3</v>
      </c>
      <c r="AT147">
        <v>2.08</v>
      </c>
      <c r="AU147" t="s">
        <v>3</v>
      </c>
      <c r="AV147">
        <v>0</v>
      </c>
      <c r="AW147">
        <v>2</v>
      </c>
      <c r="AX147">
        <v>40602657</v>
      </c>
      <c r="AY147">
        <v>1</v>
      </c>
      <c r="AZ147">
        <v>0</v>
      </c>
      <c r="BA147">
        <v>229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Y147*Source!I881</f>
        <v>0</v>
      </c>
      <c r="CY147">
        <f>AB147</f>
        <v>416.25</v>
      </c>
      <c r="CZ147">
        <f>AF147</f>
        <v>416.25</v>
      </c>
      <c r="DA147">
        <f>AJ147</f>
        <v>1</v>
      </c>
      <c r="DB147">
        <f t="shared" si="33"/>
        <v>865.8</v>
      </c>
      <c r="DC147">
        <f t="shared" si="34"/>
        <v>426.19</v>
      </c>
    </row>
    <row r="148" spans="1:107" x14ac:dyDescent="0.2">
      <c r="A148">
        <f>ROW(Source!A881)</f>
        <v>881</v>
      </c>
      <c r="B148">
        <v>40597198</v>
      </c>
      <c r="C148">
        <v>40602646</v>
      </c>
      <c r="D148">
        <v>38620281</v>
      </c>
      <c r="E148">
        <v>1</v>
      </c>
      <c r="F148">
        <v>1</v>
      </c>
      <c r="G148">
        <v>25</v>
      </c>
      <c r="H148">
        <v>2</v>
      </c>
      <c r="I148" t="s">
        <v>599</v>
      </c>
      <c r="J148" t="s">
        <v>600</v>
      </c>
      <c r="K148" t="s">
        <v>601</v>
      </c>
      <c r="L148">
        <v>1368</v>
      </c>
      <c r="N148">
        <v>1011</v>
      </c>
      <c r="O148" t="s">
        <v>544</v>
      </c>
      <c r="P148" t="s">
        <v>544</v>
      </c>
      <c r="Q148">
        <v>1</v>
      </c>
      <c r="W148">
        <v>0</v>
      </c>
      <c r="X148">
        <v>-95869070</v>
      </c>
      <c r="Y148">
        <v>0.81</v>
      </c>
      <c r="AA148">
        <v>0</v>
      </c>
      <c r="AB148">
        <v>1942.21</v>
      </c>
      <c r="AC148">
        <v>436.39</v>
      </c>
      <c r="AD148">
        <v>0</v>
      </c>
      <c r="AE148">
        <v>0</v>
      </c>
      <c r="AF148">
        <v>1942.21</v>
      </c>
      <c r="AG148">
        <v>436.39</v>
      </c>
      <c r="AH148">
        <v>0</v>
      </c>
      <c r="AI148">
        <v>1</v>
      </c>
      <c r="AJ148">
        <v>1</v>
      </c>
      <c r="AK148">
        <v>1</v>
      </c>
      <c r="AL148">
        <v>1</v>
      </c>
      <c r="AN148">
        <v>0</v>
      </c>
      <c r="AO148">
        <v>1</v>
      </c>
      <c r="AP148">
        <v>0</v>
      </c>
      <c r="AQ148">
        <v>0</v>
      </c>
      <c r="AR148">
        <v>0</v>
      </c>
      <c r="AS148" t="s">
        <v>3</v>
      </c>
      <c r="AT148">
        <v>0.81</v>
      </c>
      <c r="AU148" t="s">
        <v>3</v>
      </c>
      <c r="AV148">
        <v>0</v>
      </c>
      <c r="AW148">
        <v>2</v>
      </c>
      <c r="AX148">
        <v>40602658</v>
      </c>
      <c r="AY148">
        <v>1</v>
      </c>
      <c r="AZ148">
        <v>0</v>
      </c>
      <c r="BA148">
        <v>230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Y148*Source!I881</f>
        <v>0</v>
      </c>
      <c r="CY148">
        <f>AB148</f>
        <v>1942.21</v>
      </c>
      <c r="CZ148">
        <f>AF148</f>
        <v>1942.21</v>
      </c>
      <c r="DA148">
        <f>AJ148</f>
        <v>1</v>
      </c>
      <c r="DB148">
        <f t="shared" si="33"/>
        <v>1573.19</v>
      </c>
      <c r="DC148">
        <f t="shared" si="34"/>
        <v>353.48</v>
      </c>
    </row>
    <row r="149" spans="1:107" x14ac:dyDescent="0.2">
      <c r="A149">
        <f>ROW(Source!A881)</f>
        <v>881</v>
      </c>
      <c r="B149">
        <v>40597198</v>
      </c>
      <c r="C149">
        <v>40602646</v>
      </c>
      <c r="D149">
        <v>38620305</v>
      </c>
      <c r="E149">
        <v>1</v>
      </c>
      <c r="F149">
        <v>1</v>
      </c>
      <c r="G149">
        <v>25</v>
      </c>
      <c r="H149">
        <v>2</v>
      </c>
      <c r="I149" t="s">
        <v>581</v>
      </c>
      <c r="J149" t="s">
        <v>582</v>
      </c>
      <c r="K149" t="s">
        <v>583</v>
      </c>
      <c r="L149">
        <v>1368</v>
      </c>
      <c r="N149">
        <v>1011</v>
      </c>
      <c r="O149" t="s">
        <v>544</v>
      </c>
      <c r="P149" t="s">
        <v>544</v>
      </c>
      <c r="Q149">
        <v>1</v>
      </c>
      <c r="W149">
        <v>0</v>
      </c>
      <c r="X149">
        <v>-282859921</v>
      </c>
      <c r="Y149">
        <v>1.94</v>
      </c>
      <c r="AA149">
        <v>0</v>
      </c>
      <c r="AB149">
        <v>1364.77</v>
      </c>
      <c r="AC149">
        <v>610.30999999999995</v>
      </c>
      <c r="AD149">
        <v>0</v>
      </c>
      <c r="AE149">
        <v>0</v>
      </c>
      <c r="AF149">
        <v>1364.77</v>
      </c>
      <c r="AG149">
        <v>610.30999999999995</v>
      </c>
      <c r="AH149">
        <v>0</v>
      </c>
      <c r="AI149">
        <v>1</v>
      </c>
      <c r="AJ149">
        <v>1</v>
      </c>
      <c r="AK149">
        <v>1</v>
      </c>
      <c r="AL149">
        <v>1</v>
      </c>
      <c r="AN149">
        <v>0</v>
      </c>
      <c r="AO149">
        <v>1</v>
      </c>
      <c r="AP149">
        <v>0</v>
      </c>
      <c r="AQ149">
        <v>0</v>
      </c>
      <c r="AR149">
        <v>0</v>
      </c>
      <c r="AS149" t="s">
        <v>3</v>
      </c>
      <c r="AT149">
        <v>1.94</v>
      </c>
      <c r="AU149" t="s">
        <v>3</v>
      </c>
      <c r="AV149">
        <v>0</v>
      </c>
      <c r="AW149">
        <v>2</v>
      </c>
      <c r="AX149">
        <v>40602659</v>
      </c>
      <c r="AY149">
        <v>1</v>
      </c>
      <c r="AZ149">
        <v>0</v>
      </c>
      <c r="BA149">
        <v>231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Y149*Source!I881</f>
        <v>0</v>
      </c>
      <c r="CY149">
        <f>AB149</f>
        <v>1364.77</v>
      </c>
      <c r="CZ149">
        <f>AF149</f>
        <v>1364.77</v>
      </c>
      <c r="DA149">
        <f>AJ149</f>
        <v>1</v>
      </c>
      <c r="DB149">
        <f t="shared" si="33"/>
        <v>2647.65</v>
      </c>
      <c r="DC149">
        <f t="shared" si="34"/>
        <v>1184</v>
      </c>
    </row>
    <row r="150" spans="1:107" x14ac:dyDescent="0.2">
      <c r="A150">
        <f>ROW(Source!A881)</f>
        <v>881</v>
      </c>
      <c r="B150">
        <v>40597198</v>
      </c>
      <c r="C150">
        <v>40602646</v>
      </c>
      <c r="D150">
        <v>38620271</v>
      </c>
      <c r="E150">
        <v>1</v>
      </c>
      <c r="F150">
        <v>1</v>
      </c>
      <c r="G150">
        <v>25</v>
      </c>
      <c r="H150">
        <v>2</v>
      </c>
      <c r="I150" t="s">
        <v>602</v>
      </c>
      <c r="J150" t="s">
        <v>603</v>
      </c>
      <c r="K150" t="s">
        <v>604</v>
      </c>
      <c r="L150">
        <v>1368</v>
      </c>
      <c r="N150">
        <v>1011</v>
      </c>
      <c r="O150" t="s">
        <v>544</v>
      </c>
      <c r="P150" t="s">
        <v>544</v>
      </c>
      <c r="Q150">
        <v>1</v>
      </c>
      <c r="W150">
        <v>0</v>
      </c>
      <c r="X150">
        <v>-1880632103</v>
      </c>
      <c r="Y150">
        <v>0.65</v>
      </c>
      <c r="AA150">
        <v>0</v>
      </c>
      <c r="AB150">
        <v>1179.56</v>
      </c>
      <c r="AC150">
        <v>439.28</v>
      </c>
      <c r="AD150">
        <v>0</v>
      </c>
      <c r="AE150">
        <v>0</v>
      </c>
      <c r="AF150">
        <v>1179.56</v>
      </c>
      <c r="AG150">
        <v>439.28</v>
      </c>
      <c r="AH150">
        <v>0</v>
      </c>
      <c r="AI150">
        <v>1</v>
      </c>
      <c r="AJ150">
        <v>1</v>
      </c>
      <c r="AK150">
        <v>1</v>
      </c>
      <c r="AL150">
        <v>1</v>
      </c>
      <c r="AN150">
        <v>0</v>
      </c>
      <c r="AO150">
        <v>1</v>
      </c>
      <c r="AP150">
        <v>0</v>
      </c>
      <c r="AQ150">
        <v>0</v>
      </c>
      <c r="AR150">
        <v>0</v>
      </c>
      <c r="AS150" t="s">
        <v>3</v>
      </c>
      <c r="AT150">
        <v>0.65</v>
      </c>
      <c r="AU150" t="s">
        <v>3</v>
      </c>
      <c r="AV150">
        <v>0</v>
      </c>
      <c r="AW150">
        <v>2</v>
      </c>
      <c r="AX150">
        <v>40602660</v>
      </c>
      <c r="AY150">
        <v>1</v>
      </c>
      <c r="AZ150">
        <v>0</v>
      </c>
      <c r="BA150">
        <v>232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Y150*Source!I881</f>
        <v>0</v>
      </c>
      <c r="CY150">
        <f>AB150</f>
        <v>1179.56</v>
      </c>
      <c r="CZ150">
        <f>AF150</f>
        <v>1179.56</v>
      </c>
      <c r="DA150">
        <f>AJ150</f>
        <v>1</v>
      </c>
      <c r="DB150">
        <f t="shared" si="33"/>
        <v>766.71</v>
      </c>
      <c r="DC150">
        <f t="shared" si="34"/>
        <v>285.52999999999997</v>
      </c>
    </row>
    <row r="151" spans="1:107" x14ac:dyDescent="0.2">
      <c r="A151">
        <f>ROW(Source!A881)</f>
        <v>881</v>
      </c>
      <c r="B151">
        <v>40597198</v>
      </c>
      <c r="C151">
        <v>40602646</v>
      </c>
      <c r="D151">
        <v>38622214</v>
      </c>
      <c r="E151">
        <v>1</v>
      </c>
      <c r="F151">
        <v>1</v>
      </c>
      <c r="G151">
        <v>25</v>
      </c>
      <c r="H151">
        <v>3</v>
      </c>
      <c r="I151" t="s">
        <v>605</v>
      </c>
      <c r="J151" t="s">
        <v>606</v>
      </c>
      <c r="K151" t="s">
        <v>607</v>
      </c>
      <c r="L151">
        <v>1339</v>
      </c>
      <c r="N151">
        <v>1007</v>
      </c>
      <c r="O151" t="s">
        <v>263</v>
      </c>
      <c r="P151" t="s">
        <v>263</v>
      </c>
      <c r="Q151">
        <v>1</v>
      </c>
      <c r="W151">
        <v>0</v>
      </c>
      <c r="X151">
        <v>-284110059</v>
      </c>
      <c r="Y151">
        <v>110</v>
      </c>
      <c r="AA151">
        <v>590.78</v>
      </c>
      <c r="AB151">
        <v>0</v>
      </c>
      <c r="AC151">
        <v>0</v>
      </c>
      <c r="AD151">
        <v>0</v>
      </c>
      <c r="AE151">
        <v>590.78</v>
      </c>
      <c r="AF151">
        <v>0</v>
      </c>
      <c r="AG151">
        <v>0</v>
      </c>
      <c r="AH151">
        <v>0</v>
      </c>
      <c r="AI151">
        <v>1</v>
      </c>
      <c r="AJ151">
        <v>1</v>
      </c>
      <c r="AK151">
        <v>1</v>
      </c>
      <c r="AL151">
        <v>1</v>
      </c>
      <c r="AN151">
        <v>0</v>
      </c>
      <c r="AO151">
        <v>1</v>
      </c>
      <c r="AP151">
        <v>0</v>
      </c>
      <c r="AQ151">
        <v>0</v>
      </c>
      <c r="AR151">
        <v>0</v>
      </c>
      <c r="AS151" t="s">
        <v>3</v>
      </c>
      <c r="AT151">
        <v>110</v>
      </c>
      <c r="AU151" t="s">
        <v>3</v>
      </c>
      <c r="AV151">
        <v>0</v>
      </c>
      <c r="AW151">
        <v>2</v>
      </c>
      <c r="AX151">
        <v>40602661</v>
      </c>
      <c r="AY151">
        <v>1</v>
      </c>
      <c r="AZ151">
        <v>0</v>
      </c>
      <c r="BA151">
        <v>233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Y151*Source!I881</f>
        <v>0</v>
      </c>
      <c r="CY151">
        <f>AA151</f>
        <v>590.78</v>
      </c>
      <c r="CZ151">
        <f>AE151</f>
        <v>590.78</v>
      </c>
      <c r="DA151">
        <f>AI151</f>
        <v>1</v>
      </c>
      <c r="DB151">
        <f t="shared" si="33"/>
        <v>64985.8</v>
      </c>
      <c r="DC151">
        <f t="shared" si="34"/>
        <v>0</v>
      </c>
    </row>
    <row r="152" spans="1:107" x14ac:dyDescent="0.2">
      <c r="A152">
        <f>ROW(Source!A881)</f>
        <v>881</v>
      </c>
      <c r="B152">
        <v>40597198</v>
      </c>
      <c r="C152">
        <v>40602646</v>
      </c>
      <c r="D152">
        <v>38622957</v>
      </c>
      <c r="E152">
        <v>1</v>
      </c>
      <c r="F152">
        <v>1</v>
      </c>
      <c r="G152">
        <v>25</v>
      </c>
      <c r="H152">
        <v>3</v>
      </c>
      <c r="I152" t="s">
        <v>608</v>
      </c>
      <c r="J152" t="s">
        <v>609</v>
      </c>
      <c r="K152" t="s">
        <v>610</v>
      </c>
      <c r="L152">
        <v>1339</v>
      </c>
      <c r="N152">
        <v>1007</v>
      </c>
      <c r="O152" t="s">
        <v>263</v>
      </c>
      <c r="P152" t="s">
        <v>263</v>
      </c>
      <c r="Q152">
        <v>1</v>
      </c>
      <c r="W152">
        <v>0</v>
      </c>
      <c r="X152">
        <v>924487879</v>
      </c>
      <c r="Y152">
        <v>5</v>
      </c>
      <c r="AA152">
        <v>33.729999999999997</v>
      </c>
      <c r="AB152">
        <v>0</v>
      </c>
      <c r="AC152">
        <v>0</v>
      </c>
      <c r="AD152">
        <v>0</v>
      </c>
      <c r="AE152">
        <v>33.729999999999997</v>
      </c>
      <c r="AF152">
        <v>0</v>
      </c>
      <c r="AG152">
        <v>0</v>
      </c>
      <c r="AH152">
        <v>0</v>
      </c>
      <c r="AI152">
        <v>1</v>
      </c>
      <c r="AJ152">
        <v>1</v>
      </c>
      <c r="AK152">
        <v>1</v>
      </c>
      <c r="AL152">
        <v>1</v>
      </c>
      <c r="AN152">
        <v>0</v>
      </c>
      <c r="AO152">
        <v>1</v>
      </c>
      <c r="AP152">
        <v>0</v>
      </c>
      <c r="AQ152">
        <v>0</v>
      </c>
      <c r="AR152">
        <v>0</v>
      </c>
      <c r="AS152" t="s">
        <v>3</v>
      </c>
      <c r="AT152">
        <v>5</v>
      </c>
      <c r="AU152" t="s">
        <v>3</v>
      </c>
      <c r="AV152">
        <v>0</v>
      </c>
      <c r="AW152">
        <v>2</v>
      </c>
      <c r="AX152">
        <v>40602662</v>
      </c>
      <c r="AY152">
        <v>1</v>
      </c>
      <c r="AZ152">
        <v>0</v>
      </c>
      <c r="BA152">
        <v>234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Y152*Source!I881</f>
        <v>0</v>
      </c>
      <c r="CY152">
        <f>AA152</f>
        <v>33.729999999999997</v>
      </c>
      <c r="CZ152">
        <f>AE152</f>
        <v>33.729999999999997</v>
      </c>
      <c r="DA152">
        <f>AI152</f>
        <v>1</v>
      </c>
      <c r="DB152">
        <f t="shared" si="33"/>
        <v>168.65</v>
      </c>
      <c r="DC152">
        <f t="shared" si="34"/>
        <v>0</v>
      </c>
    </row>
    <row r="153" spans="1:107" x14ac:dyDescent="0.2">
      <c r="A153">
        <f>ROW(Source!A882)</f>
        <v>882</v>
      </c>
      <c r="B153">
        <v>40597198</v>
      </c>
      <c r="C153">
        <v>40602663</v>
      </c>
      <c r="D153">
        <v>38607873</v>
      </c>
      <c r="E153">
        <v>25</v>
      </c>
      <c r="F153">
        <v>1</v>
      </c>
      <c r="G153">
        <v>25</v>
      </c>
      <c r="H153">
        <v>1</v>
      </c>
      <c r="I153" t="s">
        <v>538</v>
      </c>
      <c r="J153" t="s">
        <v>3</v>
      </c>
      <c r="K153" t="s">
        <v>539</v>
      </c>
      <c r="L153">
        <v>1191</v>
      </c>
      <c r="N153">
        <v>1013</v>
      </c>
      <c r="O153" t="s">
        <v>540</v>
      </c>
      <c r="P153" t="s">
        <v>540</v>
      </c>
      <c r="Q153">
        <v>1</v>
      </c>
      <c r="W153">
        <v>0</v>
      </c>
      <c r="X153">
        <v>476480486</v>
      </c>
      <c r="Y153">
        <v>24.84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1</v>
      </c>
      <c r="AJ153">
        <v>1</v>
      </c>
      <c r="AK153">
        <v>1</v>
      </c>
      <c r="AL153">
        <v>1</v>
      </c>
      <c r="AN153">
        <v>0</v>
      </c>
      <c r="AO153">
        <v>1</v>
      </c>
      <c r="AP153">
        <v>0</v>
      </c>
      <c r="AQ153">
        <v>0</v>
      </c>
      <c r="AR153">
        <v>0</v>
      </c>
      <c r="AS153" t="s">
        <v>3</v>
      </c>
      <c r="AT153">
        <v>24.84</v>
      </c>
      <c r="AU153" t="s">
        <v>3</v>
      </c>
      <c r="AV153">
        <v>1</v>
      </c>
      <c r="AW153">
        <v>2</v>
      </c>
      <c r="AX153">
        <v>40602673</v>
      </c>
      <c r="AY153">
        <v>1</v>
      </c>
      <c r="AZ153">
        <v>0</v>
      </c>
      <c r="BA153">
        <v>235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Y153*Source!I882</f>
        <v>0</v>
      </c>
      <c r="CY153">
        <f>AD153</f>
        <v>0</v>
      </c>
      <c r="CZ153">
        <f>AH153</f>
        <v>0</v>
      </c>
      <c r="DA153">
        <f>AL153</f>
        <v>1</v>
      </c>
      <c r="DB153">
        <f t="shared" si="33"/>
        <v>0</v>
      </c>
      <c r="DC153">
        <f t="shared" si="34"/>
        <v>0</v>
      </c>
    </row>
    <row r="154" spans="1:107" x14ac:dyDescent="0.2">
      <c r="A154">
        <f>ROW(Source!A882)</f>
        <v>882</v>
      </c>
      <c r="B154">
        <v>40597198</v>
      </c>
      <c r="C154">
        <v>40602663</v>
      </c>
      <c r="D154">
        <v>38620100</v>
      </c>
      <c r="E154">
        <v>1</v>
      </c>
      <c r="F154">
        <v>1</v>
      </c>
      <c r="G154">
        <v>25</v>
      </c>
      <c r="H154">
        <v>2</v>
      </c>
      <c r="I154" t="s">
        <v>635</v>
      </c>
      <c r="J154" t="s">
        <v>636</v>
      </c>
      <c r="K154" t="s">
        <v>637</v>
      </c>
      <c r="L154">
        <v>1368</v>
      </c>
      <c r="N154">
        <v>1011</v>
      </c>
      <c r="O154" t="s">
        <v>544</v>
      </c>
      <c r="P154" t="s">
        <v>544</v>
      </c>
      <c r="Q154">
        <v>1</v>
      </c>
      <c r="W154">
        <v>0</v>
      </c>
      <c r="X154">
        <v>-727636115</v>
      </c>
      <c r="Y154">
        <v>2.94</v>
      </c>
      <c r="AA154">
        <v>0</v>
      </c>
      <c r="AB154">
        <v>923.83</v>
      </c>
      <c r="AC154">
        <v>342.06</v>
      </c>
      <c r="AD154">
        <v>0</v>
      </c>
      <c r="AE154">
        <v>0</v>
      </c>
      <c r="AF154">
        <v>923.83</v>
      </c>
      <c r="AG154">
        <v>342.06</v>
      </c>
      <c r="AH154">
        <v>0</v>
      </c>
      <c r="AI154">
        <v>1</v>
      </c>
      <c r="AJ154">
        <v>1</v>
      </c>
      <c r="AK154">
        <v>1</v>
      </c>
      <c r="AL154">
        <v>1</v>
      </c>
      <c r="AN154">
        <v>0</v>
      </c>
      <c r="AO154">
        <v>1</v>
      </c>
      <c r="AP154">
        <v>0</v>
      </c>
      <c r="AQ154">
        <v>0</v>
      </c>
      <c r="AR154">
        <v>0</v>
      </c>
      <c r="AS154" t="s">
        <v>3</v>
      </c>
      <c r="AT154">
        <v>2.94</v>
      </c>
      <c r="AU154" t="s">
        <v>3</v>
      </c>
      <c r="AV154">
        <v>0</v>
      </c>
      <c r="AW154">
        <v>2</v>
      </c>
      <c r="AX154">
        <v>40602674</v>
      </c>
      <c r="AY154">
        <v>1</v>
      </c>
      <c r="AZ154">
        <v>0</v>
      </c>
      <c r="BA154">
        <v>236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Y154*Source!I882</f>
        <v>0</v>
      </c>
      <c r="CY154">
        <f t="shared" ref="CY154:CY159" si="35">AB154</f>
        <v>923.83</v>
      </c>
      <c r="CZ154">
        <f t="shared" ref="CZ154:CZ159" si="36">AF154</f>
        <v>923.83</v>
      </c>
      <c r="DA154">
        <f t="shared" ref="DA154:DA159" si="37">AJ154</f>
        <v>1</v>
      </c>
      <c r="DB154">
        <f t="shared" si="33"/>
        <v>2716.06</v>
      </c>
      <c r="DC154">
        <f t="shared" si="34"/>
        <v>1005.66</v>
      </c>
    </row>
    <row r="155" spans="1:107" x14ac:dyDescent="0.2">
      <c r="A155">
        <f>ROW(Source!A882)</f>
        <v>882</v>
      </c>
      <c r="B155">
        <v>40597198</v>
      </c>
      <c r="C155">
        <v>40602663</v>
      </c>
      <c r="D155">
        <v>38620281</v>
      </c>
      <c r="E155">
        <v>1</v>
      </c>
      <c r="F155">
        <v>1</v>
      </c>
      <c r="G155">
        <v>25</v>
      </c>
      <c r="H155">
        <v>2</v>
      </c>
      <c r="I155" t="s">
        <v>599</v>
      </c>
      <c r="J155" t="s">
        <v>600</v>
      </c>
      <c r="K155" t="s">
        <v>601</v>
      </c>
      <c r="L155">
        <v>1368</v>
      </c>
      <c r="N155">
        <v>1011</v>
      </c>
      <c r="O155" t="s">
        <v>544</v>
      </c>
      <c r="P155" t="s">
        <v>544</v>
      </c>
      <c r="Q155">
        <v>1</v>
      </c>
      <c r="W155">
        <v>0</v>
      </c>
      <c r="X155">
        <v>-95869070</v>
      </c>
      <c r="Y155">
        <v>1.1399999999999999</v>
      </c>
      <c r="AA155">
        <v>0</v>
      </c>
      <c r="AB155">
        <v>1942.21</v>
      </c>
      <c r="AC155">
        <v>436.39</v>
      </c>
      <c r="AD155">
        <v>0</v>
      </c>
      <c r="AE155">
        <v>0</v>
      </c>
      <c r="AF155">
        <v>1942.21</v>
      </c>
      <c r="AG155">
        <v>436.39</v>
      </c>
      <c r="AH155">
        <v>0</v>
      </c>
      <c r="AI155">
        <v>1</v>
      </c>
      <c r="AJ155">
        <v>1</v>
      </c>
      <c r="AK155">
        <v>1</v>
      </c>
      <c r="AL155">
        <v>1</v>
      </c>
      <c r="AN155">
        <v>0</v>
      </c>
      <c r="AO155">
        <v>1</v>
      </c>
      <c r="AP155">
        <v>0</v>
      </c>
      <c r="AQ155">
        <v>0</v>
      </c>
      <c r="AR155">
        <v>0</v>
      </c>
      <c r="AS155" t="s">
        <v>3</v>
      </c>
      <c r="AT155">
        <v>1.1399999999999999</v>
      </c>
      <c r="AU155" t="s">
        <v>3</v>
      </c>
      <c r="AV155">
        <v>0</v>
      </c>
      <c r="AW155">
        <v>2</v>
      </c>
      <c r="AX155">
        <v>40602675</v>
      </c>
      <c r="AY155">
        <v>1</v>
      </c>
      <c r="AZ155">
        <v>0</v>
      </c>
      <c r="BA155">
        <v>237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Y155*Source!I882</f>
        <v>0</v>
      </c>
      <c r="CY155">
        <f t="shared" si="35"/>
        <v>1942.21</v>
      </c>
      <c r="CZ155">
        <f t="shared" si="36"/>
        <v>1942.21</v>
      </c>
      <c r="DA155">
        <f t="shared" si="37"/>
        <v>1</v>
      </c>
      <c r="DB155">
        <f t="shared" si="33"/>
        <v>2214.12</v>
      </c>
      <c r="DC155">
        <f t="shared" si="34"/>
        <v>497.48</v>
      </c>
    </row>
    <row r="156" spans="1:107" x14ac:dyDescent="0.2">
      <c r="A156">
        <f>ROW(Source!A882)</f>
        <v>882</v>
      </c>
      <c r="B156">
        <v>40597198</v>
      </c>
      <c r="C156">
        <v>40602663</v>
      </c>
      <c r="D156">
        <v>38620266</v>
      </c>
      <c r="E156">
        <v>1</v>
      </c>
      <c r="F156">
        <v>1</v>
      </c>
      <c r="G156">
        <v>25</v>
      </c>
      <c r="H156">
        <v>2</v>
      </c>
      <c r="I156" t="s">
        <v>638</v>
      </c>
      <c r="J156" t="s">
        <v>639</v>
      </c>
      <c r="K156" t="s">
        <v>640</v>
      </c>
      <c r="L156">
        <v>1368</v>
      </c>
      <c r="N156">
        <v>1011</v>
      </c>
      <c r="O156" t="s">
        <v>544</v>
      </c>
      <c r="P156" t="s">
        <v>544</v>
      </c>
      <c r="Q156">
        <v>1</v>
      </c>
      <c r="W156">
        <v>0</v>
      </c>
      <c r="X156">
        <v>-1771798638</v>
      </c>
      <c r="Y156">
        <v>8.9600000000000009</v>
      </c>
      <c r="AA156">
        <v>0</v>
      </c>
      <c r="AB156">
        <v>1207.81</v>
      </c>
      <c r="AC156">
        <v>504.4</v>
      </c>
      <c r="AD156">
        <v>0</v>
      </c>
      <c r="AE156">
        <v>0</v>
      </c>
      <c r="AF156">
        <v>1207.81</v>
      </c>
      <c r="AG156">
        <v>504.4</v>
      </c>
      <c r="AH156">
        <v>0</v>
      </c>
      <c r="AI156">
        <v>1</v>
      </c>
      <c r="AJ156">
        <v>1</v>
      </c>
      <c r="AK156">
        <v>1</v>
      </c>
      <c r="AL156">
        <v>1</v>
      </c>
      <c r="AN156">
        <v>0</v>
      </c>
      <c r="AO156">
        <v>1</v>
      </c>
      <c r="AP156">
        <v>0</v>
      </c>
      <c r="AQ156">
        <v>0</v>
      </c>
      <c r="AR156">
        <v>0</v>
      </c>
      <c r="AS156" t="s">
        <v>3</v>
      </c>
      <c r="AT156">
        <v>8.9600000000000009</v>
      </c>
      <c r="AU156" t="s">
        <v>3</v>
      </c>
      <c r="AV156">
        <v>0</v>
      </c>
      <c r="AW156">
        <v>2</v>
      </c>
      <c r="AX156">
        <v>40602676</v>
      </c>
      <c r="AY156">
        <v>1</v>
      </c>
      <c r="AZ156">
        <v>0</v>
      </c>
      <c r="BA156">
        <v>238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Y156*Source!I882</f>
        <v>0</v>
      </c>
      <c r="CY156">
        <f t="shared" si="35"/>
        <v>1207.81</v>
      </c>
      <c r="CZ156">
        <f t="shared" si="36"/>
        <v>1207.81</v>
      </c>
      <c r="DA156">
        <f t="shared" si="37"/>
        <v>1</v>
      </c>
      <c r="DB156">
        <f t="shared" si="33"/>
        <v>10821.98</v>
      </c>
      <c r="DC156">
        <f t="shared" si="34"/>
        <v>4519.42</v>
      </c>
    </row>
    <row r="157" spans="1:107" x14ac:dyDescent="0.2">
      <c r="A157">
        <f>ROW(Source!A882)</f>
        <v>882</v>
      </c>
      <c r="B157">
        <v>40597198</v>
      </c>
      <c r="C157">
        <v>40602663</v>
      </c>
      <c r="D157">
        <v>38620267</v>
      </c>
      <c r="E157">
        <v>1</v>
      </c>
      <c r="F157">
        <v>1</v>
      </c>
      <c r="G157">
        <v>25</v>
      </c>
      <c r="H157">
        <v>2</v>
      </c>
      <c r="I157" t="s">
        <v>641</v>
      </c>
      <c r="J157" t="s">
        <v>642</v>
      </c>
      <c r="K157" t="s">
        <v>643</v>
      </c>
      <c r="L157">
        <v>1368</v>
      </c>
      <c r="N157">
        <v>1011</v>
      </c>
      <c r="O157" t="s">
        <v>544</v>
      </c>
      <c r="P157" t="s">
        <v>544</v>
      </c>
      <c r="Q157">
        <v>1</v>
      </c>
      <c r="W157">
        <v>0</v>
      </c>
      <c r="X157">
        <v>1774579904</v>
      </c>
      <c r="Y157">
        <v>18.25</v>
      </c>
      <c r="AA157">
        <v>0</v>
      </c>
      <c r="AB157">
        <v>1741.23</v>
      </c>
      <c r="AC157">
        <v>685.71</v>
      </c>
      <c r="AD157">
        <v>0</v>
      </c>
      <c r="AE157">
        <v>0</v>
      </c>
      <c r="AF157">
        <v>1741.23</v>
      </c>
      <c r="AG157">
        <v>685.71</v>
      </c>
      <c r="AH157">
        <v>0</v>
      </c>
      <c r="AI157">
        <v>1</v>
      </c>
      <c r="AJ157">
        <v>1</v>
      </c>
      <c r="AK157">
        <v>1</v>
      </c>
      <c r="AL157">
        <v>1</v>
      </c>
      <c r="AN157">
        <v>0</v>
      </c>
      <c r="AO157">
        <v>1</v>
      </c>
      <c r="AP157">
        <v>0</v>
      </c>
      <c r="AQ157">
        <v>0</v>
      </c>
      <c r="AR157">
        <v>0</v>
      </c>
      <c r="AS157" t="s">
        <v>3</v>
      </c>
      <c r="AT157">
        <v>18.25</v>
      </c>
      <c r="AU157" t="s">
        <v>3</v>
      </c>
      <c r="AV157">
        <v>0</v>
      </c>
      <c r="AW157">
        <v>2</v>
      </c>
      <c r="AX157">
        <v>40602677</v>
      </c>
      <c r="AY157">
        <v>1</v>
      </c>
      <c r="AZ157">
        <v>0</v>
      </c>
      <c r="BA157">
        <v>239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Y157*Source!I882</f>
        <v>0</v>
      </c>
      <c r="CY157">
        <f t="shared" si="35"/>
        <v>1741.23</v>
      </c>
      <c r="CZ157">
        <f t="shared" si="36"/>
        <v>1741.23</v>
      </c>
      <c r="DA157">
        <f t="shared" si="37"/>
        <v>1</v>
      </c>
      <c r="DB157">
        <f t="shared" si="33"/>
        <v>31777.45</v>
      </c>
      <c r="DC157">
        <f t="shared" si="34"/>
        <v>12514.21</v>
      </c>
    </row>
    <row r="158" spans="1:107" x14ac:dyDescent="0.2">
      <c r="A158">
        <f>ROW(Source!A882)</f>
        <v>882</v>
      </c>
      <c r="B158">
        <v>40597198</v>
      </c>
      <c r="C158">
        <v>40602663</v>
      </c>
      <c r="D158">
        <v>38620305</v>
      </c>
      <c r="E158">
        <v>1</v>
      </c>
      <c r="F158">
        <v>1</v>
      </c>
      <c r="G158">
        <v>25</v>
      </c>
      <c r="H158">
        <v>2</v>
      </c>
      <c r="I158" t="s">
        <v>581</v>
      </c>
      <c r="J158" t="s">
        <v>582</v>
      </c>
      <c r="K158" t="s">
        <v>583</v>
      </c>
      <c r="L158">
        <v>1368</v>
      </c>
      <c r="N158">
        <v>1011</v>
      </c>
      <c r="O158" t="s">
        <v>544</v>
      </c>
      <c r="P158" t="s">
        <v>544</v>
      </c>
      <c r="Q158">
        <v>1</v>
      </c>
      <c r="W158">
        <v>0</v>
      </c>
      <c r="X158">
        <v>-282859921</v>
      </c>
      <c r="Y158">
        <v>2.2400000000000002</v>
      </c>
      <c r="AA158">
        <v>0</v>
      </c>
      <c r="AB158">
        <v>1364.77</v>
      </c>
      <c r="AC158">
        <v>610.30999999999995</v>
      </c>
      <c r="AD158">
        <v>0</v>
      </c>
      <c r="AE158">
        <v>0</v>
      </c>
      <c r="AF158">
        <v>1364.77</v>
      </c>
      <c r="AG158">
        <v>610.30999999999995</v>
      </c>
      <c r="AH158">
        <v>0</v>
      </c>
      <c r="AI158">
        <v>1</v>
      </c>
      <c r="AJ158">
        <v>1</v>
      </c>
      <c r="AK158">
        <v>1</v>
      </c>
      <c r="AL158">
        <v>1</v>
      </c>
      <c r="AN158">
        <v>0</v>
      </c>
      <c r="AO158">
        <v>1</v>
      </c>
      <c r="AP158">
        <v>0</v>
      </c>
      <c r="AQ158">
        <v>0</v>
      </c>
      <c r="AR158">
        <v>0</v>
      </c>
      <c r="AS158" t="s">
        <v>3</v>
      </c>
      <c r="AT158">
        <v>2.2400000000000002</v>
      </c>
      <c r="AU158" t="s">
        <v>3</v>
      </c>
      <c r="AV158">
        <v>0</v>
      </c>
      <c r="AW158">
        <v>2</v>
      </c>
      <c r="AX158">
        <v>40602678</v>
      </c>
      <c r="AY158">
        <v>1</v>
      </c>
      <c r="AZ158">
        <v>0</v>
      </c>
      <c r="BA158">
        <v>240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Y158*Source!I882</f>
        <v>0</v>
      </c>
      <c r="CY158">
        <f t="shared" si="35"/>
        <v>1364.77</v>
      </c>
      <c r="CZ158">
        <f t="shared" si="36"/>
        <v>1364.77</v>
      </c>
      <c r="DA158">
        <f t="shared" si="37"/>
        <v>1</v>
      </c>
      <c r="DB158">
        <f t="shared" si="33"/>
        <v>3057.08</v>
      </c>
      <c r="DC158">
        <f t="shared" si="34"/>
        <v>1367.09</v>
      </c>
    </row>
    <row r="159" spans="1:107" x14ac:dyDescent="0.2">
      <c r="A159">
        <f>ROW(Source!A882)</f>
        <v>882</v>
      </c>
      <c r="B159">
        <v>40597198</v>
      </c>
      <c r="C159">
        <v>40602663</v>
      </c>
      <c r="D159">
        <v>38620271</v>
      </c>
      <c r="E159">
        <v>1</v>
      </c>
      <c r="F159">
        <v>1</v>
      </c>
      <c r="G159">
        <v>25</v>
      </c>
      <c r="H159">
        <v>2</v>
      </c>
      <c r="I159" t="s">
        <v>602</v>
      </c>
      <c r="J159" t="s">
        <v>603</v>
      </c>
      <c r="K159" t="s">
        <v>604</v>
      </c>
      <c r="L159">
        <v>1368</v>
      </c>
      <c r="N159">
        <v>1011</v>
      </c>
      <c r="O159" t="s">
        <v>544</v>
      </c>
      <c r="P159" t="s">
        <v>544</v>
      </c>
      <c r="Q159">
        <v>1</v>
      </c>
      <c r="W159">
        <v>0</v>
      </c>
      <c r="X159">
        <v>-1880632103</v>
      </c>
      <c r="Y159">
        <v>0.65</v>
      </c>
      <c r="AA159">
        <v>0</v>
      </c>
      <c r="AB159">
        <v>1179.56</v>
      </c>
      <c r="AC159">
        <v>439.28</v>
      </c>
      <c r="AD159">
        <v>0</v>
      </c>
      <c r="AE159">
        <v>0</v>
      </c>
      <c r="AF159">
        <v>1179.56</v>
      </c>
      <c r="AG159">
        <v>439.28</v>
      </c>
      <c r="AH159">
        <v>0</v>
      </c>
      <c r="AI159">
        <v>1</v>
      </c>
      <c r="AJ159">
        <v>1</v>
      </c>
      <c r="AK159">
        <v>1</v>
      </c>
      <c r="AL159">
        <v>1</v>
      </c>
      <c r="AN159">
        <v>0</v>
      </c>
      <c r="AO159">
        <v>1</v>
      </c>
      <c r="AP159">
        <v>0</v>
      </c>
      <c r="AQ159">
        <v>0</v>
      </c>
      <c r="AR159">
        <v>0</v>
      </c>
      <c r="AS159" t="s">
        <v>3</v>
      </c>
      <c r="AT159">
        <v>0.65</v>
      </c>
      <c r="AU159" t="s">
        <v>3</v>
      </c>
      <c r="AV159">
        <v>0</v>
      </c>
      <c r="AW159">
        <v>2</v>
      </c>
      <c r="AX159">
        <v>40602679</v>
      </c>
      <c r="AY159">
        <v>1</v>
      </c>
      <c r="AZ159">
        <v>0</v>
      </c>
      <c r="BA159">
        <v>241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Y159*Source!I882</f>
        <v>0</v>
      </c>
      <c r="CY159">
        <f t="shared" si="35"/>
        <v>1179.56</v>
      </c>
      <c r="CZ159">
        <f t="shared" si="36"/>
        <v>1179.56</v>
      </c>
      <c r="DA159">
        <f t="shared" si="37"/>
        <v>1</v>
      </c>
      <c r="DB159">
        <f t="shared" si="33"/>
        <v>766.71</v>
      </c>
      <c r="DC159">
        <f t="shared" si="34"/>
        <v>285.52999999999997</v>
      </c>
    </row>
    <row r="160" spans="1:107" x14ac:dyDescent="0.2">
      <c r="A160">
        <f>ROW(Source!A882)</f>
        <v>882</v>
      </c>
      <c r="B160">
        <v>40597198</v>
      </c>
      <c r="C160">
        <v>40602663</v>
      </c>
      <c r="D160">
        <v>38622240</v>
      </c>
      <c r="E160">
        <v>1</v>
      </c>
      <c r="F160">
        <v>1</v>
      </c>
      <c r="G160">
        <v>25</v>
      </c>
      <c r="H160">
        <v>3</v>
      </c>
      <c r="I160" t="s">
        <v>644</v>
      </c>
      <c r="J160" t="s">
        <v>645</v>
      </c>
      <c r="K160" t="s">
        <v>646</v>
      </c>
      <c r="L160">
        <v>1339</v>
      </c>
      <c r="N160">
        <v>1007</v>
      </c>
      <c r="O160" t="s">
        <v>263</v>
      </c>
      <c r="P160" t="s">
        <v>263</v>
      </c>
      <c r="Q160">
        <v>1</v>
      </c>
      <c r="W160">
        <v>0</v>
      </c>
      <c r="X160">
        <v>-832921520</v>
      </c>
      <c r="Y160">
        <v>126</v>
      </c>
      <c r="AA160">
        <v>1806.27</v>
      </c>
      <c r="AB160">
        <v>0</v>
      </c>
      <c r="AC160">
        <v>0</v>
      </c>
      <c r="AD160">
        <v>0</v>
      </c>
      <c r="AE160">
        <v>1806.27</v>
      </c>
      <c r="AF160">
        <v>0</v>
      </c>
      <c r="AG160">
        <v>0</v>
      </c>
      <c r="AH160">
        <v>0</v>
      </c>
      <c r="AI160">
        <v>1</v>
      </c>
      <c r="AJ160">
        <v>1</v>
      </c>
      <c r="AK160">
        <v>1</v>
      </c>
      <c r="AL160">
        <v>1</v>
      </c>
      <c r="AN160">
        <v>0</v>
      </c>
      <c r="AO160">
        <v>1</v>
      </c>
      <c r="AP160">
        <v>0</v>
      </c>
      <c r="AQ160">
        <v>0</v>
      </c>
      <c r="AR160">
        <v>0</v>
      </c>
      <c r="AS160" t="s">
        <v>3</v>
      </c>
      <c r="AT160">
        <v>126</v>
      </c>
      <c r="AU160" t="s">
        <v>3</v>
      </c>
      <c r="AV160">
        <v>0</v>
      </c>
      <c r="AW160">
        <v>2</v>
      </c>
      <c r="AX160">
        <v>40602680</v>
      </c>
      <c r="AY160">
        <v>1</v>
      </c>
      <c r="AZ160">
        <v>0</v>
      </c>
      <c r="BA160">
        <v>242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Y160*Source!I882</f>
        <v>0</v>
      </c>
      <c r="CY160">
        <f>AA160</f>
        <v>1806.27</v>
      </c>
      <c r="CZ160">
        <f>AE160</f>
        <v>1806.27</v>
      </c>
      <c r="DA160">
        <f>AI160</f>
        <v>1</v>
      </c>
      <c r="DB160">
        <f t="shared" si="33"/>
        <v>227590.02</v>
      </c>
      <c r="DC160">
        <f t="shared" si="34"/>
        <v>0</v>
      </c>
    </row>
    <row r="161" spans="1:107" x14ac:dyDescent="0.2">
      <c r="A161">
        <f>ROW(Source!A882)</f>
        <v>882</v>
      </c>
      <c r="B161">
        <v>40597198</v>
      </c>
      <c r="C161">
        <v>40602663</v>
      </c>
      <c r="D161">
        <v>38622957</v>
      </c>
      <c r="E161">
        <v>1</v>
      </c>
      <c r="F161">
        <v>1</v>
      </c>
      <c r="G161">
        <v>25</v>
      </c>
      <c r="H161">
        <v>3</v>
      </c>
      <c r="I161" t="s">
        <v>608</v>
      </c>
      <c r="J161" t="s">
        <v>609</v>
      </c>
      <c r="K161" t="s">
        <v>610</v>
      </c>
      <c r="L161">
        <v>1339</v>
      </c>
      <c r="N161">
        <v>1007</v>
      </c>
      <c r="O161" t="s">
        <v>263</v>
      </c>
      <c r="P161" t="s">
        <v>263</v>
      </c>
      <c r="Q161">
        <v>1</v>
      </c>
      <c r="W161">
        <v>0</v>
      </c>
      <c r="X161">
        <v>924487879</v>
      </c>
      <c r="Y161">
        <v>7</v>
      </c>
      <c r="AA161">
        <v>33.729999999999997</v>
      </c>
      <c r="AB161">
        <v>0</v>
      </c>
      <c r="AC161">
        <v>0</v>
      </c>
      <c r="AD161">
        <v>0</v>
      </c>
      <c r="AE161">
        <v>33.729999999999997</v>
      </c>
      <c r="AF161">
        <v>0</v>
      </c>
      <c r="AG161">
        <v>0</v>
      </c>
      <c r="AH161">
        <v>0</v>
      </c>
      <c r="AI161">
        <v>1</v>
      </c>
      <c r="AJ161">
        <v>1</v>
      </c>
      <c r="AK161">
        <v>1</v>
      </c>
      <c r="AL161">
        <v>1</v>
      </c>
      <c r="AN161">
        <v>0</v>
      </c>
      <c r="AO161">
        <v>1</v>
      </c>
      <c r="AP161">
        <v>0</v>
      </c>
      <c r="AQ161">
        <v>0</v>
      </c>
      <c r="AR161">
        <v>0</v>
      </c>
      <c r="AS161" t="s">
        <v>3</v>
      </c>
      <c r="AT161">
        <v>7</v>
      </c>
      <c r="AU161" t="s">
        <v>3</v>
      </c>
      <c r="AV161">
        <v>0</v>
      </c>
      <c r="AW161">
        <v>2</v>
      </c>
      <c r="AX161">
        <v>40602681</v>
      </c>
      <c r="AY161">
        <v>1</v>
      </c>
      <c r="AZ161">
        <v>0</v>
      </c>
      <c r="BA161">
        <v>243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Y161*Source!I882</f>
        <v>0</v>
      </c>
      <c r="CY161">
        <f>AA161</f>
        <v>33.729999999999997</v>
      </c>
      <c r="CZ161">
        <f>AE161</f>
        <v>33.729999999999997</v>
      </c>
      <c r="DA161">
        <f>AI161</f>
        <v>1</v>
      </c>
      <c r="DB161">
        <f t="shared" si="33"/>
        <v>236.11</v>
      </c>
      <c r="DC161">
        <f t="shared" si="34"/>
        <v>0</v>
      </c>
    </row>
    <row r="162" spans="1:107" x14ac:dyDescent="0.2">
      <c r="A162">
        <f>ROW(Source!A883)</f>
        <v>883</v>
      </c>
      <c r="B162">
        <v>40597198</v>
      </c>
      <c r="C162">
        <v>40602682</v>
      </c>
      <c r="D162">
        <v>38607873</v>
      </c>
      <c r="E162">
        <v>25</v>
      </c>
      <c r="F162">
        <v>1</v>
      </c>
      <c r="G162">
        <v>25</v>
      </c>
      <c r="H162">
        <v>1</v>
      </c>
      <c r="I162" t="s">
        <v>538</v>
      </c>
      <c r="J162" t="s">
        <v>3</v>
      </c>
      <c r="K162" t="s">
        <v>539</v>
      </c>
      <c r="L162">
        <v>1191</v>
      </c>
      <c r="N162">
        <v>1013</v>
      </c>
      <c r="O162" t="s">
        <v>540</v>
      </c>
      <c r="P162" t="s">
        <v>540</v>
      </c>
      <c r="Q162">
        <v>1</v>
      </c>
      <c r="W162">
        <v>0</v>
      </c>
      <c r="X162">
        <v>476480486</v>
      </c>
      <c r="Y162">
        <v>451.95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1</v>
      </c>
      <c r="AJ162">
        <v>1</v>
      </c>
      <c r="AK162">
        <v>1</v>
      </c>
      <c r="AL162">
        <v>1</v>
      </c>
      <c r="AN162">
        <v>0</v>
      </c>
      <c r="AO162">
        <v>1</v>
      </c>
      <c r="AP162">
        <v>0</v>
      </c>
      <c r="AQ162">
        <v>0</v>
      </c>
      <c r="AR162">
        <v>0</v>
      </c>
      <c r="AS162" t="s">
        <v>3</v>
      </c>
      <c r="AT162">
        <v>451.95</v>
      </c>
      <c r="AU162" t="s">
        <v>3</v>
      </c>
      <c r="AV162">
        <v>1</v>
      </c>
      <c r="AW162">
        <v>2</v>
      </c>
      <c r="AX162">
        <v>40602689</v>
      </c>
      <c r="AY162">
        <v>1</v>
      </c>
      <c r="AZ162">
        <v>0</v>
      </c>
      <c r="BA162">
        <v>244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Y162*Source!I883</f>
        <v>0</v>
      </c>
      <c r="CY162">
        <f>AD162</f>
        <v>0</v>
      </c>
      <c r="CZ162">
        <f>AH162</f>
        <v>0</v>
      </c>
      <c r="DA162">
        <f>AL162</f>
        <v>1</v>
      </c>
      <c r="DB162">
        <f t="shared" si="33"/>
        <v>0</v>
      </c>
      <c r="DC162">
        <f t="shared" si="34"/>
        <v>0</v>
      </c>
    </row>
    <row r="163" spans="1:107" x14ac:dyDescent="0.2">
      <c r="A163">
        <f>ROW(Source!A883)</f>
        <v>883</v>
      </c>
      <c r="B163">
        <v>40597198</v>
      </c>
      <c r="C163">
        <v>40602682</v>
      </c>
      <c r="D163">
        <v>38620195</v>
      </c>
      <c r="E163">
        <v>1</v>
      </c>
      <c r="F163">
        <v>1</v>
      </c>
      <c r="G163">
        <v>25</v>
      </c>
      <c r="H163">
        <v>2</v>
      </c>
      <c r="I163" t="s">
        <v>647</v>
      </c>
      <c r="J163" t="s">
        <v>648</v>
      </c>
      <c r="K163" t="s">
        <v>649</v>
      </c>
      <c r="L163">
        <v>1368</v>
      </c>
      <c r="N163">
        <v>1011</v>
      </c>
      <c r="O163" t="s">
        <v>544</v>
      </c>
      <c r="P163" t="s">
        <v>544</v>
      </c>
      <c r="Q163">
        <v>1</v>
      </c>
      <c r="W163">
        <v>0</v>
      </c>
      <c r="X163">
        <v>91562076</v>
      </c>
      <c r="Y163">
        <v>1.31</v>
      </c>
      <c r="AA163">
        <v>0</v>
      </c>
      <c r="AB163">
        <v>662.01</v>
      </c>
      <c r="AC163">
        <v>353.32</v>
      </c>
      <c r="AD163">
        <v>0</v>
      </c>
      <c r="AE163">
        <v>0</v>
      </c>
      <c r="AF163">
        <v>662.01</v>
      </c>
      <c r="AG163">
        <v>353.32</v>
      </c>
      <c r="AH163">
        <v>0</v>
      </c>
      <c r="AI163">
        <v>1</v>
      </c>
      <c r="AJ163">
        <v>1</v>
      </c>
      <c r="AK163">
        <v>1</v>
      </c>
      <c r="AL163">
        <v>1</v>
      </c>
      <c r="AN163">
        <v>0</v>
      </c>
      <c r="AO163">
        <v>1</v>
      </c>
      <c r="AP163">
        <v>0</v>
      </c>
      <c r="AQ163">
        <v>0</v>
      </c>
      <c r="AR163">
        <v>0</v>
      </c>
      <c r="AS163" t="s">
        <v>3</v>
      </c>
      <c r="AT163">
        <v>1.31</v>
      </c>
      <c r="AU163" t="s">
        <v>3</v>
      </c>
      <c r="AV163">
        <v>0</v>
      </c>
      <c r="AW163">
        <v>2</v>
      </c>
      <c r="AX163">
        <v>40602690</v>
      </c>
      <c r="AY163">
        <v>1</v>
      </c>
      <c r="AZ163">
        <v>0</v>
      </c>
      <c r="BA163">
        <v>245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Y163*Source!I883</f>
        <v>0</v>
      </c>
      <c r="CY163">
        <f>AB163</f>
        <v>662.01</v>
      </c>
      <c r="CZ163">
        <f>AF163</f>
        <v>662.01</v>
      </c>
      <c r="DA163">
        <f>AJ163</f>
        <v>1</v>
      </c>
      <c r="DB163">
        <f t="shared" si="33"/>
        <v>867.23</v>
      </c>
      <c r="DC163">
        <f t="shared" si="34"/>
        <v>462.85</v>
      </c>
    </row>
    <row r="164" spans="1:107" x14ac:dyDescent="0.2">
      <c r="A164">
        <f>ROW(Source!A883)</f>
        <v>883</v>
      </c>
      <c r="B164">
        <v>40597198</v>
      </c>
      <c r="C164">
        <v>40602682</v>
      </c>
      <c r="D164">
        <v>38620281</v>
      </c>
      <c r="E164">
        <v>1</v>
      </c>
      <c r="F164">
        <v>1</v>
      </c>
      <c r="G164">
        <v>25</v>
      </c>
      <c r="H164">
        <v>2</v>
      </c>
      <c r="I164" t="s">
        <v>599</v>
      </c>
      <c r="J164" t="s">
        <v>600</v>
      </c>
      <c r="K164" t="s">
        <v>601</v>
      </c>
      <c r="L164">
        <v>1368</v>
      </c>
      <c r="N164">
        <v>1011</v>
      </c>
      <c r="O164" t="s">
        <v>544</v>
      </c>
      <c r="P164" t="s">
        <v>544</v>
      </c>
      <c r="Q164">
        <v>1</v>
      </c>
      <c r="W164">
        <v>0</v>
      </c>
      <c r="X164">
        <v>-95869070</v>
      </c>
      <c r="Y164">
        <v>1.65</v>
      </c>
      <c r="AA164">
        <v>0</v>
      </c>
      <c r="AB164">
        <v>1942.21</v>
      </c>
      <c r="AC164">
        <v>436.39</v>
      </c>
      <c r="AD164">
        <v>0</v>
      </c>
      <c r="AE164">
        <v>0</v>
      </c>
      <c r="AF164">
        <v>1942.21</v>
      </c>
      <c r="AG164">
        <v>436.39</v>
      </c>
      <c r="AH164">
        <v>0</v>
      </c>
      <c r="AI164">
        <v>1</v>
      </c>
      <c r="AJ164">
        <v>1</v>
      </c>
      <c r="AK164">
        <v>1</v>
      </c>
      <c r="AL164">
        <v>1</v>
      </c>
      <c r="AN164">
        <v>0</v>
      </c>
      <c r="AO164">
        <v>1</v>
      </c>
      <c r="AP164">
        <v>0</v>
      </c>
      <c r="AQ164">
        <v>0</v>
      </c>
      <c r="AR164">
        <v>0</v>
      </c>
      <c r="AS164" t="s">
        <v>3</v>
      </c>
      <c r="AT164">
        <v>1.65</v>
      </c>
      <c r="AU164" t="s">
        <v>3</v>
      </c>
      <c r="AV164">
        <v>0</v>
      </c>
      <c r="AW164">
        <v>2</v>
      </c>
      <c r="AX164">
        <v>40602691</v>
      </c>
      <c r="AY164">
        <v>1</v>
      </c>
      <c r="AZ164">
        <v>0</v>
      </c>
      <c r="BA164">
        <v>246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Y164*Source!I883</f>
        <v>0</v>
      </c>
      <c r="CY164">
        <f>AB164</f>
        <v>1942.21</v>
      </c>
      <c r="CZ164">
        <f>AF164</f>
        <v>1942.21</v>
      </c>
      <c r="DA164">
        <f>AJ164</f>
        <v>1</v>
      </c>
      <c r="DB164">
        <f t="shared" si="33"/>
        <v>3204.65</v>
      </c>
      <c r="DC164">
        <f t="shared" si="34"/>
        <v>720.04</v>
      </c>
    </row>
    <row r="165" spans="1:107" x14ac:dyDescent="0.2">
      <c r="A165">
        <f>ROW(Source!A883)</f>
        <v>883</v>
      </c>
      <c r="B165">
        <v>40597198</v>
      </c>
      <c r="C165">
        <v>40602682</v>
      </c>
      <c r="D165">
        <v>38626271</v>
      </c>
      <c r="E165">
        <v>1</v>
      </c>
      <c r="F165">
        <v>1</v>
      </c>
      <c r="G165">
        <v>25</v>
      </c>
      <c r="H165">
        <v>3</v>
      </c>
      <c r="I165" t="s">
        <v>306</v>
      </c>
      <c r="J165" t="s">
        <v>308</v>
      </c>
      <c r="K165" t="s">
        <v>307</v>
      </c>
      <c r="L165">
        <v>1327</v>
      </c>
      <c r="N165">
        <v>1005</v>
      </c>
      <c r="O165" t="s">
        <v>148</v>
      </c>
      <c r="P165" t="s">
        <v>148</v>
      </c>
      <c r="Q165">
        <v>1</v>
      </c>
      <c r="W165">
        <v>0</v>
      </c>
      <c r="X165">
        <v>1577315863</v>
      </c>
      <c r="Y165">
        <v>103</v>
      </c>
      <c r="AA165">
        <v>2073.98</v>
      </c>
      <c r="AB165">
        <v>0</v>
      </c>
      <c r="AC165">
        <v>0</v>
      </c>
      <c r="AD165">
        <v>0</v>
      </c>
      <c r="AE165">
        <v>2073.98</v>
      </c>
      <c r="AF165">
        <v>0</v>
      </c>
      <c r="AG165">
        <v>0</v>
      </c>
      <c r="AH165">
        <v>0</v>
      </c>
      <c r="AI165">
        <v>1</v>
      </c>
      <c r="AJ165">
        <v>1</v>
      </c>
      <c r="AK165">
        <v>1</v>
      </c>
      <c r="AL165">
        <v>1</v>
      </c>
      <c r="AN165">
        <v>0</v>
      </c>
      <c r="AO165">
        <v>0</v>
      </c>
      <c r="AP165">
        <v>0</v>
      </c>
      <c r="AQ165">
        <v>0</v>
      </c>
      <c r="AR165">
        <v>0</v>
      </c>
      <c r="AS165" t="s">
        <v>3</v>
      </c>
      <c r="AT165">
        <v>103</v>
      </c>
      <c r="AU165" t="s">
        <v>3</v>
      </c>
      <c r="AV165">
        <v>0</v>
      </c>
      <c r="AW165">
        <v>1</v>
      </c>
      <c r="AX165">
        <v>-1</v>
      </c>
      <c r="AY165">
        <v>0</v>
      </c>
      <c r="AZ165">
        <v>0</v>
      </c>
      <c r="BA165" t="s">
        <v>3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Y165*Source!I883</f>
        <v>0</v>
      </c>
      <c r="CY165">
        <f>AA165</f>
        <v>2073.98</v>
      </c>
      <c r="CZ165">
        <f>AE165</f>
        <v>2073.98</v>
      </c>
      <c r="DA165">
        <f>AI165</f>
        <v>1</v>
      </c>
      <c r="DB165">
        <f t="shared" si="33"/>
        <v>213619.94</v>
      </c>
      <c r="DC165">
        <f t="shared" si="34"/>
        <v>0</v>
      </c>
    </row>
    <row r="166" spans="1:107" x14ac:dyDescent="0.2">
      <c r="A166">
        <f>ROW(Source!A883)</f>
        <v>883</v>
      </c>
      <c r="B166">
        <v>40597198</v>
      </c>
      <c r="C166">
        <v>40602682</v>
      </c>
      <c r="D166">
        <v>38622957</v>
      </c>
      <c r="E166">
        <v>1</v>
      </c>
      <c r="F166">
        <v>1</v>
      </c>
      <c r="G166">
        <v>25</v>
      </c>
      <c r="H166">
        <v>3</v>
      </c>
      <c r="I166" t="s">
        <v>608</v>
      </c>
      <c r="J166" t="s">
        <v>609</v>
      </c>
      <c r="K166" t="s">
        <v>610</v>
      </c>
      <c r="L166">
        <v>1339</v>
      </c>
      <c r="N166">
        <v>1007</v>
      </c>
      <c r="O166" t="s">
        <v>263</v>
      </c>
      <c r="P166" t="s">
        <v>263</v>
      </c>
      <c r="Q166">
        <v>1</v>
      </c>
      <c r="W166">
        <v>0</v>
      </c>
      <c r="X166">
        <v>924487879</v>
      </c>
      <c r="Y166">
        <v>1</v>
      </c>
      <c r="AA166">
        <v>33.729999999999997</v>
      </c>
      <c r="AB166">
        <v>0</v>
      </c>
      <c r="AC166">
        <v>0</v>
      </c>
      <c r="AD166">
        <v>0</v>
      </c>
      <c r="AE166">
        <v>33.729999999999997</v>
      </c>
      <c r="AF166">
        <v>0</v>
      </c>
      <c r="AG166">
        <v>0</v>
      </c>
      <c r="AH166">
        <v>0</v>
      </c>
      <c r="AI166">
        <v>1</v>
      </c>
      <c r="AJ166">
        <v>1</v>
      </c>
      <c r="AK166">
        <v>1</v>
      </c>
      <c r="AL166">
        <v>1</v>
      </c>
      <c r="AN166">
        <v>0</v>
      </c>
      <c r="AO166">
        <v>1</v>
      </c>
      <c r="AP166">
        <v>0</v>
      </c>
      <c r="AQ166">
        <v>0</v>
      </c>
      <c r="AR166">
        <v>0</v>
      </c>
      <c r="AS166" t="s">
        <v>3</v>
      </c>
      <c r="AT166">
        <v>1</v>
      </c>
      <c r="AU166" t="s">
        <v>3</v>
      </c>
      <c r="AV166">
        <v>0</v>
      </c>
      <c r="AW166">
        <v>2</v>
      </c>
      <c r="AX166">
        <v>40602692</v>
      </c>
      <c r="AY166">
        <v>1</v>
      </c>
      <c r="AZ166">
        <v>0</v>
      </c>
      <c r="BA166">
        <v>247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Y166*Source!I883</f>
        <v>0</v>
      </c>
      <c r="CY166">
        <f>AA166</f>
        <v>33.729999999999997</v>
      </c>
      <c r="CZ166">
        <f>AE166</f>
        <v>33.729999999999997</v>
      </c>
      <c r="DA166">
        <f>AI166</f>
        <v>1</v>
      </c>
      <c r="DB166">
        <f t="shared" ref="DB166:DB197" si="38">ROUND(ROUND(AT166*CZ166,2),6)</f>
        <v>33.729999999999997</v>
      </c>
      <c r="DC166">
        <f t="shared" ref="DC166:DC197" si="39">ROUND(ROUND(AT166*AG166,2),6)</f>
        <v>0</v>
      </c>
    </row>
    <row r="167" spans="1:107" x14ac:dyDescent="0.2">
      <c r="A167">
        <f>ROW(Source!A883)</f>
        <v>883</v>
      </c>
      <c r="B167">
        <v>40597198</v>
      </c>
      <c r="C167">
        <v>40602682</v>
      </c>
      <c r="D167">
        <v>38624005</v>
      </c>
      <c r="E167">
        <v>1</v>
      </c>
      <c r="F167">
        <v>1</v>
      </c>
      <c r="G167">
        <v>25</v>
      </c>
      <c r="H167">
        <v>3</v>
      </c>
      <c r="I167" t="s">
        <v>650</v>
      </c>
      <c r="J167" t="s">
        <v>651</v>
      </c>
      <c r="K167" t="s">
        <v>652</v>
      </c>
      <c r="L167">
        <v>1348</v>
      </c>
      <c r="N167">
        <v>1009</v>
      </c>
      <c r="O167" t="s">
        <v>42</v>
      </c>
      <c r="P167" t="s">
        <v>42</v>
      </c>
      <c r="Q167">
        <v>1000</v>
      </c>
      <c r="W167">
        <v>0</v>
      </c>
      <c r="X167">
        <v>1913827784</v>
      </c>
      <c r="Y167">
        <v>10</v>
      </c>
      <c r="AA167">
        <v>3589.47</v>
      </c>
      <c r="AB167">
        <v>0</v>
      </c>
      <c r="AC167">
        <v>0</v>
      </c>
      <c r="AD167">
        <v>0</v>
      </c>
      <c r="AE167">
        <v>3589.47</v>
      </c>
      <c r="AF167">
        <v>0</v>
      </c>
      <c r="AG167">
        <v>0</v>
      </c>
      <c r="AH167">
        <v>0</v>
      </c>
      <c r="AI167">
        <v>1</v>
      </c>
      <c r="AJ167">
        <v>1</v>
      </c>
      <c r="AK167">
        <v>1</v>
      </c>
      <c r="AL167">
        <v>1</v>
      </c>
      <c r="AN167">
        <v>0</v>
      </c>
      <c r="AO167">
        <v>1</v>
      </c>
      <c r="AP167">
        <v>0</v>
      </c>
      <c r="AQ167">
        <v>0</v>
      </c>
      <c r="AR167">
        <v>0</v>
      </c>
      <c r="AS167" t="s">
        <v>3</v>
      </c>
      <c r="AT167">
        <v>10</v>
      </c>
      <c r="AU167" t="s">
        <v>3</v>
      </c>
      <c r="AV167">
        <v>0</v>
      </c>
      <c r="AW167">
        <v>2</v>
      </c>
      <c r="AX167">
        <v>40602693</v>
      </c>
      <c r="AY167">
        <v>1</v>
      </c>
      <c r="AZ167">
        <v>0</v>
      </c>
      <c r="BA167">
        <v>248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Y167*Source!I883</f>
        <v>0</v>
      </c>
      <c r="CY167">
        <f>AA167</f>
        <v>3589.47</v>
      </c>
      <c r="CZ167">
        <f>AE167</f>
        <v>3589.47</v>
      </c>
      <c r="DA167">
        <f>AI167</f>
        <v>1</v>
      </c>
      <c r="DB167">
        <f t="shared" si="38"/>
        <v>35894.699999999997</v>
      </c>
      <c r="DC167">
        <f t="shared" si="39"/>
        <v>0</v>
      </c>
    </row>
    <row r="168" spans="1:107" x14ac:dyDescent="0.2">
      <c r="A168">
        <f>ROW(Source!A885)</f>
        <v>885</v>
      </c>
      <c r="B168">
        <v>40597198</v>
      </c>
      <c r="C168">
        <v>40602696</v>
      </c>
      <c r="D168">
        <v>38607873</v>
      </c>
      <c r="E168">
        <v>25</v>
      </c>
      <c r="F168">
        <v>1</v>
      </c>
      <c r="G168">
        <v>25</v>
      </c>
      <c r="H168">
        <v>1</v>
      </c>
      <c r="I168" t="s">
        <v>538</v>
      </c>
      <c r="J168" t="s">
        <v>3</v>
      </c>
      <c r="K168" t="s">
        <v>539</v>
      </c>
      <c r="L168">
        <v>1191</v>
      </c>
      <c r="N168">
        <v>1013</v>
      </c>
      <c r="O168" t="s">
        <v>540</v>
      </c>
      <c r="P168" t="s">
        <v>540</v>
      </c>
      <c r="Q168">
        <v>1</v>
      </c>
      <c r="W168">
        <v>0</v>
      </c>
      <c r="X168">
        <v>476480486</v>
      </c>
      <c r="Y168">
        <v>37.840000000000003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1</v>
      </c>
      <c r="AJ168">
        <v>1</v>
      </c>
      <c r="AK168">
        <v>1</v>
      </c>
      <c r="AL168">
        <v>1</v>
      </c>
      <c r="AN168">
        <v>0</v>
      </c>
      <c r="AO168">
        <v>1</v>
      </c>
      <c r="AP168">
        <v>0</v>
      </c>
      <c r="AQ168">
        <v>0</v>
      </c>
      <c r="AR168">
        <v>0</v>
      </c>
      <c r="AS168" t="s">
        <v>3</v>
      </c>
      <c r="AT168">
        <v>37.840000000000003</v>
      </c>
      <c r="AU168" t="s">
        <v>3</v>
      </c>
      <c r="AV168">
        <v>1</v>
      </c>
      <c r="AW168">
        <v>2</v>
      </c>
      <c r="AX168">
        <v>40602701</v>
      </c>
      <c r="AY168">
        <v>1</v>
      </c>
      <c r="AZ168">
        <v>0</v>
      </c>
      <c r="BA168">
        <v>250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Y168*Source!I885</f>
        <v>0</v>
      </c>
      <c r="CY168">
        <f>AD168</f>
        <v>0</v>
      </c>
      <c r="CZ168">
        <f>AH168</f>
        <v>0</v>
      </c>
      <c r="DA168">
        <f>AL168</f>
        <v>1</v>
      </c>
      <c r="DB168">
        <f t="shared" si="38"/>
        <v>0</v>
      </c>
      <c r="DC168">
        <f t="shared" si="39"/>
        <v>0</v>
      </c>
    </row>
    <row r="169" spans="1:107" x14ac:dyDescent="0.2">
      <c r="A169">
        <f>ROW(Source!A885)</f>
        <v>885</v>
      </c>
      <c r="B169">
        <v>40597198</v>
      </c>
      <c r="C169">
        <v>40602696</v>
      </c>
      <c r="D169">
        <v>38620956</v>
      </c>
      <c r="E169">
        <v>1</v>
      </c>
      <c r="F169">
        <v>1</v>
      </c>
      <c r="G169">
        <v>25</v>
      </c>
      <c r="H169">
        <v>2</v>
      </c>
      <c r="I169" t="s">
        <v>653</v>
      </c>
      <c r="J169" t="s">
        <v>654</v>
      </c>
      <c r="K169" t="s">
        <v>655</v>
      </c>
      <c r="L169">
        <v>1368</v>
      </c>
      <c r="N169">
        <v>1011</v>
      </c>
      <c r="O169" t="s">
        <v>544</v>
      </c>
      <c r="P169" t="s">
        <v>544</v>
      </c>
      <c r="Q169">
        <v>1</v>
      </c>
      <c r="W169">
        <v>0</v>
      </c>
      <c r="X169">
        <v>-996043730</v>
      </c>
      <c r="Y169">
        <v>31.5</v>
      </c>
      <c r="AA169">
        <v>0</v>
      </c>
      <c r="AB169">
        <v>447.33</v>
      </c>
      <c r="AC169">
        <v>381.58</v>
      </c>
      <c r="AD169">
        <v>0</v>
      </c>
      <c r="AE169">
        <v>0</v>
      </c>
      <c r="AF169">
        <v>447.33</v>
      </c>
      <c r="AG169">
        <v>381.58</v>
      </c>
      <c r="AH169">
        <v>0</v>
      </c>
      <c r="AI169">
        <v>1</v>
      </c>
      <c r="AJ169">
        <v>1</v>
      </c>
      <c r="AK169">
        <v>1</v>
      </c>
      <c r="AL169">
        <v>1</v>
      </c>
      <c r="AN169">
        <v>0</v>
      </c>
      <c r="AO169">
        <v>1</v>
      </c>
      <c r="AP169">
        <v>0</v>
      </c>
      <c r="AQ169">
        <v>0</v>
      </c>
      <c r="AR169">
        <v>0</v>
      </c>
      <c r="AS169" t="s">
        <v>3</v>
      </c>
      <c r="AT169">
        <v>31.5</v>
      </c>
      <c r="AU169" t="s">
        <v>3</v>
      </c>
      <c r="AV169">
        <v>0</v>
      </c>
      <c r="AW169">
        <v>2</v>
      </c>
      <c r="AX169">
        <v>40602702</v>
      </c>
      <c r="AY169">
        <v>1</v>
      </c>
      <c r="AZ169">
        <v>0</v>
      </c>
      <c r="BA169">
        <v>251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Y169*Source!I885</f>
        <v>0</v>
      </c>
      <c r="CY169">
        <f>AB169</f>
        <v>447.33</v>
      </c>
      <c r="CZ169">
        <f>AF169</f>
        <v>447.33</v>
      </c>
      <c r="DA169">
        <f>AJ169</f>
        <v>1</v>
      </c>
      <c r="DB169">
        <f t="shared" si="38"/>
        <v>14090.9</v>
      </c>
      <c r="DC169">
        <f t="shared" si="39"/>
        <v>12019.77</v>
      </c>
    </row>
    <row r="170" spans="1:107" x14ac:dyDescent="0.2">
      <c r="A170">
        <f>ROW(Source!A885)</f>
        <v>885</v>
      </c>
      <c r="B170">
        <v>40597198</v>
      </c>
      <c r="C170">
        <v>40602696</v>
      </c>
      <c r="D170">
        <v>38622957</v>
      </c>
      <c r="E170">
        <v>1</v>
      </c>
      <c r="F170">
        <v>1</v>
      </c>
      <c r="G170">
        <v>25</v>
      </c>
      <c r="H170">
        <v>3</v>
      </c>
      <c r="I170" t="s">
        <v>608</v>
      </c>
      <c r="J170" t="s">
        <v>609</v>
      </c>
      <c r="K170" t="s">
        <v>610</v>
      </c>
      <c r="L170">
        <v>1339</v>
      </c>
      <c r="N170">
        <v>1007</v>
      </c>
      <c r="O170" t="s">
        <v>263</v>
      </c>
      <c r="P170" t="s">
        <v>263</v>
      </c>
      <c r="Q170">
        <v>1</v>
      </c>
      <c r="W170">
        <v>0</v>
      </c>
      <c r="X170">
        <v>924487879</v>
      </c>
      <c r="Y170">
        <v>0.3</v>
      </c>
      <c r="AA170">
        <v>33.729999999999997</v>
      </c>
      <c r="AB170">
        <v>0</v>
      </c>
      <c r="AC170">
        <v>0</v>
      </c>
      <c r="AD170">
        <v>0</v>
      </c>
      <c r="AE170">
        <v>33.729999999999997</v>
      </c>
      <c r="AF170">
        <v>0</v>
      </c>
      <c r="AG170">
        <v>0</v>
      </c>
      <c r="AH170">
        <v>0</v>
      </c>
      <c r="AI170">
        <v>1</v>
      </c>
      <c r="AJ170">
        <v>1</v>
      </c>
      <c r="AK170">
        <v>1</v>
      </c>
      <c r="AL170">
        <v>1</v>
      </c>
      <c r="AN170">
        <v>0</v>
      </c>
      <c r="AO170">
        <v>1</v>
      </c>
      <c r="AP170">
        <v>0</v>
      </c>
      <c r="AQ170">
        <v>0</v>
      </c>
      <c r="AR170">
        <v>0</v>
      </c>
      <c r="AS170" t="s">
        <v>3</v>
      </c>
      <c r="AT170">
        <v>0.3</v>
      </c>
      <c r="AU170" t="s">
        <v>3</v>
      </c>
      <c r="AV170">
        <v>0</v>
      </c>
      <c r="AW170">
        <v>2</v>
      </c>
      <c r="AX170">
        <v>40602703</v>
      </c>
      <c r="AY170">
        <v>1</v>
      </c>
      <c r="AZ170">
        <v>0</v>
      </c>
      <c r="BA170">
        <v>252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Y170*Source!I885</f>
        <v>0</v>
      </c>
      <c r="CY170">
        <f>AA170</f>
        <v>33.729999999999997</v>
      </c>
      <c r="CZ170">
        <f>AE170</f>
        <v>33.729999999999997</v>
      </c>
      <c r="DA170">
        <f>AI170</f>
        <v>1</v>
      </c>
      <c r="DB170">
        <f t="shared" si="38"/>
        <v>10.119999999999999</v>
      </c>
      <c r="DC170">
        <f t="shared" si="39"/>
        <v>0</v>
      </c>
    </row>
    <row r="171" spans="1:107" x14ac:dyDescent="0.2">
      <c r="A171">
        <f>ROW(Source!A885)</f>
        <v>885</v>
      </c>
      <c r="B171">
        <v>40597198</v>
      </c>
      <c r="C171">
        <v>40602696</v>
      </c>
      <c r="D171">
        <v>38625161</v>
      </c>
      <c r="E171">
        <v>1</v>
      </c>
      <c r="F171">
        <v>1</v>
      </c>
      <c r="G171">
        <v>25</v>
      </c>
      <c r="H171">
        <v>3</v>
      </c>
      <c r="I171" t="s">
        <v>656</v>
      </c>
      <c r="J171" t="s">
        <v>657</v>
      </c>
      <c r="K171" t="s">
        <v>658</v>
      </c>
      <c r="L171">
        <v>1354</v>
      </c>
      <c r="N171">
        <v>1010</v>
      </c>
      <c r="O171" t="s">
        <v>171</v>
      </c>
      <c r="P171" t="s">
        <v>171</v>
      </c>
      <c r="Q171">
        <v>1</v>
      </c>
      <c r="W171">
        <v>0</v>
      </c>
      <c r="X171">
        <v>-1186621456</v>
      </c>
      <c r="Y171">
        <v>0.67</v>
      </c>
      <c r="AA171">
        <v>1415.48</v>
      </c>
      <c r="AB171">
        <v>0</v>
      </c>
      <c r="AC171">
        <v>0</v>
      </c>
      <c r="AD171">
        <v>0</v>
      </c>
      <c r="AE171">
        <v>1415.48</v>
      </c>
      <c r="AF171">
        <v>0</v>
      </c>
      <c r="AG171">
        <v>0</v>
      </c>
      <c r="AH171">
        <v>0</v>
      </c>
      <c r="AI171">
        <v>1</v>
      </c>
      <c r="AJ171">
        <v>1</v>
      </c>
      <c r="AK171">
        <v>1</v>
      </c>
      <c r="AL171">
        <v>1</v>
      </c>
      <c r="AN171">
        <v>0</v>
      </c>
      <c r="AO171">
        <v>1</v>
      </c>
      <c r="AP171">
        <v>0</v>
      </c>
      <c r="AQ171">
        <v>0</v>
      </c>
      <c r="AR171">
        <v>0</v>
      </c>
      <c r="AS171" t="s">
        <v>3</v>
      </c>
      <c r="AT171">
        <v>0.67</v>
      </c>
      <c r="AU171" t="s">
        <v>3</v>
      </c>
      <c r="AV171">
        <v>0</v>
      </c>
      <c r="AW171">
        <v>2</v>
      </c>
      <c r="AX171">
        <v>40602704</v>
      </c>
      <c r="AY171">
        <v>1</v>
      </c>
      <c r="AZ171">
        <v>0</v>
      </c>
      <c r="BA171">
        <v>253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Y171*Source!I885</f>
        <v>0</v>
      </c>
      <c r="CY171">
        <f>AA171</f>
        <v>1415.48</v>
      </c>
      <c r="CZ171">
        <f>AE171</f>
        <v>1415.48</v>
      </c>
      <c r="DA171">
        <f>AI171</f>
        <v>1</v>
      </c>
      <c r="DB171">
        <f t="shared" si="38"/>
        <v>948.37</v>
      </c>
      <c r="DC171">
        <f t="shared" si="39"/>
        <v>0</v>
      </c>
    </row>
    <row r="172" spans="1:107" x14ac:dyDescent="0.2">
      <c r="A172">
        <f>ROW(Source!A920)</f>
        <v>920</v>
      </c>
      <c r="B172">
        <v>40597198</v>
      </c>
      <c r="C172">
        <v>40602705</v>
      </c>
      <c r="D172">
        <v>38607873</v>
      </c>
      <c r="E172">
        <v>25</v>
      </c>
      <c r="F172">
        <v>1</v>
      </c>
      <c r="G172">
        <v>25</v>
      </c>
      <c r="H172">
        <v>1</v>
      </c>
      <c r="I172" t="s">
        <v>538</v>
      </c>
      <c r="J172" t="s">
        <v>3</v>
      </c>
      <c r="K172" t="s">
        <v>539</v>
      </c>
      <c r="L172">
        <v>1191</v>
      </c>
      <c r="N172">
        <v>1013</v>
      </c>
      <c r="O172" t="s">
        <v>540</v>
      </c>
      <c r="P172" t="s">
        <v>540</v>
      </c>
      <c r="Q172">
        <v>1</v>
      </c>
      <c r="W172">
        <v>0</v>
      </c>
      <c r="X172">
        <v>476480486</v>
      </c>
      <c r="Y172">
        <v>16.559999999999999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1</v>
      </c>
      <c r="AJ172">
        <v>1</v>
      </c>
      <c r="AK172">
        <v>1</v>
      </c>
      <c r="AL172">
        <v>1</v>
      </c>
      <c r="AN172">
        <v>0</v>
      </c>
      <c r="AO172">
        <v>1</v>
      </c>
      <c r="AP172">
        <v>0</v>
      </c>
      <c r="AQ172">
        <v>0</v>
      </c>
      <c r="AR172">
        <v>0</v>
      </c>
      <c r="AS172" t="s">
        <v>3</v>
      </c>
      <c r="AT172">
        <v>16.559999999999999</v>
      </c>
      <c r="AU172" t="s">
        <v>3</v>
      </c>
      <c r="AV172">
        <v>1</v>
      </c>
      <c r="AW172">
        <v>2</v>
      </c>
      <c r="AX172">
        <v>40602714</v>
      </c>
      <c r="AY172">
        <v>1</v>
      </c>
      <c r="AZ172">
        <v>0</v>
      </c>
      <c r="BA172">
        <v>254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Y172*Source!I920</f>
        <v>0</v>
      </c>
      <c r="CY172">
        <f>AD172</f>
        <v>0</v>
      </c>
      <c r="CZ172">
        <f>AH172</f>
        <v>0</v>
      </c>
      <c r="DA172">
        <f>AL172</f>
        <v>1</v>
      </c>
      <c r="DB172">
        <f t="shared" si="38"/>
        <v>0</v>
      </c>
      <c r="DC172">
        <f t="shared" si="39"/>
        <v>0</v>
      </c>
    </row>
    <row r="173" spans="1:107" x14ac:dyDescent="0.2">
      <c r="A173">
        <f>ROW(Source!A920)</f>
        <v>920</v>
      </c>
      <c r="B173">
        <v>40597198</v>
      </c>
      <c r="C173">
        <v>40602705</v>
      </c>
      <c r="D173">
        <v>38620123</v>
      </c>
      <c r="E173">
        <v>1</v>
      </c>
      <c r="F173">
        <v>1</v>
      </c>
      <c r="G173">
        <v>25</v>
      </c>
      <c r="H173">
        <v>2</v>
      </c>
      <c r="I173" t="s">
        <v>593</v>
      </c>
      <c r="J173" t="s">
        <v>594</v>
      </c>
      <c r="K173" t="s">
        <v>595</v>
      </c>
      <c r="L173">
        <v>1368</v>
      </c>
      <c r="N173">
        <v>1011</v>
      </c>
      <c r="O173" t="s">
        <v>544</v>
      </c>
      <c r="P173" t="s">
        <v>544</v>
      </c>
      <c r="Q173">
        <v>1</v>
      </c>
      <c r="W173">
        <v>0</v>
      </c>
      <c r="X173">
        <v>-806024906</v>
      </c>
      <c r="Y173">
        <v>2.08</v>
      </c>
      <c r="AA173">
        <v>0</v>
      </c>
      <c r="AB173">
        <v>1159.46</v>
      </c>
      <c r="AC173">
        <v>525.74</v>
      </c>
      <c r="AD173">
        <v>0</v>
      </c>
      <c r="AE173">
        <v>0</v>
      </c>
      <c r="AF173">
        <v>1159.46</v>
      </c>
      <c r="AG173">
        <v>525.74</v>
      </c>
      <c r="AH173">
        <v>0</v>
      </c>
      <c r="AI173">
        <v>1</v>
      </c>
      <c r="AJ173">
        <v>1</v>
      </c>
      <c r="AK173">
        <v>1</v>
      </c>
      <c r="AL173">
        <v>1</v>
      </c>
      <c r="AN173">
        <v>0</v>
      </c>
      <c r="AO173">
        <v>1</v>
      </c>
      <c r="AP173">
        <v>0</v>
      </c>
      <c r="AQ173">
        <v>0</v>
      </c>
      <c r="AR173">
        <v>0</v>
      </c>
      <c r="AS173" t="s">
        <v>3</v>
      </c>
      <c r="AT173">
        <v>2.08</v>
      </c>
      <c r="AU173" t="s">
        <v>3</v>
      </c>
      <c r="AV173">
        <v>0</v>
      </c>
      <c r="AW173">
        <v>2</v>
      </c>
      <c r="AX173">
        <v>40602715</v>
      </c>
      <c r="AY173">
        <v>1</v>
      </c>
      <c r="AZ173">
        <v>0</v>
      </c>
      <c r="BA173">
        <v>255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Y173*Source!I920</f>
        <v>0</v>
      </c>
      <c r="CY173">
        <f>AB173</f>
        <v>1159.46</v>
      </c>
      <c r="CZ173">
        <f>AF173</f>
        <v>1159.46</v>
      </c>
      <c r="DA173">
        <f>AJ173</f>
        <v>1</v>
      </c>
      <c r="DB173">
        <f t="shared" si="38"/>
        <v>2411.6799999999998</v>
      </c>
      <c r="DC173">
        <f t="shared" si="39"/>
        <v>1093.54</v>
      </c>
    </row>
    <row r="174" spans="1:107" x14ac:dyDescent="0.2">
      <c r="A174">
        <f>ROW(Source!A920)</f>
        <v>920</v>
      </c>
      <c r="B174">
        <v>40597198</v>
      </c>
      <c r="C174">
        <v>40602705</v>
      </c>
      <c r="D174">
        <v>38620278</v>
      </c>
      <c r="E174">
        <v>1</v>
      </c>
      <c r="F174">
        <v>1</v>
      </c>
      <c r="G174">
        <v>25</v>
      </c>
      <c r="H174">
        <v>2</v>
      </c>
      <c r="I174" t="s">
        <v>596</v>
      </c>
      <c r="J174" t="s">
        <v>597</v>
      </c>
      <c r="K174" t="s">
        <v>598</v>
      </c>
      <c r="L174">
        <v>1368</v>
      </c>
      <c r="N174">
        <v>1011</v>
      </c>
      <c r="O174" t="s">
        <v>544</v>
      </c>
      <c r="P174" t="s">
        <v>544</v>
      </c>
      <c r="Q174">
        <v>1</v>
      </c>
      <c r="W174">
        <v>0</v>
      </c>
      <c r="X174">
        <v>-1025534576</v>
      </c>
      <c r="Y174">
        <v>2.08</v>
      </c>
      <c r="AA174">
        <v>0</v>
      </c>
      <c r="AB174">
        <v>416.25</v>
      </c>
      <c r="AC174">
        <v>204.9</v>
      </c>
      <c r="AD174">
        <v>0</v>
      </c>
      <c r="AE174">
        <v>0</v>
      </c>
      <c r="AF174">
        <v>416.25</v>
      </c>
      <c r="AG174">
        <v>204.9</v>
      </c>
      <c r="AH174">
        <v>0</v>
      </c>
      <c r="AI174">
        <v>1</v>
      </c>
      <c r="AJ174">
        <v>1</v>
      </c>
      <c r="AK174">
        <v>1</v>
      </c>
      <c r="AL174">
        <v>1</v>
      </c>
      <c r="AN174">
        <v>0</v>
      </c>
      <c r="AO174">
        <v>1</v>
      </c>
      <c r="AP174">
        <v>0</v>
      </c>
      <c r="AQ174">
        <v>0</v>
      </c>
      <c r="AR174">
        <v>0</v>
      </c>
      <c r="AS174" t="s">
        <v>3</v>
      </c>
      <c r="AT174">
        <v>2.08</v>
      </c>
      <c r="AU174" t="s">
        <v>3</v>
      </c>
      <c r="AV174">
        <v>0</v>
      </c>
      <c r="AW174">
        <v>2</v>
      </c>
      <c r="AX174">
        <v>40602716</v>
      </c>
      <c r="AY174">
        <v>1</v>
      </c>
      <c r="AZ174">
        <v>0</v>
      </c>
      <c r="BA174">
        <v>256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Y174*Source!I920</f>
        <v>0</v>
      </c>
      <c r="CY174">
        <f>AB174</f>
        <v>416.25</v>
      </c>
      <c r="CZ174">
        <f>AF174</f>
        <v>416.25</v>
      </c>
      <c r="DA174">
        <f>AJ174</f>
        <v>1</v>
      </c>
      <c r="DB174">
        <f t="shared" si="38"/>
        <v>865.8</v>
      </c>
      <c r="DC174">
        <f t="shared" si="39"/>
        <v>426.19</v>
      </c>
    </row>
    <row r="175" spans="1:107" x14ac:dyDescent="0.2">
      <c r="A175">
        <f>ROW(Source!A920)</f>
        <v>920</v>
      </c>
      <c r="B175">
        <v>40597198</v>
      </c>
      <c r="C175">
        <v>40602705</v>
      </c>
      <c r="D175">
        <v>38620281</v>
      </c>
      <c r="E175">
        <v>1</v>
      </c>
      <c r="F175">
        <v>1</v>
      </c>
      <c r="G175">
        <v>25</v>
      </c>
      <c r="H175">
        <v>2</v>
      </c>
      <c r="I175" t="s">
        <v>599</v>
      </c>
      <c r="J175" t="s">
        <v>600</v>
      </c>
      <c r="K175" t="s">
        <v>601</v>
      </c>
      <c r="L175">
        <v>1368</v>
      </c>
      <c r="N175">
        <v>1011</v>
      </c>
      <c r="O175" t="s">
        <v>544</v>
      </c>
      <c r="P175" t="s">
        <v>544</v>
      </c>
      <c r="Q175">
        <v>1</v>
      </c>
      <c r="W175">
        <v>0</v>
      </c>
      <c r="X175">
        <v>-95869070</v>
      </c>
      <c r="Y175">
        <v>0.81</v>
      </c>
      <c r="AA175">
        <v>0</v>
      </c>
      <c r="AB175">
        <v>1942.21</v>
      </c>
      <c r="AC175">
        <v>436.39</v>
      </c>
      <c r="AD175">
        <v>0</v>
      </c>
      <c r="AE175">
        <v>0</v>
      </c>
      <c r="AF175">
        <v>1942.21</v>
      </c>
      <c r="AG175">
        <v>436.39</v>
      </c>
      <c r="AH175">
        <v>0</v>
      </c>
      <c r="AI175">
        <v>1</v>
      </c>
      <c r="AJ175">
        <v>1</v>
      </c>
      <c r="AK175">
        <v>1</v>
      </c>
      <c r="AL175">
        <v>1</v>
      </c>
      <c r="AN175">
        <v>0</v>
      </c>
      <c r="AO175">
        <v>1</v>
      </c>
      <c r="AP175">
        <v>0</v>
      </c>
      <c r="AQ175">
        <v>0</v>
      </c>
      <c r="AR175">
        <v>0</v>
      </c>
      <c r="AS175" t="s">
        <v>3</v>
      </c>
      <c r="AT175">
        <v>0.81</v>
      </c>
      <c r="AU175" t="s">
        <v>3</v>
      </c>
      <c r="AV175">
        <v>0</v>
      </c>
      <c r="AW175">
        <v>2</v>
      </c>
      <c r="AX175">
        <v>40602717</v>
      </c>
      <c r="AY175">
        <v>1</v>
      </c>
      <c r="AZ175">
        <v>0</v>
      </c>
      <c r="BA175">
        <v>257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Y175*Source!I920</f>
        <v>0</v>
      </c>
      <c r="CY175">
        <f>AB175</f>
        <v>1942.21</v>
      </c>
      <c r="CZ175">
        <f>AF175</f>
        <v>1942.21</v>
      </c>
      <c r="DA175">
        <f>AJ175</f>
        <v>1</v>
      </c>
      <c r="DB175">
        <f t="shared" si="38"/>
        <v>1573.19</v>
      </c>
      <c r="DC175">
        <f t="shared" si="39"/>
        <v>353.48</v>
      </c>
    </row>
    <row r="176" spans="1:107" x14ac:dyDescent="0.2">
      <c r="A176">
        <f>ROW(Source!A920)</f>
        <v>920</v>
      </c>
      <c r="B176">
        <v>40597198</v>
      </c>
      <c r="C176">
        <v>40602705</v>
      </c>
      <c r="D176">
        <v>38620305</v>
      </c>
      <c r="E176">
        <v>1</v>
      </c>
      <c r="F176">
        <v>1</v>
      </c>
      <c r="G176">
        <v>25</v>
      </c>
      <c r="H176">
        <v>2</v>
      </c>
      <c r="I176" t="s">
        <v>581</v>
      </c>
      <c r="J176" t="s">
        <v>582</v>
      </c>
      <c r="K176" t="s">
        <v>583</v>
      </c>
      <c r="L176">
        <v>1368</v>
      </c>
      <c r="N176">
        <v>1011</v>
      </c>
      <c r="O176" t="s">
        <v>544</v>
      </c>
      <c r="P176" t="s">
        <v>544</v>
      </c>
      <c r="Q176">
        <v>1</v>
      </c>
      <c r="W176">
        <v>0</v>
      </c>
      <c r="X176">
        <v>-282859921</v>
      </c>
      <c r="Y176">
        <v>1.94</v>
      </c>
      <c r="AA176">
        <v>0</v>
      </c>
      <c r="AB176">
        <v>1364.77</v>
      </c>
      <c r="AC176">
        <v>610.30999999999995</v>
      </c>
      <c r="AD176">
        <v>0</v>
      </c>
      <c r="AE176">
        <v>0</v>
      </c>
      <c r="AF176">
        <v>1364.77</v>
      </c>
      <c r="AG176">
        <v>610.30999999999995</v>
      </c>
      <c r="AH176">
        <v>0</v>
      </c>
      <c r="AI176">
        <v>1</v>
      </c>
      <c r="AJ176">
        <v>1</v>
      </c>
      <c r="AK176">
        <v>1</v>
      </c>
      <c r="AL176">
        <v>1</v>
      </c>
      <c r="AN176">
        <v>0</v>
      </c>
      <c r="AO176">
        <v>1</v>
      </c>
      <c r="AP176">
        <v>0</v>
      </c>
      <c r="AQ176">
        <v>0</v>
      </c>
      <c r="AR176">
        <v>0</v>
      </c>
      <c r="AS176" t="s">
        <v>3</v>
      </c>
      <c r="AT176">
        <v>1.94</v>
      </c>
      <c r="AU176" t="s">
        <v>3</v>
      </c>
      <c r="AV176">
        <v>0</v>
      </c>
      <c r="AW176">
        <v>2</v>
      </c>
      <c r="AX176">
        <v>40602718</v>
      </c>
      <c r="AY176">
        <v>1</v>
      </c>
      <c r="AZ176">
        <v>0</v>
      </c>
      <c r="BA176">
        <v>258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Y176*Source!I920</f>
        <v>0</v>
      </c>
      <c r="CY176">
        <f>AB176</f>
        <v>1364.77</v>
      </c>
      <c r="CZ176">
        <f>AF176</f>
        <v>1364.77</v>
      </c>
      <c r="DA176">
        <f>AJ176</f>
        <v>1</v>
      </c>
      <c r="DB176">
        <f t="shared" si="38"/>
        <v>2647.65</v>
      </c>
      <c r="DC176">
        <f t="shared" si="39"/>
        <v>1184</v>
      </c>
    </row>
    <row r="177" spans="1:107" x14ac:dyDescent="0.2">
      <c r="A177">
        <f>ROW(Source!A920)</f>
        <v>920</v>
      </c>
      <c r="B177">
        <v>40597198</v>
      </c>
      <c r="C177">
        <v>40602705</v>
      </c>
      <c r="D177">
        <v>38620271</v>
      </c>
      <c r="E177">
        <v>1</v>
      </c>
      <c r="F177">
        <v>1</v>
      </c>
      <c r="G177">
        <v>25</v>
      </c>
      <c r="H177">
        <v>2</v>
      </c>
      <c r="I177" t="s">
        <v>602</v>
      </c>
      <c r="J177" t="s">
        <v>603</v>
      </c>
      <c r="K177" t="s">
        <v>604</v>
      </c>
      <c r="L177">
        <v>1368</v>
      </c>
      <c r="N177">
        <v>1011</v>
      </c>
      <c r="O177" t="s">
        <v>544</v>
      </c>
      <c r="P177" t="s">
        <v>544</v>
      </c>
      <c r="Q177">
        <v>1</v>
      </c>
      <c r="W177">
        <v>0</v>
      </c>
      <c r="X177">
        <v>-1880632103</v>
      </c>
      <c r="Y177">
        <v>0.65</v>
      </c>
      <c r="AA177">
        <v>0</v>
      </c>
      <c r="AB177">
        <v>1179.56</v>
      </c>
      <c r="AC177">
        <v>439.28</v>
      </c>
      <c r="AD177">
        <v>0</v>
      </c>
      <c r="AE177">
        <v>0</v>
      </c>
      <c r="AF177">
        <v>1179.56</v>
      </c>
      <c r="AG177">
        <v>439.28</v>
      </c>
      <c r="AH177">
        <v>0</v>
      </c>
      <c r="AI177">
        <v>1</v>
      </c>
      <c r="AJ177">
        <v>1</v>
      </c>
      <c r="AK177">
        <v>1</v>
      </c>
      <c r="AL177">
        <v>1</v>
      </c>
      <c r="AN177">
        <v>0</v>
      </c>
      <c r="AO177">
        <v>1</v>
      </c>
      <c r="AP177">
        <v>0</v>
      </c>
      <c r="AQ177">
        <v>0</v>
      </c>
      <c r="AR177">
        <v>0</v>
      </c>
      <c r="AS177" t="s">
        <v>3</v>
      </c>
      <c r="AT177">
        <v>0.65</v>
      </c>
      <c r="AU177" t="s">
        <v>3</v>
      </c>
      <c r="AV177">
        <v>0</v>
      </c>
      <c r="AW177">
        <v>2</v>
      </c>
      <c r="AX177">
        <v>40602719</v>
      </c>
      <c r="AY177">
        <v>1</v>
      </c>
      <c r="AZ177">
        <v>0</v>
      </c>
      <c r="BA177">
        <v>259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Y177*Source!I920</f>
        <v>0</v>
      </c>
      <c r="CY177">
        <f>AB177</f>
        <v>1179.56</v>
      </c>
      <c r="CZ177">
        <f>AF177</f>
        <v>1179.56</v>
      </c>
      <c r="DA177">
        <f>AJ177</f>
        <v>1</v>
      </c>
      <c r="DB177">
        <f t="shared" si="38"/>
        <v>766.71</v>
      </c>
      <c r="DC177">
        <f t="shared" si="39"/>
        <v>285.52999999999997</v>
      </c>
    </row>
    <row r="178" spans="1:107" x14ac:dyDescent="0.2">
      <c r="A178">
        <f>ROW(Source!A920)</f>
        <v>920</v>
      </c>
      <c r="B178">
        <v>40597198</v>
      </c>
      <c r="C178">
        <v>40602705</v>
      </c>
      <c r="D178">
        <v>38622214</v>
      </c>
      <c r="E178">
        <v>1</v>
      </c>
      <c r="F178">
        <v>1</v>
      </c>
      <c r="G178">
        <v>25</v>
      </c>
      <c r="H178">
        <v>3</v>
      </c>
      <c r="I178" t="s">
        <v>605</v>
      </c>
      <c r="J178" t="s">
        <v>606</v>
      </c>
      <c r="K178" t="s">
        <v>607</v>
      </c>
      <c r="L178">
        <v>1339</v>
      </c>
      <c r="N178">
        <v>1007</v>
      </c>
      <c r="O178" t="s">
        <v>263</v>
      </c>
      <c r="P178" t="s">
        <v>263</v>
      </c>
      <c r="Q178">
        <v>1</v>
      </c>
      <c r="W178">
        <v>0</v>
      </c>
      <c r="X178">
        <v>-284110059</v>
      </c>
      <c r="Y178">
        <v>110</v>
      </c>
      <c r="AA178">
        <v>590.78</v>
      </c>
      <c r="AB178">
        <v>0</v>
      </c>
      <c r="AC178">
        <v>0</v>
      </c>
      <c r="AD178">
        <v>0</v>
      </c>
      <c r="AE178">
        <v>590.78</v>
      </c>
      <c r="AF178">
        <v>0</v>
      </c>
      <c r="AG178">
        <v>0</v>
      </c>
      <c r="AH178">
        <v>0</v>
      </c>
      <c r="AI178">
        <v>1</v>
      </c>
      <c r="AJ178">
        <v>1</v>
      </c>
      <c r="AK178">
        <v>1</v>
      </c>
      <c r="AL178">
        <v>1</v>
      </c>
      <c r="AN178">
        <v>0</v>
      </c>
      <c r="AO178">
        <v>1</v>
      </c>
      <c r="AP178">
        <v>0</v>
      </c>
      <c r="AQ178">
        <v>0</v>
      </c>
      <c r="AR178">
        <v>0</v>
      </c>
      <c r="AS178" t="s">
        <v>3</v>
      </c>
      <c r="AT178">
        <v>110</v>
      </c>
      <c r="AU178" t="s">
        <v>3</v>
      </c>
      <c r="AV178">
        <v>0</v>
      </c>
      <c r="AW178">
        <v>2</v>
      </c>
      <c r="AX178">
        <v>40602720</v>
      </c>
      <c r="AY178">
        <v>1</v>
      </c>
      <c r="AZ178">
        <v>0</v>
      </c>
      <c r="BA178">
        <v>260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Y178*Source!I920</f>
        <v>0</v>
      </c>
      <c r="CY178">
        <f>AA178</f>
        <v>590.78</v>
      </c>
      <c r="CZ178">
        <f>AE178</f>
        <v>590.78</v>
      </c>
      <c r="DA178">
        <f>AI178</f>
        <v>1</v>
      </c>
      <c r="DB178">
        <f t="shared" si="38"/>
        <v>64985.8</v>
      </c>
      <c r="DC178">
        <f t="shared" si="39"/>
        <v>0</v>
      </c>
    </row>
    <row r="179" spans="1:107" x14ac:dyDescent="0.2">
      <c r="A179">
        <f>ROW(Source!A920)</f>
        <v>920</v>
      </c>
      <c r="B179">
        <v>40597198</v>
      </c>
      <c r="C179">
        <v>40602705</v>
      </c>
      <c r="D179">
        <v>38622957</v>
      </c>
      <c r="E179">
        <v>1</v>
      </c>
      <c r="F179">
        <v>1</v>
      </c>
      <c r="G179">
        <v>25</v>
      </c>
      <c r="H179">
        <v>3</v>
      </c>
      <c r="I179" t="s">
        <v>608</v>
      </c>
      <c r="J179" t="s">
        <v>609</v>
      </c>
      <c r="K179" t="s">
        <v>610</v>
      </c>
      <c r="L179">
        <v>1339</v>
      </c>
      <c r="N179">
        <v>1007</v>
      </c>
      <c r="O179" t="s">
        <v>263</v>
      </c>
      <c r="P179" t="s">
        <v>263</v>
      </c>
      <c r="Q179">
        <v>1</v>
      </c>
      <c r="W179">
        <v>0</v>
      </c>
      <c r="X179">
        <v>924487879</v>
      </c>
      <c r="Y179">
        <v>5</v>
      </c>
      <c r="AA179">
        <v>33.729999999999997</v>
      </c>
      <c r="AB179">
        <v>0</v>
      </c>
      <c r="AC179">
        <v>0</v>
      </c>
      <c r="AD179">
        <v>0</v>
      </c>
      <c r="AE179">
        <v>33.729999999999997</v>
      </c>
      <c r="AF179">
        <v>0</v>
      </c>
      <c r="AG179">
        <v>0</v>
      </c>
      <c r="AH179">
        <v>0</v>
      </c>
      <c r="AI179">
        <v>1</v>
      </c>
      <c r="AJ179">
        <v>1</v>
      </c>
      <c r="AK179">
        <v>1</v>
      </c>
      <c r="AL179">
        <v>1</v>
      </c>
      <c r="AN179">
        <v>0</v>
      </c>
      <c r="AO179">
        <v>1</v>
      </c>
      <c r="AP179">
        <v>0</v>
      </c>
      <c r="AQ179">
        <v>0</v>
      </c>
      <c r="AR179">
        <v>0</v>
      </c>
      <c r="AS179" t="s">
        <v>3</v>
      </c>
      <c r="AT179">
        <v>5</v>
      </c>
      <c r="AU179" t="s">
        <v>3</v>
      </c>
      <c r="AV179">
        <v>0</v>
      </c>
      <c r="AW179">
        <v>2</v>
      </c>
      <c r="AX179">
        <v>40602721</v>
      </c>
      <c r="AY179">
        <v>1</v>
      </c>
      <c r="AZ179">
        <v>0</v>
      </c>
      <c r="BA179">
        <v>261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Y179*Source!I920</f>
        <v>0</v>
      </c>
      <c r="CY179">
        <f>AA179</f>
        <v>33.729999999999997</v>
      </c>
      <c r="CZ179">
        <f>AE179</f>
        <v>33.729999999999997</v>
      </c>
      <c r="DA179">
        <f>AI179</f>
        <v>1</v>
      </c>
      <c r="DB179">
        <f t="shared" si="38"/>
        <v>168.65</v>
      </c>
      <c r="DC179">
        <f t="shared" si="39"/>
        <v>0</v>
      </c>
    </row>
    <row r="180" spans="1:107" x14ac:dyDescent="0.2">
      <c r="A180">
        <f>ROW(Source!A921)</f>
        <v>921</v>
      </c>
      <c r="B180">
        <v>40597198</v>
      </c>
      <c r="C180">
        <v>40602722</v>
      </c>
      <c r="D180">
        <v>38607873</v>
      </c>
      <c r="E180">
        <v>25</v>
      </c>
      <c r="F180">
        <v>1</v>
      </c>
      <c r="G180">
        <v>25</v>
      </c>
      <c r="H180">
        <v>1</v>
      </c>
      <c r="I180" t="s">
        <v>538</v>
      </c>
      <c r="J180" t="s">
        <v>3</v>
      </c>
      <c r="K180" t="s">
        <v>539</v>
      </c>
      <c r="L180">
        <v>1191</v>
      </c>
      <c r="N180">
        <v>1013</v>
      </c>
      <c r="O180" t="s">
        <v>540</v>
      </c>
      <c r="P180" t="s">
        <v>540</v>
      </c>
      <c r="Q180">
        <v>1</v>
      </c>
      <c r="W180">
        <v>0</v>
      </c>
      <c r="X180">
        <v>476480486</v>
      </c>
      <c r="Y180">
        <v>24.84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1</v>
      </c>
      <c r="AJ180">
        <v>1</v>
      </c>
      <c r="AK180">
        <v>1</v>
      </c>
      <c r="AL180">
        <v>1</v>
      </c>
      <c r="AN180">
        <v>0</v>
      </c>
      <c r="AO180">
        <v>1</v>
      </c>
      <c r="AP180">
        <v>0</v>
      </c>
      <c r="AQ180">
        <v>0</v>
      </c>
      <c r="AR180">
        <v>0</v>
      </c>
      <c r="AS180" t="s">
        <v>3</v>
      </c>
      <c r="AT180">
        <v>24.84</v>
      </c>
      <c r="AU180" t="s">
        <v>3</v>
      </c>
      <c r="AV180">
        <v>1</v>
      </c>
      <c r="AW180">
        <v>2</v>
      </c>
      <c r="AX180">
        <v>40602732</v>
      </c>
      <c r="AY180">
        <v>1</v>
      </c>
      <c r="AZ180">
        <v>0</v>
      </c>
      <c r="BA180">
        <v>262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Y180*Source!I921</f>
        <v>0</v>
      </c>
      <c r="CY180">
        <f>AD180</f>
        <v>0</v>
      </c>
      <c r="CZ180">
        <f>AH180</f>
        <v>0</v>
      </c>
      <c r="DA180">
        <f>AL180</f>
        <v>1</v>
      </c>
      <c r="DB180">
        <f t="shared" si="38"/>
        <v>0</v>
      </c>
      <c r="DC180">
        <f t="shared" si="39"/>
        <v>0</v>
      </c>
    </row>
    <row r="181" spans="1:107" x14ac:dyDescent="0.2">
      <c r="A181">
        <f>ROW(Source!A921)</f>
        <v>921</v>
      </c>
      <c r="B181">
        <v>40597198</v>
      </c>
      <c r="C181">
        <v>40602722</v>
      </c>
      <c r="D181">
        <v>38620100</v>
      </c>
      <c r="E181">
        <v>1</v>
      </c>
      <c r="F181">
        <v>1</v>
      </c>
      <c r="G181">
        <v>25</v>
      </c>
      <c r="H181">
        <v>2</v>
      </c>
      <c r="I181" t="s">
        <v>635</v>
      </c>
      <c r="J181" t="s">
        <v>636</v>
      </c>
      <c r="K181" t="s">
        <v>637</v>
      </c>
      <c r="L181">
        <v>1368</v>
      </c>
      <c r="N181">
        <v>1011</v>
      </c>
      <c r="O181" t="s">
        <v>544</v>
      </c>
      <c r="P181" t="s">
        <v>544</v>
      </c>
      <c r="Q181">
        <v>1</v>
      </c>
      <c r="W181">
        <v>0</v>
      </c>
      <c r="X181">
        <v>-727636115</v>
      </c>
      <c r="Y181">
        <v>2.94</v>
      </c>
      <c r="AA181">
        <v>0</v>
      </c>
      <c r="AB181">
        <v>923.83</v>
      </c>
      <c r="AC181">
        <v>342.06</v>
      </c>
      <c r="AD181">
        <v>0</v>
      </c>
      <c r="AE181">
        <v>0</v>
      </c>
      <c r="AF181">
        <v>923.83</v>
      </c>
      <c r="AG181">
        <v>342.06</v>
      </c>
      <c r="AH181">
        <v>0</v>
      </c>
      <c r="AI181">
        <v>1</v>
      </c>
      <c r="AJ181">
        <v>1</v>
      </c>
      <c r="AK181">
        <v>1</v>
      </c>
      <c r="AL181">
        <v>1</v>
      </c>
      <c r="AN181">
        <v>0</v>
      </c>
      <c r="AO181">
        <v>1</v>
      </c>
      <c r="AP181">
        <v>0</v>
      </c>
      <c r="AQ181">
        <v>0</v>
      </c>
      <c r="AR181">
        <v>0</v>
      </c>
      <c r="AS181" t="s">
        <v>3</v>
      </c>
      <c r="AT181">
        <v>2.94</v>
      </c>
      <c r="AU181" t="s">
        <v>3</v>
      </c>
      <c r="AV181">
        <v>0</v>
      </c>
      <c r="AW181">
        <v>2</v>
      </c>
      <c r="AX181">
        <v>40602733</v>
      </c>
      <c r="AY181">
        <v>1</v>
      </c>
      <c r="AZ181">
        <v>0</v>
      </c>
      <c r="BA181">
        <v>263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Y181*Source!I921</f>
        <v>0</v>
      </c>
      <c r="CY181">
        <f t="shared" ref="CY181:CY186" si="40">AB181</f>
        <v>923.83</v>
      </c>
      <c r="CZ181">
        <f t="shared" ref="CZ181:CZ186" si="41">AF181</f>
        <v>923.83</v>
      </c>
      <c r="DA181">
        <f t="shared" ref="DA181:DA186" si="42">AJ181</f>
        <v>1</v>
      </c>
      <c r="DB181">
        <f t="shared" si="38"/>
        <v>2716.06</v>
      </c>
      <c r="DC181">
        <f t="shared" si="39"/>
        <v>1005.66</v>
      </c>
    </row>
    <row r="182" spans="1:107" x14ac:dyDescent="0.2">
      <c r="A182">
        <f>ROW(Source!A921)</f>
        <v>921</v>
      </c>
      <c r="B182">
        <v>40597198</v>
      </c>
      <c r="C182">
        <v>40602722</v>
      </c>
      <c r="D182">
        <v>38620281</v>
      </c>
      <c r="E182">
        <v>1</v>
      </c>
      <c r="F182">
        <v>1</v>
      </c>
      <c r="G182">
        <v>25</v>
      </c>
      <c r="H182">
        <v>2</v>
      </c>
      <c r="I182" t="s">
        <v>599</v>
      </c>
      <c r="J182" t="s">
        <v>600</v>
      </c>
      <c r="K182" t="s">
        <v>601</v>
      </c>
      <c r="L182">
        <v>1368</v>
      </c>
      <c r="N182">
        <v>1011</v>
      </c>
      <c r="O182" t="s">
        <v>544</v>
      </c>
      <c r="P182" t="s">
        <v>544</v>
      </c>
      <c r="Q182">
        <v>1</v>
      </c>
      <c r="W182">
        <v>0</v>
      </c>
      <c r="X182">
        <v>-95869070</v>
      </c>
      <c r="Y182">
        <v>1.1399999999999999</v>
      </c>
      <c r="AA182">
        <v>0</v>
      </c>
      <c r="AB182">
        <v>1942.21</v>
      </c>
      <c r="AC182">
        <v>436.39</v>
      </c>
      <c r="AD182">
        <v>0</v>
      </c>
      <c r="AE182">
        <v>0</v>
      </c>
      <c r="AF182">
        <v>1942.21</v>
      </c>
      <c r="AG182">
        <v>436.39</v>
      </c>
      <c r="AH182">
        <v>0</v>
      </c>
      <c r="AI182">
        <v>1</v>
      </c>
      <c r="AJ182">
        <v>1</v>
      </c>
      <c r="AK182">
        <v>1</v>
      </c>
      <c r="AL182">
        <v>1</v>
      </c>
      <c r="AN182">
        <v>0</v>
      </c>
      <c r="AO182">
        <v>1</v>
      </c>
      <c r="AP182">
        <v>0</v>
      </c>
      <c r="AQ182">
        <v>0</v>
      </c>
      <c r="AR182">
        <v>0</v>
      </c>
      <c r="AS182" t="s">
        <v>3</v>
      </c>
      <c r="AT182">
        <v>1.1399999999999999</v>
      </c>
      <c r="AU182" t="s">
        <v>3</v>
      </c>
      <c r="AV182">
        <v>0</v>
      </c>
      <c r="AW182">
        <v>2</v>
      </c>
      <c r="AX182">
        <v>40602734</v>
      </c>
      <c r="AY182">
        <v>1</v>
      </c>
      <c r="AZ182">
        <v>0</v>
      </c>
      <c r="BA182">
        <v>264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Y182*Source!I921</f>
        <v>0</v>
      </c>
      <c r="CY182">
        <f t="shared" si="40"/>
        <v>1942.21</v>
      </c>
      <c r="CZ182">
        <f t="shared" si="41"/>
        <v>1942.21</v>
      </c>
      <c r="DA182">
        <f t="shared" si="42"/>
        <v>1</v>
      </c>
      <c r="DB182">
        <f t="shared" si="38"/>
        <v>2214.12</v>
      </c>
      <c r="DC182">
        <f t="shared" si="39"/>
        <v>497.48</v>
      </c>
    </row>
    <row r="183" spans="1:107" x14ac:dyDescent="0.2">
      <c r="A183">
        <f>ROW(Source!A921)</f>
        <v>921</v>
      </c>
      <c r="B183">
        <v>40597198</v>
      </c>
      <c r="C183">
        <v>40602722</v>
      </c>
      <c r="D183">
        <v>38620266</v>
      </c>
      <c r="E183">
        <v>1</v>
      </c>
      <c r="F183">
        <v>1</v>
      </c>
      <c r="G183">
        <v>25</v>
      </c>
      <c r="H183">
        <v>2</v>
      </c>
      <c r="I183" t="s">
        <v>638</v>
      </c>
      <c r="J183" t="s">
        <v>639</v>
      </c>
      <c r="K183" t="s">
        <v>640</v>
      </c>
      <c r="L183">
        <v>1368</v>
      </c>
      <c r="N183">
        <v>1011</v>
      </c>
      <c r="O183" t="s">
        <v>544</v>
      </c>
      <c r="P183" t="s">
        <v>544</v>
      </c>
      <c r="Q183">
        <v>1</v>
      </c>
      <c r="W183">
        <v>0</v>
      </c>
      <c r="X183">
        <v>-1771798638</v>
      </c>
      <c r="Y183">
        <v>8.9600000000000009</v>
      </c>
      <c r="AA183">
        <v>0</v>
      </c>
      <c r="AB183">
        <v>1207.81</v>
      </c>
      <c r="AC183">
        <v>504.4</v>
      </c>
      <c r="AD183">
        <v>0</v>
      </c>
      <c r="AE183">
        <v>0</v>
      </c>
      <c r="AF183">
        <v>1207.81</v>
      </c>
      <c r="AG183">
        <v>504.4</v>
      </c>
      <c r="AH183">
        <v>0</v>
      </c>
      <c r="AI183">
        <v>1</v>
      </c>
      <c r="AJ183">
        <v>1</v>
      </c>
      <c r="AK183">
        <v>1</v>
      </c>
      <c r="AL183">
        <v>1</v>
      </c>
      <c r="AN183">
        <v>0</v>
      </c>
      <c r="AO183">
        <v>1</v>
      </c>
      <c r="AP183">
        <v>0</v>
      </c>
      <c r="AQ183">
        <v>0</v>
      </c>
      <c r="AR183">
        <v>0</v>
      </c>
      <c r="AS183" t="s">
        <v>3</v>
      </c>
      <c r="AT183">
        <v>8.9600000000000009</v>
      </c>
      <c r="AU183" t="s">
        <v>3</v>
      </c>
      <c r="AV183">
        <v>0</v>
      </c>
      <c r="AW183">
        <v>2</v>
      </c>
      <c r="AX183">
        <v>40602735</v>
      </c>
      <c r="AY183">
        <v>1</v>
      </c>
      <c r="AZ183">
        <v>0</v>
      </c>
      <c r="BA183">
        <v>265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Y183*Source!I921</f>
        <v>0</v>
      </c>
      <c r="CY183">
        <f t="shared" si="40"/>
        <v>1207.81</v>
      </c>
      <c r="CZ183">
        <f t="shared" si="41"/>
        <v>1207.81</v>
      </c>
      <c r="DA183">
        <f t="shared" si="42"/>
        <v>1</v>
      </c>
      <c r="DB183">
        <f t="shared" si="38"/>
        <v>10821.98</v>
      </c>
      <c r="DC183">
        <f t="shared" si="39"/>
        <v>4519.42</v>
      </c>
    </row>
    <row r="184" spans="1:107" x14ac:dyDescent="0.2">
      <c r="A184">
        <f>ROW(Source!A921)</f>
        <v>921</v>
      </c>
      <c r="B184">
        <v>40597198</v>
      </c>
      <c r="C184">
        <v>40602722</v>
      </c>
      <c r="D184">
        <v>38620267</v>
      </c>
      <c r="E184">
        <v>1</v>
      </c>
      <c r="F184">
        <v>1</v>
      </c>
      <c r="G184">
        <v>25</v>
      </c>
      <c r="H184">
        <v>2</v>
      </c>
      <c r="I184" t="s">
        <v>641</v>
      </c>
      <c r="J184" t="s">
        <v>642</v>
      </c>
      <c r="K184" t="s">
        <v>643</v>
      </c>
      <c r="L184">
        <v>1368</v>
      </c>
      <c r="N184">
        <v>1011</v>
      </c>
      <c r="O184" t="s">
        <v>544</v>
      </c>
      <c r="P184" t="s">
        <v>544</v>
      </c>
      <c r="Q184">
        <v>1</v>
      </c>
      <c r="W184">
        <v>0</v>
      </c>
      <c r="X184">
        <v>1774579904</v>
      </c>
      <c r="Y184">
        <v>18.25</v>
      </c>
      <c r="AA184">
        <v>0</v>
      </c>
      <c r="AB184">
        <v>1741.23</v>
      </c>
      <c r="AC184">
        <v>685.71</v>
      </c>
      <c r="AD184">
        <v>0</v>
      </c>
      <c r="AE184">
        <v>0</v>
      </c>
      <c r="AF184">
        <v>1741.23</v>
      </c>
      <c r="AG184">
        <v>685.71</v>
      </c>
      <c r="AH184">
        <v>0</v>
      </c>
      <c r="AI184">
        <v>1</v>
      </c>
      <c r="AJ184">
        <v>1</v>
      </c>
      <c r="AK184">
        <v>1</v>
      </c>
      <c r="AL184">
        <v>1</v>
      </c>
      <c r="AN184">
        <v>0</v>
      </c>
      <c r="AO184">
        <v>1</v>
      </c>
      <c r="AP184">
        <v>0</v>
      </c>
      <c r="AQ184">
        <v>0</v>
      </c>
      <c r="AR184">
        <v>0</v>
      </c>
      <c r="AS184" t="s">
        <v>3</v>
      </c>
      <c r="AT184">
        <v>18.25</v>
      </c>
      <c r="AU184" t="s">
        <v>3</v>
      </c>
      <c r="AV184">
        <v>0</v>
      </c>
      <c r="AW184">
        <v>2</v>
      </c>
      <c r="AX184">
        <v>40602736</v>
      </c>
      <c r="AY184">
        <v>1</v>
      </c>
      <c r="AZ184">
        <v>0</v>
      </c>
      <c r="BA184">
        <v>266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Y184*Source!I921</f>
        <v>0</v>
      </c>
      <c r="CY184">
        <f t="shared" si="40"/>
        <v>1741.23</v>
      </c>
      <c r="CZ184">
        <f t="shared" si="41"/>
        <v>1741.23</v>
      </c>
      <c r="DA184">
        <f t="shared" si="42"/>
        <v>1</v>
      </c>
      <c r="DB184">
        <f t="shared" si="38"/>
        <v>31777.45</v>
      </c>
      <c r="DC184">
        <f t="shared" si="39"/>
        <v>12514.21</v>
      </c>
    </row>
    <row r="185" spans="1:107" x14ac:dyDescent="0.2">
      <c r="A185">
        <f>ROW(Source!A921)</f>
        <v>921</v>
      </c>
      <c r="B185">
        <v>40597198</v>
      </c>
      <c r="C185">
        <v>40602722</v>
      </c>
      <c r="D185">
        <v>38620305</v>
      </c>
      <c r="E185">
        <v>1</v>
      </c>
      <c r="F185">
        <v>1</v>
      </c>
      <c r="G185">
        <v>25</v>
      </c>
      <c r="H185">
        <v>2</v>
      </c>
      <c r="I185" t="s">
        <v>581</v>
      </c>
      <c r="J185" t="s">
        <v>582</v>
      </c>
      <c r="K185" t="s">
        <v>583</v>
      </c>
      <c r="L185">
        <v>1368</v>
      </c>
      <c r="N185">
        <v>1011</v>
      </c>
      <c r="O185" t="s">
        <v>544</v>
      </c>
      <c r="P185" t="s">
        <v>544</v>
      </c>
      <c r="Q185">
        <v>1</v>
      </c>
      <c r="W185">
        <v>0</v>
      </c>
      <c r="X185">
        <v>-282859921</v>
      </c>
      <c r="Y185">
        <v>2.2400000000000002</v>
      </c>
      <c r="AA185">
        <v>0</v>
      </c>
      <c r="AB185">
        <v>1364.77</v>
      </c>
      <c r="AC185">
        <v>610.30999999999995</v>
      </c>
      <c r="AD185">
        <v>0</v>
      </c>
      <c r="AE185">
        <v>0</v>
      </c>
      <c r="AF185">
        <v>1364.77</v>
      </c>
      <c r="AG185">
        <v>610.30999999999995</v>
      </c>
      <c r="AH185">
        <v>0</v>
      </c>
      <c r="AI185">
        <v>1</v>
      </c>
      <c r="AJ185">
        <v>1</v>
      </c>
      <c r="AK185">
        <v>1</v>
      </c>
      <c r="AL185">
        <v>1</v>
      </c>
      <c r="AN185">
        <v>0</v>
      </c>
      <c r="AO185">
        <v>1</v>
      </c>
      <c r="AP185">
        <v>0</v>
      </c>
      <c r="AQ185">
        <v>0</v>
      </c>
      <c r="AR185">
        <v>0</v>
      </c>
      <c r="AS185" t="s">
        <v>3</v>
      </c>
      <c r="AT185">
        <v>2.2400000000000002</v>
      </c>
      <c r="AU185" t="s">
        <v>3</v>
      </c>
      <c r="AV185">
        <v>0</v>
      </c>
      <c r="AW185">
        <v>2</v>
      </c>
      <c r="AX185">
        <v>40602737</v>
      </c>
      <c r="AY185">
        <v>1</v>
      </c>
      <c r="AZ185">
        <v>0</v>
      </c>
      <c r="BA185">
        <v>267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Y185*Source!I921</f>
        <v>0</v>
      </c>
      <c r="CY185">
        <f t="shared" si="40"/>
        <v>1364.77</v>
      </c>
      <c r="CZ185">
        <f t="shared" si="41"/>
        <v>1364.77</v>
      </c>
      <c r="DA185">
        <f t="shared" si="42"/>
        <v>1</v>
      </c>
      <c r="DB185">
        <f t="shared" si="38"/>
        <v>3057.08</v>
      </c>
      <c r="DC185">
        <f t="shared" si="39"/>
        <v>1367.09</v>
      </c>
    </row>
    <row r="186" spans="1:107" x14ac:dyDescent="0.2">
      <c r="A186">
        <f>ROW(Source!A921)</f>
        <v>921</v>
      </c>
      <c r="B186">
        <v>40597198</v>
      </c>
      <c r="C186">
        <v>40602722</v>
      </c>
      <c r="D186">
        <v>38620271</v>
      </c>
      <c r="E186">
        <v>1</v>
      </c>
      <c r="F186">
        <v>1</v>
      </c>
      <c r="G186">
        <v>25</v>
      </c>
      <c r="H186">
        <v>2</v>
      </c>
      <c r="I186" t="s">
        <v>602</v>
      </c>
      <c r="J186" t="s">
        <v>603</v>
      </c>
      <c r="K186" t="s">
        <v>604</v>
      </c>
      <c r="L186">
        <v>1368</v>
      </c>
      <c r="N186">
        <v>1011</v>
      </c>
      <c r="O186" t="s">
        <v>544</v>
      </c>
      <c r="P186" t="s">
        <v>544</v>
      </c>
      <c r="Q186">
        <v>1</v>
      </c>
      <c r="W186">
        <v>0</v>
      </c>
      <c r="X186">
        <v>-1880632103</v>
      </c>
      <c r="Y186">
        <v>0.65</v>
      </c>
      <c r="AA186">
        <v>0</v>
      </c>
      <c r="AB186">
        <v>1179.56</v>
      </c>
      <c r="AC186">
        <v>439.28</v>
      </c>
      <c r="AD186">
        <v>0</v>
      </c>
      <c r="AE186">
        <v>0</v>
      </c>
      <c r="AF186">
        <v>1179.56</v>
      </c>
      <c r="AG186">
        <v>439.28</v>
      </c>
      <c r="AH186">
        <v>0</v>
      </c>
      <c r="AI186">
        <v>1</v>
      </c>
      <c r="AJ186">
        <v>1</v>
      </c>
      <c r="AK186">
        <v>1</v>
      </c>
      <c r="AL186">
        <v>1</v>
      </c>
      <c r="AN186">
        <v>0</v>
      </c>
      <c r="AO186">
        <v>1</v>
      </c>
      <c r="AP186">
        <v>0</v>
      </c>
      <c r="AQ186">
        <v>0</v>
      </c>
      <c r="AR186">
        <v>0</v>
      </c>
      <c r="AS186" t="s">
        <v>3</v>
      </c>
      <c r="AT186">
        <v>0.65</v>
      </c>
      <c r="AU186" t="s">
        <v>3</v>
      </c>
      <c r="AV186">
        <v>0</v>
      </c>
      <c r="AW186">
        <v>2</v>
      </c>
      <c r="AX186">
        <v>40602738</v>
      </c>
      <c r="AY186">
        <v>1</v>
      </c>
      <c r="AZ186">
        <v>0</v>
      </c>
      <c r="BA186">
        <v>268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Y186*Source!I921</f>
        <v>0</v>
      </c>
      <c r="CY186">
        <f t="shared" si="40"/>
        <v>1179.56</v>
      </c>
      <c r="CZ186">
        <f t="shared" si="41"/>
        <v>1179.56</v>
      </c>
      <c r="DA186">
        <f t="shared" si="42"/>
        <v>1</v>
      </c>
      <c r="DB186">
        <f t="shared" si="38"/>
        <v>766.71</v>
      </c>
      <c r="DC186">
        <f t="shared" si="39"/>
        <v>285.52999999999997</v>
      </c>
    </row>
    <row r="187" spans="1:107" x14ac:dyDescent="0.2">
      <c r="A187">
        <f>ROW(Source!A921)</f>
        <v>921</v>
      </c>
      <c r="B187">
        <v>40597198</v>
      </c>
      <c r="C187">
        <v>40602722</v>
      </c>
      <c r="D187">
        <v>38622240</v>
      </c>
      <c r="E187">
        <v>1</v>
      </c>
      <c r="F187">
        <v>1</v>
      </c>
      <c r="G187">
        <v>25</v>
      </c>
      <c r="H187">
        <v>3</v>
      </c>
      <c r="I187" t="s">
        <v>644</v>
      </c>
      <c r="J187" t="s">
        <v>645</v>
      </c>
      <c r="K187" t="s">
        <v>646</v>
      </c>
      <c r="L187">
        <v>1339</v>
      </c>
      <c r="N187">
        <v>1007</v>
      </c>
      <c r="O187" t="s">
        <v>263</v>
      </c>
      <c r="P187" t="s">
        <v>263</v>
      </c>
      <c r="Q187">
        <v>1</v>
      </c>
      <c r="W187">
        <v>0</v>
      </c>
      <c r="X187">
        <v>-832921520</v>
      </c>
      <c r="Y187">
        <v>126</v>
      </c>
      <c r="AA187">
        <v>1806.27</v>
      </c>
      <c r="AB187">
        <v>0</v>
      </c>
      <c r="AC187">
        <v>0</v>
      </c>
      <c r="AD187">
        <v>0</v>
      </c>
      <c r="AE187">
        <v>1806.27</v>
      </c>
      <c r="AF187">
        <v>0</v>
      </c>
      <c r="AG187">
        <v>0</v>
      </c>
      <c r="AH187">
        <v>0</v>
      </c>
      <c r="AI187">
        <v>1</v>
      </c>
      <c r="AJ187">
        <v>1</v>
      </c>
      <c r="AK187">
        <v>1</v>
      </c>
      <c r="AL187">
        <v>1</v>
      </c>
      <c r="AN187">
        <v>0</v>
      </c>
      <c r="AO187">
        <v>1</v>
      </c>
      <c r="AP187">
        <v>0</v>
      </c>
      <c r="AQ187">
        <v>0</v>
      </c>
      <c r="AR187">
        <v>0</v>
      </c>
      <c r="AS187" t="s">
        <v>3</v>
      </c>
      <c r="AT187">
        <v>126</v>
      </c>
      <c r="AU187" t="s">
        <v>3</v>
      </c>
      <c r="AV187">
        <v>0</v>
      </c>
      <c r="AW187">
        <v>2</v>
      </c>
      <c r="AX187">
        <v>40602739</v>
      </c>
      <c r="AY187">
        <v>1</v>
      </c>
      <c r="AZ187">
        <v>0</v>
      </c>
      <c r="BA187">
        <v>269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Y187*Source!I921</f>
        <v>0</v>
      </c>
      <c r="CY187">
        <f>AA187</f>
        <v>1806.27</v>
      </c>
      <c r="CZ187">
        <f>AE187</f>
        <v>1806.27</v>
      </c>
      <c r="DA187">
        <f>AI187</f>
        <v>1</v>
      </c>
      <c r="DB187">
        <f t="shared" si="38"/>
        <v>227590.02</v>
      </c>
      <c r="DC187">
        <f t="shared" si="39"/>
        <v>0</v>
      </c>
    </row>
    <row r="188" spans="1:107" x14ac:dyDescent="0.2">
      <c r="A188">
        <f>ROW(Source!A921)</f>
        <v>921</v>
      </c>
      <c r="B188">
        <v>40597198</v>
      </c>
      <c r="C188">
        <v>40602722</v>
      </c>
      <c r="D188">
        <v>38622957</v>
      </c>
      <c r="E188">
        <v>1</v>
      </c>
      <c r="F188">
        <v>1</v>
      </c>
      <c r="G188">
        <v>25</v>
      </c>
      <c r="H188">
        <v>3</v>
      </c>
      <c r="I188" t="s">
        <v>608</v>
      </c>
      <c r="J188" t="s">
        <v>609</v>
      </c>
      <c r="K188" t="s">
        <v>610</v>
      </c>
      <c r="L188">
        <v>1339</v>
      </c>
      <c r="N188">
        <v>1007</v>
      </c>
      <c r="O188" t="s">
        <v>263</v>
      </c>
      <c r="P188" t="s">
        <v>263</v>
      </c>
      <c r="Q188">
        <v>1</v>
      </c>
      <c r="W188">
        <v>0</v>
      </c>
      <c r="X188">
        <v>924487879</v>
      </c>
      <c r="Y188">
        <v>7</v>
      </c>
      <c r="AA188">
        <v>33.729999999999997</v>
      </c>
      <c r="AB188">
        <v>0</v>
      </c>
      <c r="AC188">
        <v>0</v>
      </c>
      <c r="AD188">
        <v>0</v>
      </c>
      <c r="AE188">
        <v>33.729999999999997</v>
      </c>
      <c r="AF188">
        <v>0</v>
      </c>
      <c r="AG188">
        <v>0</v>
      </c>
      <c r="AH188">
        <v>0</v>
      </c>
      <c r="AI188">
        <v>1</v>
      </c>
      <c r="AJ188">
        <v>1</v>
      </c>
      <c r="AK188">
        <v>1</v>
      </c>
      <c r="AL188">
        <v>1</v>
      </c>
      <c r="AN188">
        <v>0</v>
      </c>
      <c r="AO188">
        <v>1</v>
      </c>
      <c r="AP188">
        <v>0</v>
      </c>
      <c r="AQ188">
        <v>0</v>
      </c>
      <c r="AR188">
        <v>0</v>
      </c>
      <c r="AS188" t="s">
        <v>3</v>
      </c>
      <c r="AT188">
        <v>7</v>
      </c>
      <c r="AU188" t="s">
        <v>3</v>
      </c>
      <c r="AV188">
        <v>0</v>
      </c>
      <c r="AW188">
        <v>2</v>
      </c>
      <c r="AX188">
        <v>40602740</v>
      </c>
      <c r="AY188">
        <v>1</v>
      </c>
      <c r="AZ188">
        <v>0</v>
      </c>
      <c r="BA188">
        <v>270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Y188*Source!I921</f>
        <v>0</v>
      </c>
      <c r="CY188">
        <f>AA188</f>
        <v>33.729999999999997</v>
      </c>
      <c r="CZ188">
        <f>AE188</f>
        <v>33.729999999999997</v>
      </c>
      <c r="DA188">
        <f>AI188</f>
        <v>1</v>
      </c>
      <c r="DB188">
        <f t="shared" si="38"/>
        <v>236.11</v>
      </c>
      <c r="DC188">
        <f t="shared" si="39"/>
        <v>0</v>
      </c>
    </row>
    <row r="189" spans="1:107" x14ac:dyDescent="0.2">
      <c r="A189">
        <f>ROW(Source!A922)</f>
        <v>922</v>
      </c>
      <c r="B189">
        <v>40597198</v>
      </c>
      <c r="C189">
        <v>40602741</v>
      </c>
      <c r="D189">
        <v>38607873</v>
      </c>
      <c r="E189">
        <v>25</v>
      </c>
      <c r="F189">
        <v>1</v>
      </c>
      <c r="G189">
        <v>25</v>
      </c>
      <c r="H189">
        <v>1</v>
      </c>
      <c r="I189" t="s">
        <v>538</v>
      </c>
      <c r="J189" t="s">
        <v>3</v>
      </c>
      <c r="K189" t="s">
        <v>539</v>
      </c>
      <c r="L189">
        <v>1191</v>
      </c>
      <c r="N189">
        <v>1013</v>
      </c>
      <c r="O189" t="s">
        <v>540</v>
      </c>
      <c r="P189" t="s">
        <v>540</v>
      </c>
      <c r="Q189">
        <v>1</v>
      </c>
      <c r="W189">
        <v>0</v>
      </c>
      <c r="X189">
        <v>476480486</v>
      </c>
      <c r="Y189">
        <v>451.95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1</v>
      </c>
      <c r="AJ189">
        <v>1</v>
      </c>
      <c r="AK189">
        <v>1</v>
      </c>
      <c r="AL189">
        <v>1</v>
      </c>
      <c r="AN189">
        <v>0</v>
      </c>
      <c r="AO189">
        <v>1</v>
      </c>
      <c r="AP189">
        <v>0</v>
      </c>
      <c r="AQ189">
        <v>0</v>
      </c>
      <c r="AR189">
        <v>0</v>
      </c>
      <c r="AS189" t="s">
        <v>3</v>
      </c>
      <c r="AT189">
        <v>451.95</v>
      </c>
      <c r="AU189" t="s">
        <v>3</v>
      </c>
      <c r="AV189">
        <v>1</v>
      </c>
      <c r="AW189">
        <v>2</v>
      </c>
      <c r="AX189">
        <v>40602748</v>
      </c>
      <c r="AY189">
        <v>1</v>
      </c>
      <c r="AZ189">
        <v>0</v>
      </c>
      <c r="BA189">
        <v>271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Y189*Source!I922</f>
        <v>0</v>
      </c>
      <c r="CY189">
        <f>AD189</f>
        <v>0</v>
      </c>
      <c r="CZ189">
        <f>AH189</f>
        <v>0</v>
      </c>
      <c r="DA189">
        <f>AL189</f>
        <v>1</v>
      </c>
      <c r="DB189">
        <f t="shared" si="38"/>
        <v>0</v>
      </c>
      <c r="DC189">
        <f t="shared" si="39"/>
        <v>0</v>
      </c>
    </row>
    <row r="190" spans="1:107" x14ac:dyDescent="0.2">
      <c r="A190">
        <f>ROW(Source!A922)</f>
        <v>922</v>
      </c>
      <c r="B190">
        <v>40597198</v>
      </c>
      <c r="C190">
        <v>40602741</v>
      </c>
      <c r="D190">
        <v>38620195</v>
      </c>
      <c r="E190">
        <v>1</v>
      </c>
      <c r="F190">
        <v>1</v>
      </c>
      <c r="G190">
        <v>25</v>
      </c>
      <c r="H190">
        <v>2</v>
      </c>
      <c r="I190" t="s">
        <v>647</v>
      </c>
      <c r="J190" t="s">
        <v>648</v>
      </c>
      <c r="K190" t="s">
        <v>649</v>
      </c>
      <c r="L190">
        <v>1368</v>
      </c>
      <c r="N190">
        <v>1011</v>
      </c>
      <c r="O190" t="s">
        <v>544</v>
      </c>
      <c r="P190" t="s">
        <v>544</v>
      </c>
      <c r="Q190">
        <v>1</v>
      </c>
      <c r="W190">
        <v>0</v>
      </c>
      <c r="X190">
        <v>91562076</v>
      </c>
      <c r="Y190">
        <v>1.31</v>
      </c>
      <c r="AA190">
        <v>0</v>
      </c>
      <c r="AB190">
        <v>662.01</v>
      </c>
      <c r="AC190">
        <v>353.32</v>
      </c>
      <c r="AD190">
        <v>0</v>
      </c>
      <c r="AE190">
        <v>0</v>
      </c>
      <c r="AF190">
        <v>662.01</v>
      </c>
      <c r="AG190">
        <v>353.32</v>
      </c>
      <c r="AH190">
        <v>0</v>
      </c>
      <c r="AI190">
        <v>1</v>
      </c>
      <c r="AJ190">
        <v>1</v>
      </c>
      <c r="AK190">
        <v>1</v>
      </c>
      <c r="AL190">
        <v>1</v>
      </c>
      <c r="AN190">
        <v>0</v>
      </c>
      <c r="AO190">
        <v>1</v>
      </c>
      <c r="AP190">
        <v>0</v>
      </c>
      <c r="AQ190">
        <v>0</v>
      </c>
      <c r="AR190">
        <v>0</v>
      </c>
      <c r="AS190" t="s">
        <v>3</v>
      </c>
      <c r="AT190">
        <v>1.31</v>
      </c>
      <c r="AU190" t="s">
        <v>3</v>
      </c>
      <c r="AV190">
        <v>0</v>
      </c>
      <c r="AW190">
        <v>2</v>
      </c>
      <c r="AX190">
        <v>40602749</v>
      </c>
      <c r="AY190">
        <v>1</v>
      </c>
      <c r="AZ190">
        <v>0</v>
      </c>
      <c r="BA190">
        <v>272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Y190*Source!I922</f>
        <v>0</v>
      </c>
      <c r="CY190">
        <f>AB190</f>
        <v>662.01</v>
      </c>
      <c r="CZ190">
        <f>AF190</f>
        <v>662.01</v>
      </c>
      <c r="DA190">
        <f>AJ190</f>
        <v>1</v>
      </c>
      <c r="DB190">
        <f t="shared" si="38"/>
        <v>867.23</v>
      </c>
      <c r="DC190">
        <f t="shared" si="39"/>
        <v>462.85</v>
      </c>
    </row>
    <row r="191" spans="1:107" x14ac:dyDescent="0.2">
      <c r="A191">
        <f>ROW(Source!A922)</f>
        <v>922</v>
      </c>
      <c r="B191">
        <v>40597198</v>
      </c>
      <c r="C191">
        <v>40602741</v>
      </c>
      <c r="D191">
        <v>38620281</v>
      </c>
      <c r="E191">
        <v>1</v>
      </c>
      <c r="F191">
        <v>1</v>
      </c>
      <c r="G191">
        <v>25</v>
      </c>
      <c r="H191">
        <v>2</v>
      </c>
      <c r="I191" t="s">
        <v>599</v>
      </c>
      <c r="J191" t="s">
        <v>600</v>
      </c>
      <c r="K191" t="s">
        <v>601</v>
      </c>
      <c r="L191">
        <v>1368</v>
      </c>
      <c r="N191">
        <v>1011</v>
      </c>
      <c r="O191" t="s">
        <v>544</v>
      </c>
      <c r="P191" t="s">
        <v>544</v>
      </c>
      <c r="Q191">
        <v>1</v>
      </c>
      <c r="W191">
        <v>0</v>
      </c>
      <c r="X191">
        <v>-95869070</v>
      </c>
      <c r="Y191">
        <v>1.65</v>
      </c>
      <c r="AA191">
        <v>0</v>
      </c>
      <c r="AB191">
        <v>1942.21</v>
      </c>
      <c r="AC191">
        <v>436.39</v>
      </c>
      <c r="AD191">
        <v>0</v>
      </c>
      <c r="AE191">
        <v>0</v>
      </c>
      <c r="AF191">
        <v>1942.21</v>
      </c>
      <c r="AG191">
        <v>436.39</v>
      </c>
      <c r="AH191">
        <v>0</v>
      </c>
      <c r="AI191">
        <v>1</v>
      </c>
      <c r="AJ191">
        <v>1</v>
      </c>
      <c r="AK191">
        <v>1</v>
      </c>
      <c r="AL191">
        <v>1</v>
      </c>
      <c r="AN191">
        <v>0</v>
      </c>
      <c r="AO191">
        <v>1</v>
      </c>
      <c r="AP191">
        <v>0</v>
      </c>
      <c r="AQ191">
        <v>0</v>
      </c>
      <c r="AR191">
        <v>0</v>
      </c>
      <c r="AS191" t="s">
        <v>3</v>
      </c>
      <c r="AT191">
        <v>1.65</v>
      </c>
      <c r="AU191" t="s">
        <v>3</v>
      </c>
      <c r="AV191">
        <v>0</v>
      </c>
      <c r="AW191">
        <v>2</v>
      </c>
      <c r="AX191">
        <v>40602750</v>
      </c>
      <c r="AY191">
        <v>1</v>
      </c>
      <c r="AZ191">
        <v>0</v>
      </c>
      <c r="BA191">
        <v>273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Y191*Source!I922</f>
        <v>0</v>
      </c>
      <c r="CY191">
        <f>AB191</f>
        <v>1942.21</v>
      </c>
      <c r="CZ191">
        <f>AF191</f>
        <v>1942.21</v>
      </c>
      <c r="DA191">
        <f>AJ191</f>
        <v>1</v>
      </c>
      <c r="DB191">
        <f t="shared" si="38"/>
        <v>3204.65</v>
      </c>
      <c r="DC191">
        <f t="shared" si="39"/>
        <v>720.04</v>
      </c>
    </row>
    <row r="192" spans="1:107" x14ac:dyDescent="0.2">
      <c r="A192">
        <f>ROW(Source!A922)</f>
        <v>922</v>
      </c>
      <c r="B192">
        <v>40597198</v>
      </c>
      <c r="C192">
        <v>40602741</v>
      </c>
      <c r="D192">
        <v>38626271</v>
      </c>
      <c r="E192">
        <v>1</v>
      </c>
      <c r="F192">
        <v>1</v>
      </c>
      <c r="G192">
        <v>25</v>
      </c>
      <c r="H192">
        <v>3</v>
      </c>
      <c r="I192" t="s">
        <v>306</v>
      </c>
      <c r="J192" t="s">
        <v>308</v>
      </c>
      <c r="K192" t="s">
        <v>307</v>
      </c>
      <c r="L192">
        <v>1327</v>
      </c>
      <c r="N192">
        <v>1005</v>
      </c>
      <c r="O192" t="s">
        <v>148</v>
      </c>
      <c r="P192" t="s">
        <v>148</v>
      </c>
      <c r="Q192">
        <v>1</v>
      </c>
      <c r="W192">
        <v>0</v>
      </c>
      <c r="X192">
        <v>1577315863</v>
      </c>
      <c r="Y192">
        <v>103</v>
      </c>
      <c r="AA192">
        <v>2073.98</v>
      </c>
      <c r="AB192">
        <v>0</v>
      </c>
      <c r="AC192">
        <v>0</v>
      </c>
      <c r="AD192">
        <v>0</v>
      </c>
      <c r="AE192">
        <v>2073.98</v>
      </c>
      <c r="AF192">
        <v>0</v>
      </c>
      <c r="AG192">
        <v>0</v>
      </c>
      <c r="AH192">
        <v>0</v>
      </c>
      <c r="AI192">
        <v>1</v>
      </c>
      <c r="AJ192">
        <v>1</v>
      </c>
      <c r="AK192">
        <v>1</v>
      </c>
      <c r="AL192">
        <v>1</v>
      </c>
      <c r="AN192">
        <v>0</v>
      </c>
      <c r="AO192">
        <v>0</v>
      </c>
      <c r="AP192">
        <v>0</v>
      </c>
      <c r="AQ192">
        <v>0</v>
      </c>
      <c r="AR192">
        <v>0</v>
      </c>
      <c r="AS192" t="s">
        <v>3</v>
      </c>
      <c r="AT192">
        <v>103</v>
      </c>
      <c r="AU192" t="s">
        <v>3</v>
      </c>
      <c r="AV192">
        <v>0</v>
      </c>
      <c r="AW192">
        <v>1</v>
      </c>
      <c r="AX192">
        <v>-1</v>
      </c>
      <c r="AY192">
        <v>0</v>
      </c>
      <c r="AZ192">
        <v>0</v>
      </c>
      <c r="BA192" t="s">
        <v>3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Y192*Source!I922</f>
        <v>0</v>
      </c>
      <c r="CY192">
        <f>AA192</f>
        <v>2073.98</v>
      </c>
      <c r="CZ192">
        <f>AE192</f>
        <v>2073.98</v>
      </c>
      <c r="DA192">
        <f>AI192</f>
        <v>1</v>
      </c>
      <c r="DB192">
        <f t="shared" si="38"/>
        <v>213619.94</v>
      </c>
      <c r="DC192">
        <f t="shared" si="39"/>
        <v>0</v>
      </c>
    </row>
    <row r="193" spans="1:107" x14ac:dyDescent="0.2">
      <c r="A193">
        <f>ROW(Source!A922)</f>
        <v>922</v>
      </c>
      <c r="B193">
        <v>40597198</v>
      </c>
      <c r="C193">
        <v>40602741</v>
      </c>
      <c r="D193">
        <v>38622957</v>
      </c>
      <c r="E193">
        <v>1</v>
      </c>
      <c r="F193">
        <v>1</v>
      </c>
      <c r="G193">
        <v>25</v>
      </c>
      <c r="H193">
        <v>3</v>
      </c>
      <c r="I193" t="s">
        <v>608</v>
      </c>
      <c r="J193" t="s">
        <v>609</v>
      </c>
      <c r="K193" t="s">
        <v>610</v>
      </c>
      <c r="L193">
        <v>1339</v>
      </c>
      <c r="N193">
        <v>1007</v>
      </c>
      <c r="O193" t="s">
        <v>263</v>
      </c>
      <c r="P193" t="s">
        <v>263</v>
      </c>
      <c r="Q193">
        <v>1</v>
      </c>
      <c r="W193">
        <v>0</v>
      </c>
      <c r="X193">
        <v>924487879</v>
      </c>
      <c r="Y193">
        <v>1</v>
      </c>
      <c r="AA193">
        <v>33.729999999999997</v>
      </c>
      <c r="AB193">
        <v>0</v>
      </c>
      <c r="AC193">
        <v>0</v>
      </c>
      <c r="AD193">
        <v>0</v>
      </c>
      <c r="AE193">
        <v>33.729999999999997</v>
      </c>
      <c r="AF193">
        <v>0</v>
      </c>
      <c r="AG193">
        <v>0</v>
      </c>
      <c r="AH193">
        <v>0</v>
      </c>
      <c r="AI193">
        <v>1</v>
      </c>
      <c r="AJ193">
        <v>1</v>
      </c>
      <c r="AK193">
        <v>1</v>
      </c>
      <c r="AL193">
        <v>1</v>
      </c>
      <c r="AN193">
        <v>0</v>
      </c>
      <c r="AO193">
        <v>1</v>
      </c>
      <c r="AP193">
        <v>0</v>
      </c>
      <c r="AQ193">
        <v>0</v>
      </c>
      <c r="AR193">
        <v>0</v>
      </c>
      <c r="AS193" t="s">
        <v>3</v>
      </c>
      <c r="AT193">
        <v>1</v>
      </c>
      <c r="AU193" t="s">
        <v>3</v>
      </c>
      <c r="AV193">
        <v>0</v>
      </c>
      <c r="AW193">
        <v>2</v>
      </c>
      <c r="AX193">
        <v>40602751</v>
      </c>
      <c r="AY193">
        <v>1</v>
      </c>
      <c r="AZ193">
        <v>0</v>
      </c>
      <c r="BA193">
        <v>274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Y193*Source!I922</f>
        <v>0</v>
      </c>
      <c r="CY193">
        <f>AA193</f>
        <v>33.729999999999997</v>
      </c>
      <c r="CZ193">
        <f>AE193</f>
        <v>33.729999999999997</v>
      </c>
      <c r="DA193">
        <f>AI193</f>
        <v>1</v>
      </c>
      <c r="DB193">
        <f t="shared" si="38"/>
        <v>33.729999999999997</v>
      </c>
      <c r="DC193">
        <f t="shared" si="39"/>
        <v>0</v>
      </c>
    </row>
    <row r="194" spans="1:107" x14ac:dyDescent="0.2">
      <c r="A194">
        <f>ROW(Source!A922)</f>
        <v>922</v>
      </c>
      <c r="B194">
        <v>40597198</v>
      </c>
      <c r="C194">
        <v>40602741</v>
      </c>
      <c r="D194">
        <v>38624005</v>
      </c>
      <c r="E194">
        <v>1</v>
      </c>
      <c r="F194">
        <v>1</v>
      </c>
      <c r="G194">
        <v>25</v>
      </c>
      <c r="H194">
        <v>3</v>
      </c>
      <c r="I194" t="s">
        <v>650</v>
      </c>
      <c r="J194" t="s">
        <v>651</v>
      </c>
      <c r="K194" t="s">
        <v>652</v>
      </c>
      <c r="L194">
        <v>1348</v>
      </c>
      <c r="N194">
        <v>1009</v>
      </c>
      <c r="O194" t="s">
        <v>42</v>
      </c>
      <c r="P194" t="s">
        <v>42</v>
      </c>
      <c r="Q194">
        <v>1000</v>
      </c>
      <c r="W194">
        <v>0</v>
      </c>
      <c r="X194">
        <v>1913827784</v>
      </c>
      <c r="Y194">
        <v>10</v>
      </c>
      <c r="AA194">
        <v>3589.47</v>
      </c>
      <c r="AB194">
        <v>0</v>
      </c>
      <c r="AC194">
        <v>0</v>
      </c>
      <c r="AD194">
        <v>0</v>
      </c>
      <c r="AE194">
        <v>3589.47</v>
      </c>
      <c r="AF194">
        <v>0</v>
      </c>
      <c r="AG194">
        <v>0</v>
      </c>
      <c r="AH194">
        <v>0</v>
      </c>
      <c r="AI194">
        <v>1</v>
      </c>
      <c r="AJ194">
        <v>1</v>
      </c>
      <c r="AK194">
        <v>1</v>
      </c>
      <c r="AL194">
        <v>1</v>
      </c>
      <c r="AN194">
        <v>0</v>
      </c>
      <c r="AO194">
        <v>1</v>
      </c>
      <c r="AP194">
        <v>0</v>
      </c>
      <c r="AQ194">
        <v>0</v>
      </c>
      <c r="AR194">
        <v>0</v>
      </c>
      <c r="AS194" t="s">
        <v>3</v>
      </c>
      <c r="AT194">
        <v>10</v>
      </c>
      <c r="AU194" t="s">
        <v>3</v>
      </c>
      <c r="AV194">
        <v>0</v>
      </c>
      <c r="AW194">
        <v>2</v>
      </c>
      <c r="AX194">
        <v>40602752</v>
      </c>
      <c r="AY194">
        <v>1</v>
      </c>
      <c r="AZ194">
        <v>0</v>
      </c>
      <c r="BA194">
        <v>275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Y194*Source!I922</f>
        <v>0</v>
      </c>
      <c r="CY194">
        <f>AA194</f>
        <v>3589.47</v>
      </c>
      <c r="CZ194">
        <f>AE194</f>
        <v>3589.47</v>
      </c>
      <c r="DA194">
        <f>AI194</f>
        <v>1</v>
      </c>
      <c r="DB194">
        <f t="shared" si="38"/>
        <v>35894.699999999997</v>
      </c>
      <c r="DC194">
        <f t="shared" si="39"/>
        <v>0</v>
      </c>
    </row>
    <row r="195" spans="1:107" x14ac:dyDescent="0.2">
      <c r="A195">
        <f>ROW(Source!A924)</f>
        <v>924</v>
      </c>
      <c r="B195">
        <v>40597198</v>
      </c>
      <c r="C195">
        <v>40602755</v>
      </c>
      <c r="D195">
        <v>38607873</v>
      </c>
      <c r="E195">
        <v>25</v>
      </c>
      <c r="F195">
        <v>1</v>
      </c>
      <c r="G195">
        <v>25</v>
      </c>
      <c r="H195">
        <v>1</v>
      </c>
      <c r="I195" t="s">
        <v>538</v>
      </c>
      <c r="J195" t="s">
        <v>3</v>
      </c>
      <c r="K195" t="s">
        <v>539</v>
      </c>
      <c r="L195">
        <v>1191</v>
      </c>
      <c r="N195">
        <v>1013</v>
      </c>
      <c r="O195" t="s">
        <v>540</v>
      </c>
      <c r="P195" t="s">
        <v>540</v>
      </c>
      <c r="Q195">
        <v>1</v>
      </c>
      <c r="W195">
        <v>0</v>
      </c>
      <c r="X195">
        <v>476480486</v>
      </c>
      <c r="Y195">
        <v>37.840000000000003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1</v>
      </c>
      <c r="AJ195">
        <v>1</v>
      </c>
      <c r="AK195">
        <v>1</v>
      </c>
      <c r="AL195">
        <v>1</v>
      </c>
      <c r="AN195">
        <v>0</v>
      </c>
      <c r="AO195">
        <v>1</v>
      </c>
      <c r="AP195">
        <v>0</v>
      </c>
      <c r="AQ195">
        <v>0</v>
      </c>
      <c r="AR195">
        <v>0</v>
      </c>
      <c r="AS195" t="s">
        <v>3</v>
      </c>
      <c r="AT195">
        <v>37.840000000000003</v>
      </c>
      <c r="AU195" t="s">
        <v>3</v>
      </c>
      <c r="AV195">
        <v>1</v>
      </c>
      <c r="AW195">
        <v>2</v>
      </c>
      <c r="AX195">
        <v>40602760</v>
      </c>
      <c r="AY195">
        <v>1</v>
      </c>
      <c r="AZ195">
        <v>0</v>
      </c>
      <c r="BA195">
        <v>277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Y195*Source!I924</f>
        <v>0</v>
      </c>
      <c r="CY195">
        <f>AD195</f>
        <v>0</v>
      </c>
      <c r="CZ195">
        <f>AH195</f>
        <v>0</v>
      </c>
      <c r="DA195">
        <f>AL195</f>
        <v>1</v>
      </c>
      <c r="DB195">
        <f t="shared" si="38"/>
        <v>0</v>
      </c>
      <c r="DC195">
        <f t="shared" si="39"/>
        <v>0</v>
      </c>
    </row>
    <row r="196" spans="1:107" x14ac:dyDescent="0.2">
      <c r="A196">
        <f>ROW(Source!A924)</f>
        <v>924</v>
      </c>
      <c r="B196">
        <v>40597198</v>
      </c>
      <c r="C196">
        <v>40602755</v>
      </c>
      <c r="D196">
        <v>38620956</v>
      </c>
      <c r="E196">
        <v>1</v>
      </c>
      <c r="F196">
        <v>1</v>
      </c>
      <c r="G196">
        <v>25</v>
      </c>
      <c r="H196">
        <v>2</v>
      </c>
      <c r="I196" t="s">
        <v>653</v>
      </c>
      <c r="J196" t="s">
        <v>654</v>
      </c>
      <c r="K196" t="s">
        <v>655</v>
      </c>
      <c r="L196">
        <v>1368</v>
      </c>
      <c r="N196">
        <v>1011</v>
      </c>
      <c r="O196" t="s">
        <v>544</v>
      </c>
      <c r="P196" t="s">
        <v>544</v>
      </c>
      <c r="Q196">
        <v>1</v>
      </c>
      <c r="W196">
        <v>0</v>
      </c>
      <c r="X196">
        <v>-996043730</v>
      </c>
      <c r="Y196">
        <v>31.5</v>
      </c>
      <c r="AA196">
        <v>0</v>
      </c>
      <c r="AB196">
        <v>447.33</v>
      </c>
      <c r="AC196">
        <v>381.58</v>
      </c>
      <c r="AD196">
        <v>0</v>
      </c>
      <c r="AE196">
        <v>0</v>
      </c>
      <c r="AF196">
        <v>447.33</v>
      </c>
      <c r="AG196">
        <v>381.58</v>
      </c>
      <c r="AH196">
        <v>0</v>
      </c>
      <c r="AI196">
        <v>1</v>
      </c>
      <c r="AJ196">
        <v>1</v>
      </c>
      <c r="AK196">
        <v>1</v>
      </c>
      <c r="AL196">
        <v>1</v>
      </c>
      <c r="AN196">
        <v>0</v>
      </c>
      <c r="AO196">
        <v>1</v>
      </c>
      <c r="AP196">
        <v>0</v>
      </c>
      <c r="AQ196">
        <v>0</v>
      </c>
      <c r="AR196">
        <v>0</v>
      </c>
      <c r="AS196" t="s">
        <v>3</v>
      </c>
      <c r="AT196">
        <v>31.5</v>
      </c>
      <c r="AU196" t="s">
        <v>3</v>
      </c>
      <c r="AV196">
        <v>0</v>
      </c>
      <c r="AW196">
        <v>2</v>
      </c>
      <c r="AX196">
        <v>40602761</v>
      </c>
      <c r="AY196">
        <v>1</v>
      </c>
      <c r="AZ196">
        <v>0</v>
      </c>
      <c r="BA196">
        <v>278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Y196*Source!I924</f>
        <v>0</v>
      </c>
      <c r="CY196">
        <f>AB196</f>
        <v>447.33</v>
      </c>
      <c r="CZ196">
        <f>AF196</f>
        <v>447.33</v>
      </c>
      <c r="DA196">
        <f>AJ196</f>
        <v>1</v>
      </c>
      <c r="DB196">
        <f t="shared" si="38"/>
        <v>14090.9</v>
      </c>
      <c r="DC196">
        <f t="shared" si="39"/>
        <v>12019.77</v>
      </c>
    </row>
    <row r="197" spans="1:107" x14ac:dyDescent="0.2">
      <c r="A197">
        <f>ROW(Source!A924)</f>
        <v>924</v>
      </c>
      <c r="B197">
        <v>40597198</v>
      </c>
      <c r="C197">
        <v>40602755</v>
      </c>
      <c r="D197">
        <v>38622957</v>
      </c>
      <c r="E197">
        <v>1</v>
      </c>
      <c r="F197">
        <v>1</v>
      </c>
      <c r="G197">
        <v>25</v>
      </c>
      <c r="H197">
        <v>3</v>
      </c>
      <c r="I197" t="s">
        <v>608</v>
      </c>
      <c r="J197" t="s">
        <v>609</v>
      </c>
      <c r="K197" t="s">
        <v>610</v>
      </c>
      <c r="L197">
        <v>1339</v>
      </c>
      <c r="N197">
        <v>1007</v>
      </c>
      <c r="O197" t="s">
        <v>263</v>
      </c>
      <c r="P197" t="s">
        <v>263</v>
      </c>
      <c r="Q197">
        <v>1</v>
      </c>
      <c r="W197">
        <v>0</v>
      </c>
      <c r="X197">
        <v>924487879</v>
      </c>
      <c r="Y197">
        <v>0.3</v>
      </c>
      <c r="AA197">
        <v>33.729999999999997</v>
      </c>
      <c r="AB197">
        <v>0</v>
      </c>
      <c r="AC197">
        <v>0</v>
      </c>
      <c r="AD197">
        <v>0</v>
      </c>
      <c r="AE197">
        <v>33.729999999999997</v>
      </c>
      <c r="AF197">
        <v>0</v>
      </c>
      <c r="AG197">
        <v>0</v>
      </c>
      <c r="AH197">
        <v>0</v>
      </c>
      <c r="AI197">
        <v>1</v>
      </c>
      <c r="AJ197">
        <v>1</v>
      </c>
      <c r="AK197">
        <v>1</v>
      </c>
      <c r="AL197">
        <v>1</v>
      </c>
      <c r="AN197">
        <v>0</v>
      </c>
      <c r="AO197">
        <v>1</v>
      </c>
      <c r="AP197">
        <v>0</v>
      </c>
      <c r="AQ197">
        <v>0</v>
      </c>
      <c r="AR197">
        <v>0</v>
      </c>
      <c r="AS197" t="s">
        <v>3</v>
      </c>
      <c r="AT197">
        <v>0.3</v>
      </c>
      <c r="AU197" t="s">
        <v>3</v>
      </c>
      <c r="AV197">
        <v>0</v>
      </c>
      <c r="AW197">
        <v>2</v>
      </c>
      <c r="AX197">
        <v>40602762</v>
      </c>
      <c r="AY197">
        <v>1</v>
      </c>
      <c r="AZ197">
        <v>0</v>
      </c>
      <c r="BA197">
        <v>279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Y197*Source!I924</f>
        <v>0</v>
      </c>
      <c r="CY197">
        <f t="shared" ref="CY197:CY202" si="43">AA197</f>
        <v>33.729999999999997</v>
      </c>
      <c r="CZ197">
        <f t="shared" ref="CZ197:CZ202" si="44">AE197</f>
        <v>33.729999999999997</v>
      </c>
      <c r="DA197">
        <f t="shared" ref="DA197:DA202" si="45">AI197</f>
        <v>1</v>
      </c>
      <c r="DB197">
        <f t="shared" si="38"/>
        <v>10.119999999999999</v>
      </c>
      <c r="DC197">
        <f t="shared" si="39"/>
        <v>0</v>
      </c>
    </row>
    <row r="198" spans="1:107" x14ac:dyDescent="0.2">
      <c r="A198">
        <f>ROW(Source!A924)</f>
        <v>924</v>
      </c>
      <c r="B198">
        <v>40597198</v>
      </c>
      <c r="C198">
        <v>40602755</v>
      </c>
      <c r="D198">
        <v>38625161</v>
      </c>
      <c r="E198">
        <v>1</v>
      </c>
      <c r="F198">
        <v>1</v>
      </c>
      <c r="G198">
        <v>25</v>
      </c>
      <c r="H198">
        <v>3</v>
      </c>
      <c r="I198" t="s">
        <v>656</v>
      </c>
      <c r="J198" t="s">
        <v>657</v>
      </c>
      <c r="K198" t="s">
        <v>658</v>
      </c>
      <c r="L198">
        <v>1354</v>
      </c>
      <c r="N198">
        <v>1010</v>
      </c>
      <c r="O198" t="s">
        <v>171</v>
      </c>
      <c r="P198" t="s">
        <v>171</v>
      </c>
      <c r="Q198">
        <v>1</v>
      </c>
      <c r="W198">
        <v>0</v>
      </c>
      <c r="X198">
        <v>-1186621456</v>
      </c>
      <c r="Y198">
        <v>0.67</v>
      </c>
      <c r="AA198">
        <v>1415.48</v>
      </c>
      <c r="AB198">
        <v>0</v>
      </c>
      <c r="AC198">
        <v>0</v>
      </c>
      <c r="AD198">
        <v>0</v>
      </c>
      <c r="AE198">
        <v>1415.48</v>
      </c>
      <c r="AF198">
        <v>0</v>
      </c>
      <c r="AG198">
        <v>0</v>
      </c>
      <c r="AH198">
        <v>0</v>
      </c>
      <c r="AI198">
        <v>1</v>
      </c>
      <c r="AJ198">
        <v>1</v>
      </c>
      <c r="AK198">
        <v>1</v>
      </c>
      <c r="AL198">
        <v>1</v>
      </c>
      <c r="AN198">
        <v>0</v>
      </c>
      <c r="AO198">
        <v>1</v>
      </c>
      <c r="AP198">
        <v>0</v>
      </c>
      <c r="AQ198">
        <v>0</v>
      </c>
      <c r="AR198">
        <v>0</v>
      </c>
      <c r="AS198" t="s">
        <v>3</v>
      </c>
      <c r="AT198">
        <v>0.67</v>
      </c>
      <c r="AU198" t="s">
        <v>3</v>
      </c>
      <c r="AV198">
        <v>0</v>
      </c>
      <c r="AW198">
        <v>2</v>
      </c>
      <c r="AX198">
        <v>40602763</v>
      </c>
      <c r="AY198">
        <v>1</v>
      </c>
      <c r="AZ198">
        <v>0</v>
      </c>
      <c r="BA198">
        <v>280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Y198*Source!I924</f>
        <v>0</v>
      </c>
      <c r="CY198">
        <f t="shared" si="43"/>
        <v>1415.48</v>
      </c>
      <c r="CZ198">
        <f t="shared" si="44"/>
        <v>1415.48</v>
      </c>
      <c r="DA198">
        <f t="shared" si="45"/>
        <v>1</v>
      </c>
      <c r="DB198">
        <f t="shared" ref="DB198:DB204" si="46">ROUND(ROUND(AT198*CZ198,2),6)</f>
        <v>948.37</v>
      </c>
      <c r="DC198">
        <f t="shared" ref="DC198:DC204" si="47">ROUND(ROUND(AT198*AG198,2),6)</f>
        <v>0</v>
      </c>
    </row>
    <row r="199" spans="1:107" x14ac:dyDescent="0.2">
      <c r="A199">
        <f>ROW(Source!A960)</f>
        <v>960</v>
      </c>
      <c r="B199">
        <v>40597198</v>
      </c>
      <c r="C199">
        <v>40602770</v>
      </c>
      <c r="D199">
        <v>38622003</v>
      </c>
      <c r="E199">
        <v>1</v>
      </c>
      <c r="F199">
        <v>1</v>
      </c>
      <c r="G199">
        <v>25</v>
      </c>
      <c r="H199">
        <v>3</v>
      </c>
      <c r="I199" t="s">
        <v>174</v>
      </c>
      <c r="J199" t="s">
        <v>176</v>
      </c>
      <c r="K199" t="s">
        <v>175</v>
      </c>
      <c r="L199">
        <v>1348</v>
      </c>
      <c r="N199">
        <v>1009</v>
      </c>
      <c r="O199" t="s">
        <v>42</v>
      </c>
      <c r="P199" t="s">
        <v>42</v>
      </c>
      <c r="Q199">
        <v>1000</v>
      </c>
      <c r="W199">
        <v>1</v>
      </c>
      <c r="X199">
        <v>-763955304</v>
      </c>
      <c r="Y199">
        <v>-4.8000000000000001E-2</v>
      </c>
      <c r="AA199">
        <v>131633.01999999999</v>
      </c>
      <c r="AB199">
        <v>0</v>
      </c>
      <c r="AC199">
        <v>0</v>
      </c>
      <c r="AD199">
        <v>0</v>
      </c>
      <c r="AE199">
        <v>131633.01999999999</v>
      </c>
      <c r="AF199">
        <v>0</v>
      </c>
      <c r="AG199">
        <v>0</v>
      </c>
      <c r="AH199">
        <v>0</v>
      </c>
      <c r="AI199">
        <v>1</v>
      </c>
      <c r="AJ199">
        <v>1</v>
      </c>
      <c r="AK199">
        <v>1</v>
      </c>
      <c r="AL199">
        <v>1</v>
      </c>
      <c r="AN199">
        <v>0</v>
      </c>
      <c r="AO199">
        <v>0</v>
      </c>
      <c r="AP199">
        <v>0</v>
      </c>
      <c r="AQ199">
        <v>0</v>
      </c>
      <c r="AR199">
        <v>0</v>
      </c>
      <c r="AS199" t="s">
        <v>3</v>
      </c>
      <c r="AT199">
        <v>-4.8000000000000001E-2</v>
      </c>
      <c r="AU199" t="s">
        <v>3</v>
      </c>
      <c r="AV199">
        <v>0</v>
      </c>
      <c r="AW199">
        <v>2</v>
      </c>
      <c r="AX199">
        <v>40602777</v>
      </c>
      <c r="AY199">
        <v>1</v>
      </c>
      <c r="AZ199">
        <v>6144</v>
      </c>
      <c r="BA199">
        <v>288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Y199*Source!I960</f>
        <v>0</v>
      </c>
      <c r="CY199">
        <f t="shared" si="43"/>
        <v>131633.01999999999</v>
      </c>
      <c r="CZ199">
        <f t="shared" si="44"/>
        <v>131633.01999999999</v>
      </c>
      <c r="DA199">
        <f t="shared" si="45"/>
        <v>1</v>
      </c>
      <c r="DB199">
        <f t="shared" si="46"/>
        <v>-6318.38</v>
      </c>
      <c r="DC199">
        <f t="shared" si="47"/>
        <v>0</v>
      </c>
    </row>
    <row r="200" spans="1:107" x14ac:dyDescent="0.2">
      <c r="A200">
        <f>ROW(Source!A960)</f>
        <v>960</v>
      </c>
      <c r="B200">
        <v>40597198</v>
      </c>
      <c r="C200">
        <v>40602770</v>
      </c>
      <c r="D200">
        <v>38625670</v>
      </c>
      <c r="E200">
        <v>1</v>
      </c>
      <c r="F200">
        <v>1</v>
      </c>
      <c r="G200">
        <v>25</v>
      </c>
      <c r="H200">
        <v>3</v>
      </c>
      <c r="I200" t="s">
        <v>182</v>
      </c>
      <c r="J200" t="s">
        <v>184</v>
      </c>
      <c r="K200" t="s">
        <v>183</v>
      </c>
      <c r="L200">
        <v>1354</v>
      </c>
      <c r="N200">
        <v>1010</v>
      </c>
      <c r="O200" t="s">
        <v>171</v>
      </c>
      <c r="P200" t="s">
        <v>171</v>
      </c>
      <c r="Q200">
        <v>1</v>
      </c>
      <c r="W200">
        <v>0</v>
      </c>
      <c r="X200">
        <v>-1687728925</v>
      </c>
      <c r="Y200">
        <v>60</v>
      </c>
      <c r="AA200">
        <v>5774.67</v>
      </c>
      <c r="AB200">
        <v>0</v>
      </c>
      <c r="AC200">
        <v>0</v>
      </c>
      <c r="AD200">
        <v>0</v>
      </c>
      <c r="AE200">
        <v>5774.67</v>
      </c>
      <c r="AF200">
        <v>0</v>
      </c>
      <c r="AG200">
        <v>0</v>
      </c>
      <c r="AH200">
        <v>0</v>
      </c>
      <c r="AI200">
        <v>1</v>
      </c>
      <c r="AJ200">
        <v>1</v>
      </c>
      <c r="AK200">
        <v>1</v>
      </c>
      <c r="AL200">
        <v>1</v>
      </c>
      <c r="AN200">
        <v>0</v>
      </c>
      <c r="AO200">
        <v>0</v>
      </c>
      <c r="AP200">
        <v>0</v>
      </c>
      <c r="AQ200">
        <v>0</v>
      </c>
      <c r="AR200">
        <v>0</v>
      </c>
      <c r="AS200" t="s">
        <v>3</v>
      </c>
      <c r="AT200">
        <v>60</v>
      </c>
      <c r="AU200" t="s">
        <v>3</v>
      </c>
      <c r="AV200">
        <v>0</v>
      </c>
      <c r="AW200">
        <v>1</v>
      </c>
      <c r="AX200">
        <v>-1</v>
      </c>
      <c r="AY200">
        <v>0</v>
      </c>
      <c r="AZ200">
        <v>0</v>
      </c>
      <c r="BA200" t="s">
        <v>3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Y200*Source!I960</f>
        <v>0</v>
      </c>
      <c r="CY200">
        <f t="shared" si="43"/>
        <v>5774.67</v>
      </c>
      <c r="CZ200">
        <f t="shared" si="44"/>
        <v>5774.67</v>
      </c>
      <c r="DA200">
        <f t="shared" si="45"/>
        <v>1</v>
      </c>
      <c r="DB200">
        <f t="shared" si="46"/>
        <v>346480.2</v>
      </c>
      <c r="DC200">
        <f t="shared" si="47"/>
        <v>0</v>
      </c>
    </row>
    <row r="201" spans="1:107" x14ac:dyDescent="0.2">
      <c r="A201">
        <f>ROW(Source!A960)</f>
        <v>960</v>
      </c>
      <c r="B201">
        <v>40597198</v>
      </c>
      <c r="C201">
        <v>40602770</v>
      </c>
      <c r="D201">
        <v>38625703</v>
      </c>
      <c r="E201">
        <v>1</v>
      </c>
      <c r="F201">
        <v>1</v>
      </c>
      <c r="G201">
        <v>25</v>
      </c>
      <c r="H201">
        <v>3</v>
      </c>
      <c r="I201" t="s">
        <v>169</v>
      </c>
      <c r="J201" t="s">
        <v>172</v>
      </c>
      <c r="K201" t="s">
        <v>170</v>
      </c>
      <c r="L201">
        <v>1354</v>
      </c>
      <c r="N201">
        <v>1010</v>
      </c>
      <c r="O201" t="s">
        <v>171</v>
      </c>
      <c r="P201" t="s">
        <v>171</v>
      </c>
      <c r="Q201">
        <v>1</v>
      </c>
      <c r="W201">
        <v>1</v>
      </c>
      <c r="X201">
        <v>4954026</v>
      </c>
      <c r="Y201">
        <v>-40</v>
      </c>
      <c r="AA201">
        <v>1799.61</v>
      </c>
      <c r="AB201">
        <v>0</v>
      </c>
      <c r="AC201">
        <v>0</v>
      </c>
      <c r="AD201">
        <v>0</v>
      </c>
      <c r="AE201">
        <v>1799.61</v>
      </c>
      <c r="AF201">
        <v>0</v>
      </c>
      <c r="AG201">
        <v>0</v>
      </c>
      <c r="AH201">
        <v>0</v>
      </c>
      <c r="AI201">
        <v>1</v>
      </c>
      <c r="AJ201">
        <v>1</v>
      </c>
      <c r="AK201">
        <v>1</v>
      </c>
      <c r="AL201">
        <v>1</v>
      </c>
      <c r="AN201">
        <v>0</v>
      </c>
      <c r="AO201">
        <v>0</v>
      </c>
      <c r="AP201">
        <v>0</v>
      </c>
      <c r="AQ201">
        <v>0</v>
      </c>
      <c r="AR201">
        <v>0</v>
      </c>
      <c r="AS201" t="s">
        <v>3</v>
      </c>
      <c r="AT201">
        <v>-40</v>
      </c>
      <c r="AU201" t="s">
        <v>3</v>
      </c>
      <c r="AV201">
        <v>0</v>
      </c>
      <c r="AW201">
        <v>2</v>
      </c>
      <c r="AX201">
        <v>40602778</v>
      </c>
      <c r="AY201">
        <v>1</v>
      </c>
      <c r="AZ201">
        <v>6144</v>
      </c>
      <c r="BA201">
        <v>289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Y201*Source!I960</f>
        <v>0</v>
      </c>
      <c r="CY201">
        <f t="shared" si="43"/>
        <v>1799.61</v>
      </c>
      <c r="CZ201">
        <f t="shared" si="44"/>
        <v>1799.61</v>
      </c>
      <c r="DA201">
        <f t="shared" si="45"/>
        <v>1</v>
      </c>
      <c r="DB201">
        <f t="shared" si="46"/>
        <v>-71984.399999999994</v>
      </c>
      <c r="DC201">
        <f t="shared" si="47"/>
        <v>0</v>
      </c>
    </row>
    <row r="202" spans="1:107" x14ac:dyDescent="0.2">
      <c r="A202">
        <f>ROW(Source!A960)</f>
        <v>960</v>
      </c>
      <c r="B202">
        <v>40597198</v>
      </c>
      <c r="C202">
        <v>40602770</v>
      </c>
      <c r="D202">
        <v>38625704</v>
      </c>
      <c r="E202">
        <v>1</v>
      </c>
      <c r="F202">
        <v>1</v>
      </c>
      <c r="G202">
        <v>25</v>
      </c>
      <c r="H202">
        <v>3</v>
      </c>
      <c r="I202" t="s">
        <v>178</v>
      </c>
      <c r="J202" t="s">
        <v>180</v>
      </c>
      <c r="K202" t="s">
        <v>179</v>
      </c>
      <c r="L202">
        <v>1354</v>
      </c>
      <c r="N202">
        <v>1010</v>
      </c>
      <c r="O202" t="s">
        <v>171</v>
      </c>
      <c r="P202" t="s">
        <v>171</v>
      </c>
      <c r="Q202">
        <v>1</v>
      </c>
      <c r="W202">
        <v>0</v>
      </c>
      <c r="X202">
        <v>-1327641858</v>
      </c>
      <c r="Y202">
        <v>200</v>
      </c>
      <c r="AA202">
        <v>127.19</v>
      </c>
      <c r="AB202">
        <v>0</v>
      </c>
      <c r="AC202">
        <v>0</v>
      </c>
      <c r="AD202">
        <v>0</v>
      </c>
      <c r="AE202">
        <v>127.19</v>
      </c>
      <c r="AF202">
        <v>0</v>
      </c>
      <c r="AG202">
        <v>0</v>
      </c>
      <c r="AH202">
        <v>0</v>
      </c>
      <c r="AI202">
        <v>1</v>
      </c>
      <c r="AJ202">
        <v>1</v>
      </c>
      <c r="AK202">
        <v>1</v>
      </c>
      <c r="AL202">
        <v>1</v>
      </c>
      <c r="AN202">
        <v>0</v>
      </c>
      <c r="AO202">
        <v>0</v>
      </c>
      <c r="AP202">
        <v>0</v>
      </c>
      <c r="AQ202">
        <v>0</v>
      </c>
      <c r="AR202">
        <v>0</v>
      </c>
      <c r="AS202" t="s">
        <v>3</v>
      </c>
      <c r="AT202">
        <v>200</v>
      </c>
      <c r="AU202" t="s">
        <v>3</v>
      </c>
      <c r="AV202">
        <v>0</v>
      </c>
      <c r="AW202">
        <v>1</v>
      </c>
      <c r="AX202">
        <v>-1</v>
      </c>
      <c r="AY202">
        <v>0</v>
      </c>
      <c r="AZ202">
        <v>0</v>
      </c>
      <c r="BA202" t="s">
        <v>3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Y202*Source!I960</f>
        <v>0</v>
      </c>
      <c r="CY202">
        <f t="shared" si="43"/>
        <v>127.19</v>
      </c>
      <c r="CZ202">
        <f t="shared" si="44"/>
        <v>127.19</v>
      </c>
      <c r="DA202">
        <f t="shared" si="45"/>
        <v>1</v>
      </c>
      <c r="DB202">
        <f t="shared" si="46"/>
        <v>25438</v>
      </c>
      <c r="DC202">
        <f t="shared" si="47"/>
        <v>0</v>
      </c>
    </row>
    <row r="203" spans="1:107" x14ac:dyDescent="0.2">
      <c r="A203">
        <f>ROW(Source!A1032)</f>
        <v>1032</v>
      </c>
      <c r="B203">
        <v>40597198</v>
      </c>
      <c r="C203">
        <v>40602784</v>
      </c>
      <c r="D203">
        <v>38607873</v>
      </c>
      <c r="E203">
        <v>25</v>
      </c>
      <c r="F203">
        <v>1</v>
      </c>
      <c r="G203">
        <v>25</v>
      </c>
      <c r="H203">
        <v>1</v>
      </c>
      <c r="I203" t="s">
        <v>538</v>
      </c>
      <c r="J203" t="s">
        <v>3</v>
      </c>
      <c r="K203" t="s">
        <v>539</v>
      </c>
      <c r="L203">
        <v>1191</v>
      </c>
      <c r="N203">
        <v>1013</v>
      </c>
      <c r="O203" t="s">
        <v>540</v>
      </c>
      <c r="P203" t="s">
        <v>540</v>
      </c>
      <c r="Q203">
        <v>1</v>
      </c>
      <c r="W203">
        <v>0</v>
      </c>
      <c r="X203">
        <v>476480486</v>
      </c>
      <c r="Y203">
        <v>18.68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1</v>
      </c>
      <c r="AJ203">
        <v>1</v>
      </c>
      <c r="AK203">
        <v>1</v>
      </c>
      <c r="AL203">
        <v>1</v>
      </c>
      <c r="AN203">
        <v>0</v>
      </c>
      <c r="AO203">
        <v>1</v>
      </c>
      <c r="AP203">
        <v>0</v>
      </c>
      <c r="AQ203">
        <v>0</v>
      </c>
      <c r="AR203">
        <v>0</v>
      </c>
      <c r="AS203" t="s">
        <v>3</v>
      </c>
      <c r="AT203">
        <v>18.68</v>
      </c>
      <c r="AU203" t="s">
        <v>3</v>
      </c>
      <c r="AV203">
        <v>1</v>
      </c>
      <c r="AW203">
        <v>2</v>
      </c>
      <c r="AX203">
        <v>40602786</v>
      </c>
      <c r="AY203">
        <v>1</v>
      </c>
      <c r="AZ203">
        <v>0</v>
      </c>
      <c r="BA203">
        <v>291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Y203*Source!I1032</f>
        <v>0</v>
      </c>
      <c r="CY203">
        <f>AD203</f>
        <v>0</v>
      </c>
      <c r="CZ203">
        <f>AH203</f>
        <v>0</v>
      </c>
      <c r="DA203">
        <f>AL203</f>
        <v>1</v>
      </c>
      <c r="DB203">
        <f t="shared" si="46"/>
        <v>0</v>
      </c>
      <c r="DC203">
        <f t="shared" si="47"/>
        <v>0</v>
      </c>
    </row>
    <row r="204" spans="1:107" x14ac:dyDescent="0.2">
      <c r="A204">
        <f>ROW(Source!A1033)</f>
        <v>1033</v>
      </c>
      <c r="B204">
        <v>40597198</v>
      </c>
      <c r="C204">
        <v>40602787</v>
      </c>
      <c r="D204">
        <v>38607873</v>
      </c>
      <c r="E204">
        <v>25</v>
      </c>
      <c r="F204">
        <v>1</v>
      </c>
      <c r="G204">
        <v>25</v>
      </c>
      <c r="H204">
        <v>1</v>
      </c>
      <c r="I204" t="s">
        <v>538</v>
      </c>
      <c r="J204" t="s">
        <v>3</v>
      </c>
      <c r="K204" t="s">
        <v>539</v>
      </c>
      <c r="L204">
        <v>1191</v>
      </c>
      <c r="N204">
        <v>1013</v>
      </c>
      <c r="O204" t="s">
        <v>540</v>
      </c>
      <c r="P204" t="s">
        <v>540</v>
      </c>
      <c r="Q204">
        <v>1</v>
      </c>
      <c r="W204">
        <v>0</v>
      </c>
      <c r="X204">
        <v>476480486</v>
      </c>
      <c r="Y204">
        <v>76.7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1</v>
      </c>
      <c r="AJ204">
        <v>1</v>
      </c>
      <c r="AK204">
        <v>1</v>
      </c>
      <c r="AL204">
        <v>1</v>
      </c>
      <c r="AN204">
        <v>0</v>
      </c>
      <c r="AO204">
        <v>1</v>
      </c>
      <c r="AP204">
        <v>0</v>
      </c>
      <c r="AQ204">
        <v>0</v>
      </c>
      <c r="AR204">
        <v>0</v>
      </c>
      <c r="AS204" t="s">
        <v>3</v>
      </c>
      <c r="AT204">
        <v>76.7</v>
      </c>
      <c r="AU204" t="s">
        <v>3</v>
      </c>
      <c r="AV204">
        <v>1</v>
      </c>
      <c r="AW204">
        <v>2</v>
      </c>
      <c r="AX204">
        <v>40602789</v>
      </c>
      <c r="AY204">
        <v>1</v>
      </c>
      <c r="AZ204">
        <v>0</v>
      </c>
      <c r="BA204">
        <v>292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Y204*Source!I1033</f>
        <v>0</v>
      </c>
      <c r="CY204">
        <f>AD204</f>
        <v>0</v>
      </c>
      <c r="CZ204">
        <f>AH204</f>
        <v>0</v>
      </c>
      <c r="DA204">
        <f>AL204</f>
        <v>1</v>
      </c>
      <c r="DB204">
        <f t="shared" si="46"/>
        <v>0</v>
      </c>
      <c r="DC204">
        <f t="shared" si="47"/>
        <v>0</v>
      </c>
    </row>
    <row r="205" spans="1:107" x14ac:dyDescent="0.2">
      <c r="A205">
        <f>ROW(Source!A1034)</f>
        <v>1034</v>
      </c>
      <c r="B205">
        <v>40597198</v>
      </c>
      <c r="C205">
        <v>40602791</v>
      </c>
      <c r="D205">
        <v>38607873</v>
      </c>
      <c r="E205">
        <v>25</v>
      </c>
      <c r="F205">
        <v>1</v>
      </c>
      <c r="G205">
        <v>25</v>
      </c>
      <c r="H205">
        <v>1</v>
      </c>
      <c r="I205" t="s">
        <v>538</v>
      </c>
      <c r="J205" t="s">
        <v>3</v>
      </c>
      <c r="K205" t="s">
        <v>539</v>
      </c>
      <c r="L205">
        <v>1191</v>
      </c>
      <c r="N205">
        <v>1013</v>
      </c>
      <c r="O205" t="s">
        <v>540</v>
      </c>
      <c r="P205" t="s">
        <v>540</v>
      </c>
      <c r="Q205">
        <v>1</v>
      </c>
      <c r="W205">
        <v>0</v>
      </c>
      <c r="X205">
        <v>476480486</v>
      </c>
      <c r="Y205">
        <v>5.1960000000000006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1</v>
      </c>
      <c r="AJ205">
        <v>1</v>
      </c>
      <c r="AK205">
        <v>1</v>
      </c>
      <c r="AL205">
        <v>1</v>
      </c>
      <c r="AN205">
        <v>0</v>
      </c>
      <c r="AO205">
        <v>1</v>
      </c>
      <c r="AP205">
        <v>1</v>
      </c>
      <c r="AQ205">
        <v>0</v>
      </c>
      <c r="AR205">
        <v>0</v>
      </c>
      <c r="AS205" t="s">
        <v>3</v>
      </c>
      <c r="AT205">
        <v>25.98</v>
      </c>
      <c r="AU205" t="s">
        <v>165</v>
      </c>
      <c r="AV205">
        <v>1</v>
      </c>
      <c r="AW205">
        <v>2</v>
      </c>
      <c r="AX205">
        <v>40602796</v>
      </c>
      <c r="AY205">
        <v>1</v>
      </c>
      <c r="AZ205">
        <v>0</v>
      </c>
      <c r="BA205">
        <v>293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Y205*Source!I1034</f>
        <v>0</v>
      </c>
      <c r="CY205">
        <f>AD205</f>
        <v>0</v>
      </c>
      <c r="CZ205">
        <f>AH205</f>
        <v>0</v>
      </c>
      <c r="DA205">
        <f>AL205</f>
        <v>1</v>
      </c>
      <c r="DB205">
        <f>ROUND((ROUND(AT205*CZ205,2)*0.2),6)</f>
        <v>0</v>
      </c>
      <c r="DC205">
        <f>ROUND((ROUND(AT205*AG205,2)*0.2),6)</f>
        <v>0</v>
      </c>
    </row>
    <row r="206" spans="1:107" x14ac:dyDescent="0.2">
      <c r="A206">
        <f>ROW(Source!A1034)</f>
        <v>1034</v>
      </c>
      <c r="B206">
        <v>40597198</v>
      </c>
      <c r="C206">
        <v>40602791</v>
      </c>
      <c r="D206">
        <v>38620195</v>
      </c>
      <c r="E206">
        <v>1</v>
      </c>
      <c r="F206">
        <v>1</v>
      </c>
      <c r="G206">
        <v>25</v>
      </c>
      <c r="H206">
        <v>2</v>
      </c>
      <c r="I206" t="s">
        <v>647</v>
      </c>
      <c r="J206" t="s">
        <v>648</v>
      </c>
      <c r="K206" t="s">
        <v>649</v>
      </c>
      <c r="L206">
        <v>1368</v>
      </c>
      <c r="N206">
        <v>1011</v>
      </c>
      <c r="O206" t="s">
        <v>544</v>
      </c>
      <c r="P206" t="s">
        <v>544</v>
      </c>
      <c r="Q206">
        <v>1</v>
      </c>
      <c r="W206">
        <v>0</v>
      </c>
      <c r="X206">
        <v>91562076</v>
      </c>
      <c r="Y206">
        <v>0.17200000000000001</v>
      </c>
      <c r="AA206">
        <v>0</v>
      </c>
      <c r="AB206">
        <v>662.01</v>
      </c>
      <c r="AC206">
        <v>353.32</v>
      </c>
      <c r="AD206">
        <v>0</v>
      </c>
      <c r="AE206">
        <v>0</v>
      </c>
      <c r="AF206">
        <v>662.01</v>
      </c>
      <c r="AG206">
        <v>353.32</v>
      </c>
      <c r="AH206">
        <v>0</v>
      </c>
      <c r="AI206">
        <v>1</v>
      </c>
      <c r="AJ206">
        <v>1</v>
      </c>
      <c r="AK206">
        <v>1</v>
      </c>
      <c r="AL206">
        <v>1</v>
      </c>
      <c r="AN206">
        <v>0</v>
      </c>
      <c r="AO206">
        <v>1</v>
      </c>
      <c r="AP206">
        <v>1</v>
      </c>
      <c r="AQ206">
        <v>0</v>
      </c>
      <c r="AR206">
        <v>0</v>
      </c>
      <c r="AS206" t="s">
        <v>3</v>
      </c>
      <c r="AT206">
        <v>0.86</v>
      </c>
      <c r="AU206" t="s">
        <v>165</v>
      </c>
      <c r="AV206">
        <v>0</v>
      </c>
      <c r="AW206">
        <v>2</v>
      </c>
      <c r="AX206">
        <v>40602797</v>
      </c>
      <c r="AY206">
        <v>1</v>
      </c>
      <c r="AZ206">
        <v>0</v>
      </c>
      <c r="BA206">
        <v>294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Y206*Source!I1034</f>
        <v>0</v>
      </c>
      <c r="CY206">
        <f>AB206</f>
        <v>662.01</v>
      </c>
      <c r="CZ206">
        <f>AF206</f>
        <v>662.01</v>
      </c>
      <c r="DA206">
        <f>AJ206</f>
        <v>1</v>
      </c>
      <c r="DB206">
        <f>ROUND((ROUND(AT206*CZ206,2)*0.2),6)</f>
        <v>113.866</v>
      </c>
      <c r="DC206">
        <f>ROUND((ROUND(AT206*AG206,2)*0.2),6)</f>
        <v>60.771999999999998</v>
      </c>
    </row>
    <row r="207" spans="1:107" x14ac:dyDescent="0.2">
      <c r="A207">
        <f>ROW(Source!A1034)</f>
        <v>1034</v>
      </c>
      <c r="B207">
        <v>40597198</v>
      </c>
      <c r="C207">
        <v>40602791</v>
      </c>
      <c r="D207">
        <v>38623893</v>
      </c>
      <c r="E207">
        <v>1</v>
      </c>
      <c r="F207">
        <v>1</v>
      </c>
      <c r="G207">
        <v>25</v>
      </c>
      <c r="H207">
        <v>3</v>
      </c>
      <c r="I207" t="s">
        <v>659</v>
      </c>
      <c r="J207" t="s">
        <v>660</v>
      </c>
      <c r="K207" t="s">
        <v>661</v>
      </c>
      <c r="L207">
        <v>1339</v>
      </c>
      <c r="N207">
        <v>1007</v>
      </c>
      <c r="O207" t="s">
        <v>263</v>
      </c>
      <c r="P207" t="s">
        <v>263</v>
      </c>
      <c r="Q207">
        <v>1</v>
      </c>
      <c r="W207">
        <v>0</v>
      </c>
      <c r="X207">
        <v>1755968526</v>
      </c>
      <c r="Y207">
        <v>0</v>
      </c>
      <c r="AA207">
        <v>3529.68</v>
      </c>
      <c r="AB207">
        <v>0</v>
      </c>
      <c r="AC207">
        <v>0</v>
      </c>
      <c r="AD207">
        <v>0</v>
      </c>
      <c r="AE207">
        <v>3529.68</v>
      </c>
      <c r="AF207">
        <v>0</v>
      </c>
      <c r="AG207">
        <v>0</v>
      </c>
      <c r="AH207">
        <v>0</v>
      </c>
      <c r="AI207">
        <v>1</v>
      </c>
      <c r="AJ207">
        <v>1</v>
      </c>
      <c r="AK207">
        <v>1</v>
      </c>
      <c r="AL207">
        <v>1</v>
      </c>
      <c r="AN207">
        <v>0</v>
      </c>
      <c r="AO207">
        <v>1</v>
      </c>
      <c r="AP207">
        <v>1</v>
      </c>
      <c r="AQ207">
        <v>0</v>
      </c>
      <c r="AR207">
        <v>0</v>
      </c>
      <c r="AS207" t="s">
        <v>3</v>
      </c>
      <c r="AT207">
        <v>4.3</v>
      </c>
      <c r="AU207" t="s">
        <v>233</v>
      </c>
      <c r="AV207">
        <v>0</v>
      </c>
      <c r="AW207">
        <v>2</v>
      </c>
      <c r="AX207">
        <v>40602798</v>
      </c>
      <c r="AY207">
        <v>1</v>
      </c>
      <c r="AZ207">
        <v>0</v>
      </c>
      <c r="BA207">
        <v>295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Y207*Source!I1034</f>
        <v>0</v>
      </c>
      <c r="CY207">
        <f>AA207</f>
        <v>3529.68</v>
      </c>
      <c r="CZ207">
        <f>AE207</f>
        <v>3529.68</v>
      </c>
      <c r="DA207">
        <f>AI207</f>
        <v>1</v>
      </c>
      <c r="DB207">
        <f>ROUND((ROUND(AT207*CZ207,2)*0),6)</f>
        <v>0</v>
      </c>
      <c r="DC207">
        <f>ROUND((ROUND(AT207*AG207,2)*0),6)</f>
        <v>0</v>
      </c>
    </row>
    <row r="208" spans="1:107" x14ac:dyDescent="0.2">
      <c r="A208">
        <f>ROW(Source!A1034)</f>
        <v>1034</v>
      </c>
      <c r="B208">
        <v>40597198</v>
      </c>
      <c r="C208">
        <v>40602791</v>
      </c>
      <c r="D208">
        <v>38624843</v>
      </c>
      <c r="E208">
        <v>1</v>
      </c>
      <c r="F208">
        <v>1</v>
      </c>
      <c r="G208">
        <v>25</v>
      </c>
      <c r="H208">
        <v>3</v>
      </c>
      <c r="I208" t="s">
        <v>662</v>
      </c>
      <c r="J208" t="s">
        <v>663</v>
      </c>
      <c r="K208" t="s">
        <v>664</v>
      </c>
      <c r="L208">
        <v>1035</v>
      </c>
      <c r="N208">
        <v>1013</v>
      </c>
      <c r="O208" t="s">
        <v>665</v>
      </c>
      <c r="P208" t="s">
        <v>665</v>
      </c>
      <c r="Q208">
        <v>1</v>
      </c>
      <c r="W208">
        <v>0</v>
      </c>
      <c r="X208">
        <v>318137626</v>
      </c>
      <c r="Y208">
        <v>0</v>
      </c>
      <c r="AA208">
        <v>5240.13</v>
      </c>
      <c r="AB208">
        <v>0</v>
      </c>
      <c r="AC208">
        <v>0</v>
      </c>
      <c r="AD208">
        <v>0</v>
      </c>
      <c r="AE208">
        <v>5240.13</v>
      </c>
      <c r="AF208">
        <v>0</v>
      </c>
      <c r="AG208">
        <v>0</v>
      </c>
      <c r="AH208">
        <v>0</v>
      </c>
      <c r="AI208">
        <v>1</v>
      </c>
      <c r="AJ208">
        <v>1</v>
      </c>
      <c r="AK208">
        <v>1</v>
      </c>
      <c r="AL208">
        <v>1</v>
      </c>
      <c r="AN208">
        <v>0</v>
      </c>
      <c r="AO208">
        <v>1</v>
      </c>
      <c r="AP208">
        <v>1</v>
      </c>
      <c r="AQ208">
        <v>0</v>
      </c>
      <c r="AR208">
        <v>0</v>
      </c>
      <c r="AS208" t="s">
        <v>3</v>
      </c>
      <c r="AT208">
        <v>100</v>
      </c>
      <c r="AU208" t="s">
        <v>233</v>
      </c>
      <c r="AV208">
        <v>0</v>
      </c>
      <c r="AW208">
        <v>2</v>
      </c>
      <c r="AX208">
        <v>40602799</v>
      </c>
      <c r="AY208">
        <v>1</v>
      </c>
      <c r="AZ208">
        <v>0</v>
      </c>
      <c r="BA208">
        <v>296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Y208*Source!I1034</f>
        <v>0</v>
      </c>
      <c r="CY208">
        <f>AA208</f>
        <v>5240.13</v>
      </c>
      <c r="CZ208">
        <f>AE208</f>
        <v>5240.13</v>
      </c>
      <c r="DA208">
        <f>AI208</f>
        <v>1</v>
      </c>
      <c r="DB208">
        <f>ROUND((ROUND(AT208*CZ208,2)*0),6)</f>
        <v>0</v>
      </c>
      <c r="DC208">
        <f>ROUND((ROUND(AT208*AG208,2)*0),6)</f>
        <v>0</v>
      </c>
    </row>
    <row r="209" spans="1:107" x14ac:dyDescent="0.2">
      <c r="A209">
        <f>ROW(Source!A1035)</f>
        <v>1035</v>
      </c>
      <c r="B209">
        <v>40597198</v>
      </c>
      <c r="C209">
        <v>40602800</v>
      </c>
      <c r="D209">
        <v>38620079</v>
      </c>
      <c r="E209">
        <v>1</v>
      </c>
      <c r="F209">
        <v>1</v>
      </c>
      <c r="G209">
        <v>25</v>
      </c>
      <c r="H209">
        <v>2</v>
      </c>
      <c r="I209" t="s">
        <v>584</v>
      </c>
      <c r="J209" t="s">
        <v>585</v>
      </c>
      <c r="K209" t="s">
        <v>586</v>
      </c>
      <c r="L209">
        <v>1368</v>
      </c>
      <c r="N209">
        <v>1011</v>
      </c>
      <c r="O209" t="s">
        <v>544</v>
      </c>
      <c r="P209" t="s">
        <v>544</v>
      </c>
      <c r="Q209">
        <v>1</v>
      </c>
      <c r="W209">
        <v>0</v>
      </c>
      <c r="X209">
        <v>930788895</v>
      </c>
      <c r="Y209">
        <v>5.3699999999999998E-2</v>
      </c>
      <c r="AA209">
        <v>0</v>
      </c>
      <c r="AB209">
        <v>1451.71</v>
      </c>
      <c r="AC209">
        <v>457.95</v>
      </c>
      <c r="AD209">
        <v>0</v>
      </c>
      <c r="AE209">
        <v>0</v>
      </c>
      <c r="AF209">
        <v>1451.71</v>
      </c>
      <c r="AG209">
        <v>457.95</v>
      </c>
      <c r="AH209">
        <v>0</v>
      </c>
      <c r="AI209">
        <v>1</v>
      </c>
      <c r="AJ209">
        <v>1</v>
      </c>
      <c r="AK209">
        <v>1</v>
      </c>
      <c r="AL209">
        <v>1</v>
      </c>
      <c r="AN209">
        <v>0</v>
      </c>
      <c r="AO209">
        <v>1</v>
      </c>
      <c r="AP209">
        <v>0</v>
      </c>
      <c r="AQ209">
        <v>0</v>
      </c>
      <c r="AR209">
        <v>0</v>
      </c>
      <c r="AS209" t="s">
        <v>3</v>
      </c>
      <c r="AT209">
        <v>5.3699999999999998E-2</v>
      </c>
      <c r="AU209" t="s">
        <v>3</v>
      </c>
      <c r="AV209">
        <v>0</v>
      </c>
      <c r="AW209">
        <v>2</v>
      </c>
      <c r="AX209">
        <v>40602802</v>
      </c>
      <c r="AY209">
        <v>1</v>
      </c>
      <c r="AZ209">
        <v>0</v>
      </c>
      <c r="BA209">
        <v>297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Y209*Source!I1035</f>
        <v>0</v>
      </c>
      <c r="CY209">
        <f t="shared" ref="CY209:CY217" si="48">AB209</f>
        <v>1451.71</v>
      </c>
      <c r="CZ209">
        <f t="shared" ref="CZ209:CZ217" si="49">AF209</f>
        <v>1451.71</v>
      </c>
      <c r="DA209">
        <f t="shared" ref="DA209:DA217" si="50">AJ209</f>
        <v>1</v>
      </c>
      <c r="DB209">
        <f t="shared" ref="DB209:DB215" si="51">ROUND(ROUND(AT209*CZ209,2),6)</f>
        <v>77.959999999999994</v>
      </c>
      <c r="DC209">
        <f t="shared" ref="DC209:DC215" si="52">ROUND(ROUND(AT209*AG209,2),6)</f>
        <v>24.59</v>
      </c>
    </row>
    <row r="210" spans="1:107" x14ac:dyDescent="0.2">
      <c r="A210">
        <f>ROW(Source!A1036)</f>
        <v>1036</v>
      </c>
      <c r="B210">
        <v>40597198</v>
      </c>
      <c r="C210">
        <v>40602803</v>
      </c>
      <c r="D210">
        <v>38620866</v>
      </c>
      <c r="E210">
        <v>1</v>
      </c>
      <c r="F210">
        <v>1</v>
      </c>
      <c r="G210">
        <v>25</v>
      </c>
      <c r="H210">
        <v>2</v>
      </c>
      <c r="I210" t="s">
        <v>587</v>
      </c>
      <c r="J210" t="s">
        <v>588</v>
      </c>
      <c r="K210" t="s">
        <v>589</v>
      </c>
      <c r="L210">
        <v>1368</v>
      </c>
      <c r="N210">
        <v>1011</v>
      </c>
      <c r="O210" t="s">
        <v>544</v>
      </c>
      <c r="P210" t="s">
        <v>544</v>
      </c>
      <c r="Q210">
        <v>1</v>
      </c>
      <c r="W210">
        <v>0</v>
      </c>
      <c r="X210">
        <v>-170043387</v>
      </c>
      <c r="Y210">
        <v>0.02</v>
      </c>
      <c r="AA210">
        <v>0</v>
      </c>
      <c r="AB210">
        <v>952.49</v>
      </c>
      <c r="AC210">
        <v>301.5</v>
      </c>
      <c r="AD210">
        <v>0</v>
      </c>
      <c r="AE210">
        <v>0</v>
      </c>
      <c r="AF210">
        <v>952.49</v>
      </c>
      <c r="AG210">
        <v>301.5</v>
      </c>
      <c r="AH210">
        <v>0</v>
      </c>
      <c r="AI210">
        <v>1</v>
      </c>
      <c r="AJ210">
        <v>1</v>
      </c>
      <c r="AK210">
        <v>1</v>
      </c>
      <c r="AL210">
        <v>1</v>
      </c>
      <c r="AN210">
        <v>0</v>
      </c>
      <c r="AO210">
        <v>1</v>
      </c>
      <c r="AP210">
        <v>0</v>
      </c>
      <c r="AQ210">
        <v>0</v>
      </c>
      <c r="AR210">
        <v>0</v>
      </c>
      <c r="AS210" t="s">
        <v>3</v>
      </c>
      <c r="AT210">
        <v>0.02</v>
      </c>
      <c r="AU210" t="s">
        <v>3</v>
      </c>
      <c r="AV210">
        <v>0</v>
      </c>
      <c r="AW210">
        <v>2</v>
      </c>
      <c r="AX210">
        <v>40602806</v>
      </c>
      <c r="AY210">
        <v>1</v>
      </c>
      <c r="AZ210">
        <v>0</v>
      </c>
      <c r="BA210">
        <v>298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Y210*Source!I1036</f>
        <v>0</v>
      </c>
      <c r="CY210">
        <f t="shared" si="48"/>
        <v>952.49</v>
      </c>
      <c r="CZ210">
        <f t="shared" si="49"/>
        <v>952.49</v>
      </c>
      <c r="DA210">
        <f t="shared" si="50"/>
        <v>1</v>
      </c>
      <c r="DB210">
        <f t="shared" si="51"/>
        <v>19.05</v>
      </c>
      <c r="DC210">
        <f t="shared" si="52"/>
        <v>6.03</v>
      </c>
    </row>
    <row r="211" spans="1:107" x14ac:dyDescent="0.2">
      <c r="A211">
        <f>ROW(Source!A1036)</f>
        <v>1036</v>
      </c>
      <c r="B211">
        <v>40597198</v>
      </c>
      <c r="C211">
        <v>40602803</v>
      </c>
      <c r="D211">
        <v>38620867</v>
      </c>
      <c r="E211">
        <v>1</v>
      </c>
      <c r="F211">
        <v>1</v>
      </c>
      <c r="G211">
        <v>25</v>
      </c>
      <c r="H211">
        <v>2</v>
      </c>
      <c r="I211" t="s">
        <v>590</v>
      </c>
      <c r="J211" t="s">
        <v>591</v>
      </c>
      <c r="K211" t="s">
        <v>592</v>
      </c>
      <c r="L211">
        <v>1368</v>
      </c>
      <c r="N211">
        <v>1011</v>
      </c>
      <c r="O211" t="s">
        <v>544</v>
      </c>
      <c r="P211" t="s">
        <v>544</v>
      </c>
      <c r="Q211">
        <v>1</v>
      </c>
      <c r="W211">
        <v>0</v>
      </c>
      <c r="X211">
        <v>1852708047</v>
      </c>
      <c r="Y211">
        <v>1.7999999999999999E-2</v>
      </c>
      <c r="AA211">
        <v>0</v>
      </c>
      <c r="AB211">
        <v>993.6</v>
      </c>
      <c r="AC211">
        <v>301.8</v>
      </c>
      <c r="AD211">
        <v>0</v>
      </c>
      <c r="AE211">
        <v>0</v>
      </c>
      <c r="AF211">
        <v>993.6</v>
      </c>
      <c r="AG211">
        <v>301.8</v>
      </c>
      <c r="AH211">
        <v>0</v>
      </c>
      <c r="AI211">
        <v>1</v>
      </c>
      <c r="AJ211">
        <v>1</v>
      </c>
      <c r="AK211">
        <v>1</v>
      </c>
      <c r="AL211">
        <v>1</v>
      </c>
      <c r="AN211">
        <v>0</v>
      </c>
      <c r="AO211">
        <v>1</v>
      </c>
      <c r="AP211">
        <v>0</v>
      </c>
      <c r="AQ211">
        <v>0</v>
      </c>
      <c r="AR211">
        <v>0</v>
      </c>
      <c r="AS211" t="s">
        <v>3</v>
      </c>
      <c r="AT211">
        <v>1.7999999999999999E-2</v>
      </c>
      <c r="AU211" t="s">
        <v>3</v>
      </c>
      <c r="AV211">
        <v>0</v>
      </c>
      <c r="AW211">
        <v>2</v>
      </c>
      <c r="AX211">
        <v>40602807</v>
      </c>
      <c r="AY211">
        <v>1</v>
      </c>
      <c r="AZ211">
        <v>0</v>
      </c>
      <c r="BA211">
        <v>299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Y211*Source!I1036</f>
        <v>0</v>
      </c>
      <c r="CY211">
        <f t="shared" si="48"/>
        <v>993.6</v>
      </c>
      <c r="CZ211">
        <f t="shared" si="49"/>
        <v>993.6</v>
      </c>
      <c r="DA211">
        <f t="shared" si="50"/>
        <v>1</v>
      </c>
      <c r="DB211">
        <f t="shared" si="51"/>
        <v>17.88</v>
      </c>
      <c r="DC211">
        <f t="shared" si="52"/>
        <v>5.43</v>
      </c>
    </row>
    <row r="212" spans="1:107" x14ac:dyDescent="0.2">
      <c r="A212">
        <f>ROW(Source!A1037)</f>
        <v>1037</v>
      </c>
      <c r="B212">
        <v>40597198</v>
      </c>
      <c r="C212">
        <v>40602808</v>
      </c>
      <c r="D212">
        <v>38620866</v>
      </c>
      <c r="E212">
        <v>1</v>
      </c>
      <c r="F212">
        <v>1</v>
      </c>
      <c r="G212">
        <v>25</v>
      </c>
      <c r="H212">
        <v>2</v>
      </c>
      <c r="I212" t="s">
        <v>587</v>
      </c>
      <c r="J212" t="s">
        <v>588</v>
      </c>
      <c r="K212" t="s">
        <v>589</v>
      </c>
      <c r="L212">
        <v>1368</v>
      </c>
      <c r="N212">
        <v>1011</v>
      </c>
      <c r="O212" t="s">
        <v>544</v>
      </c>
      <c r="P212" t="s">
        <v>544</v>
      </c>
      <c r="Q212">
        <v>1</v>
      </c>
      <c r="W212">
        <v>0</v>
      </c>
      <c r="X212">
        <v>-170043387</v>
      </c>
      <c r="Y212">
        <v>0.02</v>
      </c>
      <c r="AA212">
        <v>0</v>
      </c>
      <c r="AB212">
        <v>952.49</v>
      </c>
      <c r="AC212">
        <v>301.5</v>
      </c>
      <c r="AD212">
        <v>0</v>
      </c>
      <c r="AE212">
        <v>0</v>
      </c>
      <c r="AF212">
        <v>952.49</v>
      </c>
      <c r="AG212">
        <v>301.5</v>
      </c>
      <c r="AH212">
        <v>0</v>
      </c>
      <c r="AI212">
        <v>1</v>
      </c>
      <c r="AJ212">
        <v>1</v>
      </c>
      <c r="AK212">
        <v>1</v>
      </c>
      <c r="AL212">
        <v>1</v>
      </c>
      <c r="AN212">
        <v>0</v>
      </c>
      <c r="AO212">
        <v>1</v>
      </c>
      <c r="AP212">
        <v>0</v>
      </c>
      <c r="AQ212">
        <v>0</v>
      </c>
      <c r="AR212">
        <v>0</v>
      </c>
      <c r="AS212" t="s">
        <v>3</v>
      </c>
      <c r="AT212">
        <v>0.02</v>
      </c>
      <c r="AU212" t="s">
        <v>3</v>
      </c>
      <c r="AV212">
        <v>0</v>
      </c>
      <c r="AW212">
        <v>1</v>
      </c>
      <c r="AX212">
        <v>-1</v>
      </c>
      <c r="AY212">
        <v>0</v>
      </c>
      <c r="AZ212">
        <v>0</v>
      </c>
      <c r="BA212" t="s">
        <v>3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Y212*Source!I1037</f>
        <v>0</v>
      </c>
      <c r="CY212">
        <f t="shared" si="48"/>
        <v>952.49</v>
      </c>
      <c r="CZ212">
        <f t="shared" si="49"/>
        <v>952.49</v>
      </c>
      <c r="DA212">
        <f t="shared" si="50"/>
        <v>1</v>
      </c>
      <c r="DB212">
        <f t="shared" si="51"/>
        <v>19.05</v>
      </c>
      <c r="DC212">
        <f t="shared" si="52"/>
        <v>6.03</v>
      </c>
    </row>
    <row r="213" spans="1:107" x14ac:dyDescent="0.2">
      <c r="A213">
        <f>ROW(Source!A1037)</f>
        <v>1037</v>
      </c>
      <c r="B213">
        <v>40597198</v>
      </c>
      <c r="C213">
        <v>40602808</v>
      </c>
      <c r="D213">
        <v>38620867</v>
      </c>
      <c r="E213">
        <v>1</v>
      </c>
      <c r="F213">
        <v>1</v>
      </c>
      <c r="G213">
        <v>25</v>
      </c>
      <c r="H213">
        <v>2</v>
      </c>
      <c r="I213" t="s">
        <v>590</v>
      </c>
      <c r="J213" t="s">
        <v>591</v>
      </c>
      <c r="K213" t="s">
        <v>592</v>
      </c>
      <c r="L213">
        <v>1368</v>
      </c>
      <c r="N213">
        <v>1011</v>
      </c>
      <c r="O213" t="s">
        <v>544</v>
      </c>
      <c r="P213" t="s">
        <v>544</v>
      </c>
      <c r="Q213">
        <v>1</v>
      </c>
      <c r="W213">
        <v>0</v>
      </c>
      <c r="X213">
        <v>1852708047</v>
      </c>
      <c r="Y213">
        <v>1.7999999999999999E-2</v>
      </c>
      <c r="AA213">
        <v>0</v>
      </c>
      <c r="AB213">
        <v>993.6</v>
      </c>
      <c r="AC213">
        <v>301.8</v>
      </c>
      <c r="AD213">
        <v>0</v>
      </c>
      <c r="AE213">
        <v>0</v>
      </c>
      <c r="AF213">
        <v>993.6</v>
      </c>
      <c r="AG213">
        <v>301.8</v>
      </c>
      <c r="AH213">
        <v>0</v>
      </c>
      <c r="AI213">
        <v>1</v>
      </c>
      <c r="AJ213">
        <v>1</v>
      </c>
      <c r="AK213">
        <v>1</v>
      </c>
      <c r="AL213">
        <v>1</v>
      </c>
      <c r="AN213">
        <v>0</v>
      </c>
      <c r="AO213">
        <v>1</v>
      </c>
      <c r="AP213">
        <v>0</v>
      </c>
      <c r="AQ213">
        <v>0</v>
      </c>
      <c r="AR213">
        <v>0</v>
      </c>
      <c r="AS213" t="s">
        <v>3</v>
      </c>
      <c r="AT213">
        <v>1.7999999999999999E-2</v>
      </c>
      <c r="AU213" t="s">
        <v>3</v>
      </c>
      <c r="AV213">
        <v>0</v>
      </c>
      <c r="AW213">
        <v>1</v>
      </c>
      <c r="AX213">
        <v>-1</v>
      </c>
      <c r="AY213">
        <v>0</v>
      </c>
      <c r="AZ213">
        <v>0</v>
      </c>
      <c r="BA213" t="s">
        <v>3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>Y213*Source!I1037</f>
        <v>0</v>
      </c>
      <c r="CY213">
        <f t="shared" si="48"/>
        <v>993.6</v>
      </c>
      <c r="CZ213">
        <f t="shared" si="49"/>
        <v>993.6</v>
      </c>
      <c r="DA213">
        <f t="shared" si="50"/>
        <v>1</v>
      </c>
      <c r="DB213">
        <f t="shared" si="51"/>
        <v>17.88</v>
      </c>
      <c r="DC213">
        <f t="shared" si="52"/>
        <v>5.43</v>
      </c>
    </row>
    <row r="214" spans="1:107" x14ac:dyDescent="0.2">
      <c r="A214">
        <f>ROW(Source!A1038)</f>
        <v>1038</v>
      </c>
      <c r="B214">
        <v>40597198</v>
      </c>
      <c r="C214">
        <v>40602812</v>
      </c>
      <c r="D214">
        <v>38620866</v>
      </c>
      <c r="E214">
        <v>1</v>
      </c>
      <c r="F214">
        <v>1</v>
      </c>
      <c r="G214">
        <v>25</v>
      </c>
      <c r="H214">
        <v>2</v>
      </c>
      <c r="I214" t="s">
        <v>587</v>
      </c>
      <c r="J214" t="s">
        <v>588</v>
      </c>
      <c r="K214" t="s">
        <v>589</v>
      </c>
      <c r="L214">
        <v>1368</v>
      </c>
      <c r="N214">
        <v>1011</v>
      </c>
      <c r="O214" t="s">
        <v>544</v>
      </c>
      <c r="P214" t="s">
        <v>544</v>
      </c>
      <c r="Q214">
        <v>1</v>
      </c>
      <c r="W214">
        <v>0</v>
      </c>
      <c r="X214">
        <v>-170043387</v>
      </c>
      <c r="Y214">
        <v>0.01</v>
      </c>
      <c r="AA214">
        <v>0</v>
      </c>
      <c r="AB214">
        <v>952.49</v>
      </c>
      <c r="AC214">
        <v>301.5</v>
      </c>
      <c r="AD214">
        <v>0</v>
      </c>
      <c r="AE214">
        <v>0</v>
      </c>
      <c r="AF214">
        <v>952.49</v>
      </c>
      <c r="AG214">
        <v>301.5</v>
      </c>
      <c r="AH214">
        <v>0</v>
      </c>
      <c r="AI214">
        <v>1</v>
      </c>
      <c r="AJ214">
        <v>1</v>
      </c>
      <c r="AK214">
        <v>1</v>
      </c>
      <c r="AL214">
        <v>1</v>
      </c>
      <c r="AN214">
        <v>0</v>
      </c>
      <c r="AO214">
        <v>1</v>
      </c>
      <c r="AP214">
        <v>0</v>
      </c>
      <c r="AQ214">
        <v>0</v>
      </c>
      <c r="AR214">
        <v>0</v>
      </c>
      <c r="AS214" t="s">
        <v>3</v>
      </c>
      <c r="AT214">
        <v>0.01</v>
      </c>
      <c r="AU214" t="s">
        <v>3</v>
      </c>
      <c r="AV214">
        <v>0</v>
      </c>
      <c r="AW214">
        <v>2</v>
      </c>
      <c r="AX214">
        <v>40602815</v>
      </c>
      <c r="AY214">
        <v>1</v>
      </c>
      <c r="AZ214">
        <v>6144</v>
      </c>
      <c r="BA214">
        <v>301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>Y214*Source!I1038</f>
        <v>0</v>
      </c>
      <c r="CY214">
        <f t="shared" si="48"/>
        <v>952.49</v>
      </c>
      <c r="CZ214">
        <f t="shared" si="49"/>
        <v>952.49</v>
      </c>
      <c r="DA214">
        <f t="shared" si="50"/>
        <v>1</v>
      </c>
      <c r="DB214">
        <f t="shared" si="51"/>
        <v>9.52</v>
      </c>
      <c r="DC214">
        <f t="shared" si="52"/>
        <v>3.02</v>
      </c>
    </row>
    <row r="215" spans="1:107" x14ac:dyDescent="0.2">
      <c r="A215">
        <f>ROW(Source!A1038)</f>
        <v>1038</v>
      </c>
      <c r="B215">
        <v>40597198</v>
      </c>
      <c r="C215">
        <v>40602812</v>
      </c>
      <c r="D215">
        <v>38620867</v>
      </c>
      <c r="E215">
        <v>1</v>
      </c>
      <c r="F215">
        <v>1</v>
      </c>
      <c r="G215">
        <v>25</v>
      </c>
      <c r="H215">
        <v>2</v>
      </c>
      <c r="I215" t="s">
        <v>590</v>
      </c>
      <c r="J215" t="s">
        <v>591</v>
      </c>
      <c r="K215" t="s">
        <v>592</v>
      </c>
      <c r="L215">
        <v>1368</v>
      </c>
      <c r="N215">
        <v>1011</v>
      </c>
      <c r="O215" t="s">
        <v>544</v>
      </c>
      <c r="P215" t="s">
        <v>544</v>
      </c>
      <c r="Q215">
        <v>1</v>
      </c>
      <c r="W215">
        <v>0</v>
      </c>
      <c r="X215">
        <v>1852708047</v>
      </c>
      <c r="Y215">
        <v>8.0000000000000002E-3</v>
      </c>
      <c r="AA215">
        <v>0</v>
      </c>
      <c r="AB215">
        <v>993.6</v>
      </c>
      <c r="AC215">
        <v>301.8</v>
      </c>
      <c r="AD215">
        <v>0</v>
      </c>
      <c r="AE215">
        <v>0</v>
      </c>
      <c r="AF215">
        <v>993.6</v>
      </c>
      <c r="AG215">
        <v>301.8</v>
      </c>
      <c r="AH215">
        <v>0</v>
      </c>
      <c r="AI215">
        <v>1</v>
      </c>
      <c r="AJ215">
        <v>1</v>
      </c>
      <c r="AK215">
        <v>1</v>
      </c>
      <c r="AL215">
        <v>1</v>
      </c>
      <c r="AN215">
        <v>0</v>
      </c>
      <c r="AO215">
        <v>1</v>
      </c>
      <c r="AP215">
        <v>0</v>
      </c>
      <c r="AQ215">
        <v>0</v>
      </c>
      <c r="AR215">
        <v>0</v>
      </c>
      <c r="AS215" t="s">
        <v>3</v>
      </c>
      <c r="AT215">
        <v>8.0000000000000002E-3</v>
      </c>
      <c r="AU215" t="s">
        <v>3</v>
      </c>
      <c r="AV215">
        <v>0</v>
      </c>
      <c r="AW215">
        <v>2</v>
      </c>
      <c r="AX215">
        <v>40602816</v>
      </c>
      <c r="AY215">
        <v>1</v>
      </c>
      <c r="AZ215">
        <v>6144</v>
      </c>
      <c r="BA215">
        <v>302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>Y215*Source!I1038</f>
        <v>0</v>
      </c>
      <c r="CY215">
        <f t="shared" si="48"/>
        <v>993.6</v>
      </c>
      <c r="CZ215">
        <f t="shared" si="49"/>
        <v>993.6</v>
      </c>
      <c r="DA215">
        <f t="shared" si="50"/>
        <v>1</v>
      </c>
      <c r="DB215">
        <f t="shared" si="51"/>
        <v>7.95</v>
      </c>
      <c r="DC215">
        <f t="shared" si="52"/>
        <v>2.41</v>
      </c>
    </row>
    <row r="216" spans="1:107" x14ac:dyDescent="0.2">
      <c r="A216">
        <f>ROW(Source!A1039)</f>
        <v>1039</v>
      </c>
      <c r="B216">
        <v>40597198</v>
      </c>
      <c r="C216">
        <v>40602817</v>
      </c>
      <c r="D216">
        <v>38620866</v>
      </c>
      <c r="E216">
        <v>1</v>
      </c>
      <c r="F216">
        <v>1</v>
      </c>
      <c r="G216">
        <v>25</v>
      </c>
      <c r="H216">
        <v>2</v>
      </c>
      <c r="I216" t="s">
        <v>587</v>
      </c>
      <c r="J216" t="s">
        <v>588</v>
      </c>
      <c r="K216" t="s">
        <v>589</v>
      </c>
      <c r="L216">
        <v>1368</v>
      </c>
      <c r="N216">
        <v>1011</v>
      </c>
      <c r="O216" t="s">
        <v>544</v>
      </c>
      <c r="P216" t="s">
        <v>544</v>
      </c>
      <c r="Q216">
        <v>1</v>
      </c>
      <c r="W216">
        <v>0</v>
      </c>
      <c r="X216">
        <v>-170043387</v>
      </c>
      <c r="Y216">
        <v>0.26</v>
      </c>
      <c r="AA216">
        <v>0</v>
      </c>
      <c r="AB216">
        <v>952.49</v>
      </c>
      <c r="AC216">
        <v>301.5</v>
      </c>
      <c r="AD216">
        <v>0</v>
      </c>
      <c r="AE216">
        <v>0</v>
      </c>
      <c r="AF216">
        <v>952.49</v>
      </c>
      <c r="AG216">
        <v>301.5</v>
      </c>
      <c r="AH216">
        <v>0</v>
      </c>
      <c r="AI216">
        <v>1</v>
      </c>
      <c r="AJ216">
        <v>1</v>
      </c>
      <c r="AK216">
        <v>1</v>
      </c>
      <c r="AL216">
        <v>1</v>
      </c>
      <c r="AN216">
        <v>0</v>
      </c>
      <c r="AO216">
        <v>1</v>
      </c>
      <c r="AP216">
        <v>1</v>
      </c>
      <c r="AQ216">
        <v>0</v>
      </c>
      <c r="AR216">
        <v>0</v>
      </c>
      <c r="AS216" t="s">
        <v>3</v>
      </c>
      <c r="AT216">
        <v>0.01</v>
      </c>
      <c r="AU216" t="s">
        <v>61</v>
      </c>
      <c r="AV216">
        <v>0</v>
      </c>
      <c r="AW216">
        <v>2</v>
      </c>
      <c r="AX216">
        <v>40602820</v>
      </c>
      <c r="AY216">
        <v>1</v>
      </c>
      <c r="AZ216">
        <v>0</v>
      </c>
      <c r="BA216">
        <v>303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>Y216*Source!I1039</f>
        <v>0</v>
      </c>
      <c r="CY216">
        <f t="shared" si="48"/>
        <v>952.49</v>
      </c>
      <c r="CZ216">
        <f t="shared" si="49"/>
        <v>952.49</v>
      </c>
      <c r="DA216">
        <f t="shared" si="50"/>
        <v>1</v>
      </c>
      <c r="DB216">
        <f>ROUND((ROUND(AT216*CZ216,2)*26),6)</f>
        <v>247.52</v>
      </c>
      <c r="DC216">
        <f>ROUND((ROUND(AT216*AG216,2)*26),6)</f>
        <v>78.52</v>
      </c>
    </row>
    <row r="217" spans="1:107" x14ac:dyDescent="0.2">
      <c r="A217">
        <f>ROW(Source!A1039)</f>
        <v>1039</v>
      </c>
      <c r="B217">
        <v>40597198</v>
      </c>
      <c r="C217">
        <v>40602817</v>
      </c>
      <c r="D217">
        <v>38620867</v>
      </c>
      <c r="E217">
        <v>1</v>
      </c>
      <c r="F217">
        <v>1</v>
      </c>
      <c r="G217">
        <v>25</v>
      </c>
      <c r="H217">
        <v>2</v>
      </c>
      <c r="I217" t="s">
        <v>590</v>
      </c>
      <c r="J217" t="s">
        <v>591</v>
      </c>
      <c r="K217" t="s">
        <v>592</v>
      </c>
      <c r="L217">
        <v>1368</v>
      </c>
      <c r="N217">
        <v>1011</v>
      </c>
      <c r="O217" t="s">
        <v>544</v>
      </c>
      <c r="P217" t="s">
        <v>544</v>
      </c>
      <c r="Q217">
        <v>1</v>
      </c>
      <c r="W217">
        <v>0</v>
      </c>
      <c r="X217">
        <v>1852708047</v>
      </c>
      <c r="Y217">
        <v>0.20800000000000002</v>
      </c>
      <c r="AA217">
        <v>0</v>
      </c>
      <c r="AB217">
        <v>993.6</v>
      </c>
      <c r="AC217">
        <v>301.8</v>
      </c>
      <c r="AD217">
        <v>0</v>
      </c>
      <c r="AE217">
        <v>0</v>
      </c>
      <c r="AF217">
        <v>993.6</v>
      </c>
      <c r="AG217">
        <v>301.8</v>
      </c>
      <c r="AH217">
        <v>0</v>
      </c>
      <c r="AI217">
        <v>1</v>
      </c>
      <c r="AJ217">
        <v>1</v>
      </c>
      <c r="AK217">
        <v>1</v>
      </c>
      <c r="AL217">
        <v>1</v>
      </c>
      <c r="AN217">
        <v>0</v>
      </c>
      <c r="AO217">
        <v>1</v>
      </c>
      <c r="AP217">
        <v>1</v>
      </c>
      <c r="AQ217">
        <v>0</v>
      </c>
      <c r="AR217">
        <v>0</v>
      </c>
      <c r="AS217" t="s">
        <v>3</v>
      </c>
      <c r="AT217">
        <v>8.0000000000000002E-3</v>
      </c>
      <c r="AU217" t="s">
        <v>61</v>
      </c>
      <c r="AV217">
        <v>0</v>
      </c>
      <c r="AW217">
        <v>2</v>
      </c>
      <c r="AX217">
        <v>40602821</v>
      </c>
      <c r="AY217">
        <v>1</v>
      </c>
      <c r="AZ217">
        <v>0</v>
      </c>
      <c r="BA217">
        <v>304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>Y217*Source!I1039</f>
        <v>0</v>
      </c>
      <c r="CY217">
        <f t="shared" si="48"/>
        <v>993.6</v>
      </c>
      <c r="CZ217">
        <f t="shared" si="49"/>
        <v>993.6</v>
      </c>
      <c r="DA217">
        <f t="shared" si="50"/>
        <v>1</v>
      </c>
      <c r="DB217">
        <f>ROUND((ROUND(AT217*CZ217,2)*26),6)</f>
        <v>206.7</v>
      </c>
      <c r="DC217">
        <f>ROUND((ROUND(AT217*AG217,2)*26),6)</f>
        <v>62.66</v>
      </c>
    </row>
    <row r="218" spans="1:107" x14ac:dyDescent="0.2">
      <c r="A218">
        <f>ROW(Source!A1075)</f>
        <v>1075</v>
      </c>
      <c r="B218">
        <v>40597198</v>
      </c>
      <c r="C218">
        <v>40602823</v>
      </c>
      <c r="D218">
        <v>38607873</v>
      </c>
      <c r="E218">
        <v>25</v>
      </c>
      <c r="F218">
        <v>1</v>
      </c>
      <c r="G218">
        <v>25</v>
      </c>
      <c r="H218">
        <v>1</v>
      </c>
      <c r="I218" t="s">
        <v>538</v>
      </c>
      <c r="J218" t="s">
        <v>3</v>
      </c>
      <c r="K218" t="s">
        <v>539</v>
      </c>
      <c r="L218">
        <v>1191</v>
      </c>
      <c r="N218">
        <v>1013</v>
      </c>
      <c r="O218" t="s">
        <v>540</v>
      </c>
      <c r="P218" t="s">
        <v>540</v>
      </c>
      <c r="Q218">
        <v>1</v>
      </c>
      <c r="W218">
        <v>0</v>
      </c>
      <c r="X218">
        <v>476480486</v>
      </c>
      <c r="Y218">
        <v>16.559999999999999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1</v>
      </c>
      <c r="AJ218">
        <v>1</v>
      </c>
      <c r="AK218">
        <v>1</v>
      </c>
      <c r="AL218">
        <v>1</v>
      </c>
      <c r="AN218">
        <v>0</v>
      </c>
      <c r="AO218">
        <v>1</v>
      </c>
      <c r="AP218">
        <v>0</v>
      </c>
      <c r="AQ218">
        <v>0</v>
      </c>
      <c r="AR218">
        <v>0</v>
      </c>
      <c r="AS218" t="s">
        <v>3</v>
      </c>
      <c r="AT218">
        <v>16.559999999999999</v>
      </c>
      <c r="AU218" t="s">
        <v>3</v>
      </c>
      <c r="AV218">
        <v>1</v>
      </c>
      <c r="AW218">
        <v>2</v>
      </c>
      <c r="AX218">
        <v>40602832</v>
      </c>
      <c r="AY218">
        <v>1</v>
      </c>
      <c r="AZ218">
        <v>0</v>
      </c>
      <c r="BA218">
        <v>305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X218">
        <f>Y218*Source!I1075</f>
        <v>0</v>
      </c>
      <c r="CY218">
        <f>AD218</f>
        <v>0</v>
      </c>
      <c r="CZ218">
        <f>AH218</f>
        <v>0</v>
      </c>
      <c r="DA218">
        <f>AL218</f>
        <v>1</v>
      </c>
      <c r="DB218">
        <f t="shared" ref="DB218:DB249" si="53">ROUND(ROUND(AT218*CZ218,2),6)</f>
        <v>0</v>
      </c>
      <c r="DC218">
        <f t="shared" ref="DC218:DC249" si="54">ROUND(ROUND(AT218*AG218,2),6)</f>
        <v>0</v>
      </c>
    </row>
    <row r="219" spans="1:107" x14ac:dyDescent="0.2">
      <c r="A219">
        <f>ROW(Source!A1075)</f>
        <v>1075</v>
      </c>
      <c r="B219">
        <v>40597198</v>
      </c>
      <c r="C219">
        <v>40602823</v>
      </c>
      <c r="D219">
        <v>38620123</v>
      </c>
      <c r="E219">
        <v>1</v>
      </c>
      <c r="F219">
        <v>1</v>
      </c>
      <c r="G219">
        <v>25</v>
      </c>
      <c r="H219">
        <v>2</v>
      </c>
      <c r="I219" t="s">
        <v>593</v>
      </c>
      <c r="J219" t="s">
        <v>594</v>
      </c>
      <c r="K219" t="s">
        <v>595</v>
      </c>
      <c r="L219">
        <v>1368</v>
      </c>
      <c r="N219">
        <v>1011</v>
      </c>
      <c r="O219" t="s">
        <v>544</v>
      </c>
      <c r="P219" t="s">
        <v>544</v>
      </c>
      <c r="Q219">
        <v>1</v>
      </c>
      <c r="W219">
        <v>0</v>
      </c>
      <c r="X219">
        <v>-806024906</v>
      </c>
      <c r="Y219">
        <v>2.08</v>
      </c>
      <c r="AA219">
        <v>0</v>
      </c>
      <c r="AB219">
        <v>1159.46</v>
      </c>
      <c r="AC219">
        <v>525.74</v>
      </c>
      <c r="AD219">
        <v>0</v>
      </c>
      <c r="AE219">
        <v>0</v>
      </c>
      <c r="AF219">
        <v>1159.46</v>
      </c>
      <c r="AG219">
        <v>525.74</v>
      </c>
      <c r="AH219">
        <v>0</v>
      </c>
      <c r="AI219">
        <v>1</v>
      </c>
      <c r="AJ219">
        <v>1</v>
      </c>
      <c r="AK219">
        <v>1</v>
      </c>
      <c r="AL219">
        <v>1</v>
      </c>
      <c r="AN219">
        <v>0</v>
      </c>
      <c r="AO219">
        <v>1</v>
      </c>
      <c r="AP219">
        <v>0</v>
      </c>
      <c r="AQ219">
        <v>0</v>
      </c>
      <c r="AR219">
        <v>0</v>
      </c>
      <c r="AS219" t="s">
        <v>3</v>
      </c>
      <c r="AT219">
        <v>2.08</v>
      </c>
      <c r="AU219" t="s">
        <v>3</v>
      </c>
      <c r="AV219">
        <v>0</v>
      </c>
      <c r="AW219">
        <v>2</v>
      </c>
      <c r="AX219">
        <v>40602833</v>
      </c>
      <c r="AY219">
        <v>1</v>
      </c>
      <c r="AZ219">
        <v>0</v>
      </c>
      <c r="BA219">
        <v>306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X219">
        <f>Y219*Source!I1075</f>
        <v>0</v>
      </c>
      <c r="CY219">
        <f>AB219</f>
        <v>1159.46</v>
      </c>
      <c r="CZ219">
        <f>AF219</f>
        <v>1159.46</v>
      </c>
      <c r="DA219">
        <f>AJ219</f>
        <v>1</v>
      </c>
      <c r="DB219">
        <f t="shared" si="53"/>
        <v>2411.6799999999998</v>
      </c>
      <c r="DC219">
        <f t="shared" si="54"/>
        <v>1093.54</v>
      </c>
    </row>
    <row r="220" spans="1:107" x14ac:dyDescent="0.2">
      <c r="A220">
        <f>ROW(Source!A1075)</f>
        <v>1075</v>
      </c>
      <c r="B220">
        <v>40597198</v>
      </c>
      <c r="C220">
        <v>40602823</v>
      </c>
      <c r="D220">
        <v>38620278</v>
      </c>
      <c r="E220">
        <v>1</v>
      </c>
      <c r="F220">
        <v>1</v>
      </c>
      <c r="G220">
        <v>25</v>
      </c>
      <c r="H220">
        <v>2</v>
      </c>
      <c r="I220" t="s">
        <v>596</v>
      </c>
      <c r="J220" t="s">
        <v>597</v>
      </c>
      <c r="K220" t="s">
        <v>598</v>
      </c>
      <c r="L220">
        <v>1368</v>
      </c>
      <c r="N220">
        <v>1011</v>
      </c>
      <c r="O220" t="s">
        <v>544</v>
      </c>
      <c r="P220" t="s">
        <v>544</v>
      </c>
      <c r="Q220">
        <v>1</v>
      </c>
      <c r="W220">
        <v>0</v>
      </c>
      <c r="X220">
        <v>-1025534576</v>
      </c>
      <c r="Y220">
        <v>2.08</v>
      </c>
      <c r="AA220">
        <v>0</v>
      </c>
      <c r="AB220">
        <v>416.25</v>
      </c>
      <c r="AC220">
        <v>204.9</v>
      </c>
      <c r="AD220">
        <v>0</v>
      </c>
      <c r="AE220">
        <v>0</v>
      </c>
      <c r="AF220">
        <v>416.25</v>
      </c>
      <c r="AG220">
        <v>204.9</v>
      </c>
      <c r="AH220">
        <v>0</v>
      </c>
      <c r="AI220">
        <v>1</v>
      </c>
      <c r="AJ220">
        <v>1</v>
      </c>
      <c r="AK220">
        <v>1</v>
      </c>
      <c r="AL220">
        <v>1</v>
      </c>
      <c r="AN220">
        <v>0</v>
      </c>
      <c r="AO220">
        <v>1</v>
      </c>
      <c r="AP220">
        <v>0</v>
      </c>
      <c r="AQ220">
        <v>0</v>
      </c>
      <c r="AR220">
        <v>0</v>
      </c>
      <c r="AS220" t="s">
        <v>3</v>
      </c>
      <c r="AT220">
        <v>2.08</v>
      </c>
      <c r="AU220" t="s">
        <v>3</v>
      </c>
      <c r="AV220">
        <v>0</v>
      </c>
      <c r="AW220">
        <v>2</v>
      </c>
      <c r="AX220">
        <v>40602834</v>
      </c>
      <c r="AY220">
        <v>1</v>
      </c>
      <c r="AZ220">
        <v>0</v>
      </c>
      <c r="BA220">
        <v>307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X220">
        <f>Y220*Source!I1075</f>
        <v>0</v>
      </c>
      <c r="CY220">
        <f>AB220</f>
        <v>416.25</v>
      </c>
      <c r="CZ220">
        <f>AF220</f>
        <v>416.25</v>
      </c>
      <c r="DA220">
        <f>AJ220</f>
        <v>1</v>
      </c>
      <c r="DB220">
        <f t="shared" si="53"/>
        <v>865.8</v>
      </c>
      <c r="DC220">
        <f t="shared" si="54"/>
        <v>426.19</v>
      </c>
    </row>
    <row r="221" spans="1:107" x14ac:dyDescent="0.2">
      <c r="A221">
        <f>ROW(Source!A1075)</f>
        <v>1075</v>
      </c>
      <c r="B221">
        <v>40597198</v>
      </c>
      <c r="C221">
        <v>40602823</v>
      </c>
      <c r="D221">
        <v>38620281</v>
      </c>
      <c r="E221">
        <v>1</v>
      </c>
      <c r="F221">
        <v>1</v>
      </c>
      <c r="G221">
        <v>25</v>
      </c>
      <c r="H221">
        <v>2</v>
      </c>
      <c r="I221" t="s">
        <v>599</v>
      </c>
      <c r="J221" t="s">
        <v>600</v>
      </c>
      <c r="K221" t="s">
        <v>601</v>
      </c>
      <c r="L221">
        <v>1368</v>
      </c>
      <c r="N221">
        <v>1011</v>
      </c>
      <c r="O221" t="s">
        <v>544</v>
      </c>
      <c r="P221" t="s">
        <v>544</v>
      </c>
      <c r="Q221">
        <v>1</v>
      </c>
      <c r="W221">
        <v>0</v>
      </c>
      <c r="X221">
        <v>-95869070</v>
      </c>
      <c r="Y221">
        <v>0.81</v>
      </c>
      <c r="AA221">
        <v>0</v>
      </c>
      <c r="AB221">
        <v>1942.21</v>
      </c>
      <c r="AC221">
        <v>436.39</v>
      </c>
      <c r="AD221">
        <v>0</v>
      </c>
      <c r="AE221">
        <v>0</v>
      </c>
      <c r="AF221">
        <v>1942.21</v>
      </c>
      <c r="AG221">
        <v>436.39</v>
      </c>
      <c r="AH221">
        <v>0</v>
      </c>
      <c r="AI221">
        <v>1</v>
      </c>
      <c r="AJ221">
        <v>1</v>
      </c>
      <c r="AK221">
        <v>1</v>
      </c>
      <c r="AL221">
        <v>1</v>
      </c>
      <c r="AN221">
        <v>0</v>
      </c>
      <c r="AO221">
        <v>1</v>
      </c>
      <c r="AP221">
        <v>0</v>
      </c>
      <c r="AQ221">
        <v>0</v>
      </c>
      <c r="AR221">
        <v>0</v>
      </c>
      <c r="AS221" t="s">
        <v>3</v>
      </c>
      <c r="AT221">
        <v>0.81</v>
      </c>
      <c r="AU221" t="s">
        <v>3</v>
      </c>
      <c r="AV221">
        <v>0</v>
      </c>
      <c r="AW221">
        <v>2</v>
      </c>
      <c r="AX221">
        <v>40602835</v>
      </c>
      <c r="AY221">
        <v>1</v>
      </c>
      <c r="AZ221">
        <v>0</v>
      </c>
      <c r="BA221">
        <v>308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X221">
        <f>Y221*Source!I1075</f>
        <v>0</v>
      </c>
      <c r="CY221">
        <f>AB221</f>
        <v>1942.21</v>
      </c>
      <c r="CZ221">
        <f>AF221</f>
        <v>1942.21</v>
      </c>
      <c r="DA221">
        <f>AJ221</f>
        <v>1</v>
      </c>
      <c r="DB221">
        <f t="shared" si="53"/>
        <v>1573.19</v>
      </c>
      <c r="DC221">
        <f t="shared" si="54"/>
        <v>353.48</v>
      </c>
    </row>
    <row r="222" spans="1:107" x14ac:dyDescent="0.2">
      <c r="A222">
        <f>ROW(Source!A1075)</f>
        <v>1075</v>
      </c>
      <c r="B222">
        <v>40597198</v>
      </c>
      <c r="C222">
        <v>40602823</v>
      </c>
      <c r="D222">
        <v>38620305</v>
      </c>
      <c r="E222">
        <v>1</v>
      </c>
      <c r="F222">
        <v>1</v>
      </c>
      <c r="G222">
        <v>25</v>
      </c>
      <c r="H222">
        <v>2</v>
      </c>
      <c r="I222" t="s">
        <v>581</v>
      </c>
      <c r="J222" t="s">
        <v>582</v>
      </c>
      <c r="K222" t="s">
        <v>583</v>
      </c>
      <c r="L222">
        <v>1368</v>
      </c>
      <c r="N222">
        <v>1011</v>
      </c>
      <c r="O222" t="s">
        <v>544</v>
      </c>
      <c r="P222" t="s">
        <v>544</v>
      </c>
      <c r="Q222">
        <v>1</v>
      </c>
      <c r="W222">
        <v>0</v>
      </c>
      <c r="X222">
        <v>-282859921</v>
      </c>
      <c r="Y222">
        <v>1.94</v>
      </c>
      <c r="AA222">
        <v>0</v>
      </c>
      <c r="AB222">
        <v>1364.77</v>
      </c>
      <c r="AC222">
        <v>610.30999999999995</v>
      </c>
      <c r="AD222">
        <v>0</v>
      </c>
      <c r="AE222">
        <v>0</v>
      </c>
      <c r="AF222">
        <v>1364.77</v>
      </c>
      <c r="AG222">
        <v>610.30999999999995</v>
      </c>
      <c r="AH222">
        <v>0</v>
      </c>
      <c r="AI222">
        <v>1</v>
      </c>
      <c r="AJ222">
        <v>1</v>
      </c>
      <c r="AK222">
        <v>1</v>
      </c>
      <c r="AL222">
        <v>1</v>
      </c>
      <c r="AN222">
        <v>0</v>
      </c>
      <c r="AO222">
        <v>1</v>
      </c>
      <c r="AP222">
        <v>0</v>
      </c>
      <c r="AQ222">
        <v>0</v>
      </c>
      <c r="AR222">
        <v>0</v>
      </c>
      <c r="AS222" t="s">
        <v>3</v>
      </c>
      <c r="AT222">
        <v>1.94</v>
      </c>
      <c r="AU222" t="s">
        <v>3</v>
      </c>
      <c r="AV222">
        <v>0</v>
      </c>
      <c r="AW222">
        <v>2</v>
      </c>
      <c r="AX222">
        <v>40602836</v>
      </c>
      <c r="AY222">
        <v>1</v>
      </c>
      <c r="AZ222">
        <v>0</v>
      </c>
      <c r="BA222">
        <v>309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CX222">
        <f>Y222*Source!I1075</f>
        <v>0</v>
      </c>
      <c r="CY222">
        <f>AB222</f>
        <v>1364.77</v>
      </c>
      <c r="CZ222">
        <f>AF222</f>
        <v>1364.77</v>
      </c>
      <c r="DA222">
        <f>AJ222</f>
        <v>1</v>
      </c>
      <c r="DB222">
        <f t="shared" si="53"/>
        <v>2647.65</v>
      </c>
      <c r="DC222">
        <f t="shared" si="54"/>
        <v>1184</v>
      </c>
    </row>
    <row r="223" spans="1:107" x14ac:dyDescent="0.2">
      <c r="A223">
        <f>ROW(Source!A1075)</f>
        <v>1075</v>
      </c>
      <c r="B223">
        <v>40597198</v>
      </c>
      <c r="C223">
        <v>40602823</v>
      </c>
      <c r="D223">
        <v>38620271</v>
      </c>
      <c r="E223">
        <v>1</v>
      </c>
      <c r="F223">
        <v>1</v>
      </c>
      <c r="G223">
        <v>25</v>
      </c>
      <c r="H223">
        <v>2</v>
      </c>
      <c r="I223" t="s">
        <v>602</v>
      </c>
      <c r="J223" t="s">
        <v>603</v>
      </c>
      <c r="K223" t="s">
        <v>604</v>
      </c>
      <c r="L223">
        <v>1368</v>
      </c>
      <c r="N223">
        <v>1011</v>
      </c>
      <c r="O223" t="s">
        <v>544</v>
      </c>
      <c r="P223" t="s">
        <v>544</v>
      </c>
      <c r="Q223">
        <v>1</v>
      </c>
      <c r="W223">
        <v>0</v>
      </c>
      <c r="X223">
        <v>-1880632103</v>
      </c>
      <c r="Y223">
        <v>0.65</v>
      </c>
      <c r="AA223">
        <v>0</v>
      </c>
      <c r="AB223">
        <v>1179.56</v>
      </c>
      <c r="AC223">
        <v>439.28</v>
      </c>
      <c r="AD223">
        <v>0</v>
      </c>
      <c r="AE223">
        <v>0</v>
      </c>
      <c r="AF223">
        <v>1179.56</v>
      </c>
      <c r="AG223">
        <v>439.28</v>
      </c>
      <c r="AH223">
        <v>0</v>
      </c>
      <c r="AI223">
        <v>1</v>
      </c>
      <c r="AJ223">
        <v>1</v>
      </c>
      <c r="AK223">
        <v>1</v>
      </c>
      <c r="AL223">
        <v>1</v>
      </c>
      <c r="AN223">
        <v>0</v>
      </c>
      <c r="AO223">
        <v>1</v>
      </c>
      <c r="AP223">
        <v>0</v>
      </c>
      <c r="AQ223">
        <v>0</v>
      </c>
      <c r="AR223">
        <v>0</v>
      </c>
      <c r="AS223" t="s">
        <v>3</v>
      </c>
      <c r="AT223">
        <v>0.65</v>
      </c>
      <c r="AU223" t="s">
        <v>3</v>
      </c>
      <c r="AV223">
        <v>0</v>
      </c>
      <c r="AW223">
        <v>2</v>
      </c>
      <c r="AX223">
        <v>40602837</v>
      </c>
      <c r="AY223">
        <v>1</v>
      </c>
      <c r="AZ223">
        <v>0</v>
      </c>
      <c r="BA223">
        <v>310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CX223">
        <f>Y223*Source!I1075</f>
        <v>0</v>
      </c>
      <c r="CY223">
        <f>AB223</f>
        <v>1179.56</v>
      </c>
      <c r="CZ223">
        <f>AF223</f>
        <v>1179.56</v>
      </c>
      <c r="DA223">
        <f>AJ223</f>
        <v>1</v>
      </c>
      <c r="DB223">
        <f t="shared" si="53"/>
        <v>766.71</v>
      </c>
      <c r="DC223">
        <f t="shared" si="54"/>
        <v>285.52999999999997</v>
      </c>
    </row>
    <row r="224" spans="1:107" x14ac:dyDescent="0.2">
      <c r="A224">
        <f>ROW(Source!A1075)</f>
        <v>1075</v>
      </c>
      <c r="B224">
        <v>40597198</v>
      </c>
      <c r="C224">
        <v>40602823</v>
      </c>
      <c r="D224">
        <v>38622214</v>
      </c>
      <c r="E224">
        <v>1</v>
      </c>
      <c r="F224">
        <v>1</v>
      </c>
      <c r="G224">
        <v>25</v>
      </c>
      <c r="H224">
        <v>3</v>
      </c>
      <c r="I224" t="s">
        <v>605</v>
      </c>
      <c r="J224" t="s">
        <v>606</v>
      </c>
      <c r="K224" t="s">
        <v>607</v>
      </c>
      <c r="L224">
        <v>1339</v>
      </c>
      <c r="N224">
        <v>1007</v>
      </c>
      <c r="O224" t="s">
        <v>263</v>
      </c>
      <c r="P224" t="s">
        <v>263</v>
      </c>
      <c r="Q224">
        <v>1</v>
      </c>
      <c r="W224">
        <v>0</v>
      </c>
      <c r="X224">
        <v>-284110059</v>
      </c>
      <c r="Y224">
        <v>110</v>
      </c>
      <c r="AA224">
        <v>590.78</v>
      </c>
      <c r="AB224">
        <v>0</v>
      </c>
      <c r="AC224">
        <v>0</v>
      </c>
      <c r="AD224">
        <v>0</v>
      </c>
      <c r="AE224">
        <v>590.78</v>
      </c>
      <c r="AF224">
        <v>0</v>
      </c>
      <c r="AG224">
        <v>0</v>
      </c>
      <c r="AH224">
        <v>0</v>
      </c>
      <c r="AI224">
        <v>1</v>
      </c>
      <c r="AJ224">
        <v>1</v>
      </c>
      <c r="AK224">
        <v>1</v>
      </c>
      <c r="AL224">
        <v>1</v>
      </c>
      <c r="AN224">
        <v>0</v>
      </c>
      <c r="AO224">
        <v>1</v>
      </c>
      <c r="AP224">
        <v>0</v>
      </c>
      <c r="AQ224">
        <v>0</v>
      </c>
      <c r="AR224">
        <v>0</v>
      </c>
      <c r="AS224" t="s">
        <v>3</v>
      </c>
      <c r="AT224">
        <v>110</v>
      </c>
      <c r="AU224" t="s">
        <v>3</v>
      </c>
      <c r="AV224">
        <v>0</v>
      </c>
      <c r="AW224">
        <v>2</v>
      </c>
      <c r="AX224">
        <v>40602838</v>
      </c>
      <c r="AY224">
        <v>1</v>
      </c>
      <c r="AZ224">
        <v>0</v>
      </c>
      <c r="BA224">
        <v>311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CX224">
        <f>Y224*Source!I1075</f>
        <v>0</v>
      </c>
      <c r="CY224">
        <f>AA224</f>
        <v>590.78</v>
      </c>
      <c r="CZ224">
        <f>AE224</f>
        <v>590.78</v>
      </c>
      <c r="DA224">
        <f>AI224</f>
        <v>1</v>
      </c>
      <c r="DB224">
        <f t="shared" si="53"/>
        <v>64985.8</v>
      </c>
      <c r="DC224">
        <f t="shared" si="54"/>
        <v>0</v>
      </c>
    </row>
    <row r="225" spans="1:107" x14ac:dyDescent="0.2">
      <c r="A225">
        <f>ROW(Source!A1075)</f>
        <v>1075</v>
      </c>
      <c r="B225">
        <v>40597198</v>
      </c>
      <c r="C225">
        <v>40602823</v>
      </c>
      <c r="D225">
        <v>38622957</v>
      </c>
      <c r="E225">
        <v>1</v>
      </c>
      <c r="F225">
        <v>1</v>
      </c>
      <c r="G225">
        <v>25</v>
      </c>
      <c r="H225">
        <v>3</v>
      </c>
      <c r="I225" t="s">
        <v>608</v>
      </c>
      <c r="J225" t="s">
        <v>609</v>
      </c>
      <c r="K225" t="s">
        <v>610</v>
      </c>
      <c r="L225">
        <v>1339</v>
      </c>
      <c r="N225">
        <v>1007</v>
      </c>
      <c r="O225" t="s">
        <v>263</v>
      </c>
      <c r="P225" t="s">
        <v>263</v>
      </c>
      <c r="Q225">
        <v>1</v>
      </c>
      <c r="W225">
        <v>0</v>
      </c>
      <c r="X225">
        <v>924487879</v>
      </c>
      <c r="Y225">
        <v>5</v>
      </c>
      <c r="AA225">
        <v>33.729999999999997</v>
      </c>
      <c r="AB225">
        <v>0</v>
      </c>
      <c r="AC225">
        <v>0</v>
      </c>
      <c r="AD225">
        <v>0</v>
      </c>
      <c r="AE225">
        <v>33.729999999999997</v>
      </c>
      <c r="AF225">
        <v>0</v>
      </c>
      <c r="AG225">
        <v>0</v>
      </c>
      <c r="AH225">
        <v>0</v>
      </c>
      <c r="AI225">
        <v>1</v>
      </c>
      <c r="AJ225">
        <v>1</v>
      </c>
      <c r="AK225">
        <v>1</v>
      </c>
      <c r="AL225">
        <v>1</v>
      </c>
      <c r="AN225">
        <v>0</v>
      </c>
      <c r="AO225">
        <v>1</v>
      </c>
      <c r="AP225">
        <v>0</v>
      </c>
      <c r="AQ225">
        <v>0</v>
      </c>
      <c r="AR225">
        <v>0</v>
      </c>
      <c r="AS225" t="s">
        <v>3</v>
      </c>
      <c r="AT225">
        <v>5</v>
      </c>
      <c r="AU225" t="s">
        <v>3</v>
      </c>
      <c r="AV225">
        <v>0</v>
      </c>
      <c r="AW225">
        <v>2</v>
      </c>
      <c r="AX225">
        <v>40602839</v>
      </c>
      <c r="AY225">
        <v>1</v>
      </c>
      <c r="AZ225">
        <v>0</v>
      </c>
      <c r="BA225">
        <v>312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CX225">
        <f>Y225*Source!I1075</f>
        <v>0</v>
      </c>
      <c r="CY225">
        <f>AA225</f>
        <v>33.729999999999997</v>
      </c>
      <c r="CZ225">
        <f>AE225</f>
        <v>33.729999999999997</v>
      </c>
      <c r="DA225">
        <f>AI225</f>
        <v>1</v>
      </c>
      <c r="DB225">
        <f t="shared" si="53"/>
        <v>168.65</v>
      </c>
      <c r="DC225">
        <f t="shared" si="54"/>
        <v>0</v>
      </c>
    </row>
    <row r="226" spans="1:107" x14ac:dyDescent="0.2">
      <c r="A226">
        <f>ROW(Source!A1076)</f>
        <v>1076</v>
      </c>
      <c r="B226">
        <v>40597198</v>
      </c>
      <c r="C226">
        <v>40602840</v>
      </c>
      <c r="D226">
        <v>38607873</v>
      </c>
      <c r="E226">
        <v>25</v>
      </c>
      <c r="F226">
        <v>1</v>
      </c>
      <c r="G226">
        <v>25</v>
      </c>
      <c r="H226">
        <v>1</v>
      </c>
      <c r="I226" t="s">
        <v>538</v>
      </c>
      <c r="J226" t="s">
        <v>3</v>
      </c>
      <c r="K226" t="s">
        <v>539</v>
      </c>
      <c r="L226">
        <v>1191</v>
      </c>
      <c r="N226">
        <v>1013</v>
      </c>
      <c r="O226" t="s">
        <v>540</v>
      </c>
      <c r="P226" t="s">
        <v>540</v>
      </c>
      <c r="Q226">
        <v>1</v>
      </c>
      <c r="W226">
        <v>0</v>
      </c>
      <c r="X226">
        <v>476480486</v>
      </c>
      <c r="Y226">
        <v>115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1</v>
      </c>
      <c r="AJ226">
        <v>1</v>
      </c>
      <c r="AK226">
        <v>1</v>
      </c>
      <c r="AL226">
        <v>1</v>
      </c>
      <c r="AN226">
        <v>0</v>
      </c>
      <c r="AO226">
        <v>1</v>
      </c>
      <c r="AP226">
        <v>0</v>
      </c>
      <c r="AQ226">
        <v>0</v>
      </c>
      <c r="AR226">
        <v>0</v>
      </c>
      <c r="AS226" t="s">
        <v>3</v>
      </c>
      <c r="AT226">
        <v>115</v>
      </c>
      <c r="AU226" t="s">
        <v>3</v>
      </c>
      <c r="AV226">
        <v>1</v>
      </c>
      <c r="AW226">
        <v>2</v>
      </c>
      <c r="AX226">
        <v>40602844</v>
      </c>
      <c r="AY226">
        <v>1</v>
      </c>
      <c r="AZ226">
        <v>0</v>
      </c>
      <c r="BA226">
        <v>313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CX226">
        <f>Y226*Source!I1076</f>
        <v>0</v>
      </c>
      <c r="CY226">
        <f>AD226</f>
        <v>0</v>
      </c>
      <c r="CZ226">
        <f>AH226</f>
        <v>0</v>
      </c>
      <c r="DA226">
        <f>AL226</f>
        <v>1</v>
      </c>
      <c r="DB226">
        <f t="shared" si="53"/>
        <v>0</v>
      </c>
      <c r="DC226">
        <f t="shared" si="54"/>
        <v>0</v>
      </c>
    </row>
    <row r="227" spans="1:107" x14ac:dyDescent="0.2">
      <c r="A227">
        <f>ROW(Source!A1076)</f>
        <v>1076</v>
      </c>
      <c r="B227">
        <v>40597198</v>
      </c>
      <c r="C227">
        <v>40602840</v>
      </c>
      <c r="D227">
        <v>38623896</v>
      </c>
      <c r="E227">
        <v>1</v>
      </c>
      <c r="F227">
        <v>1</v>
      </c>
      <c r="G227">
        <v>25</v>
      </c>
      <c r="H227">
        <v>3</v>
      </c>
      <c r="I227" t="s">
        <v>566</v>
      </c>
      <c r="J227" t="s">
        <v>567</v>
      </c>
      <c r="K227" t="s">
        <v>568</v>
      </c>
      <c r="L227">
        <v>1339</v>
      </c>
      <c r="N227">
        <v>1007</v>
      </c>
      <c r="O227" t="s">
        <v>263</v>
      </c>
      <c r="P227" t="s">
        <v>263</v>
      </c>
      <c r="Q227">
        <v>1</v>
      </c>
      <c r="W227">
        <v>0</v>
      </c>
      <c r="X227">
        <v>1637047911</v>
      </c>
      <c r="Y227">
        <v>5.9</v>
      </c>
      <c r="AA227">
        <v>3869.68</v>
      </c>
      <c r="AB227">
        <v>0</v>
      </c>
      <c r="AC227">
        <v>0</v>
      </c>
      <c r="AD227">
        <v>0</v>
      </c>
      <c r="AE227">
        <v>3869.68</v>
      </c>
      <c r="AF227">
        <v>0</v>
      </c>
      <c r="AG227">
        <v>0</v>
      </c>
      <c r="AH227">
        <v>0</v>
      </c>
      <c r="AI227">
        <v>1</v>
      </c>
      <c r="AJ227">
        <v>1</v>
      </c>
      <c r="AK227">
        <v>1</v>
      </c>
      <c r="AL227">
        <v>1</v>
      </c>
      <c r="AN227">
        <v>0</v>
      </c>
      <c r="AO227">
        <v>1</v>
      </c>
      <c r="AP227">
        <v>0</v>
      </c>
      <c r="AQ227">
        <v>0</v>
      </c>
      <c r="AR227">
        <v>0</v>
      </c>
      <c r="AS227" t="s">
        <v>3</v>
      </c>
      <c r="AT227">
        <v>5.9</v>
      </c>
      <c r="AU227" t="s">
        <v>3</v>
      </c>
      <c r="AV227">
        <v>0</v>
      </c>
      <c r="AW227">
        <v>2</v>
      </c>
      <c r="AX227">
        <v>40602845</v>
      </c>
      <c r="AY227">
        <v>1</v>
      </c>
      <c r="AZ227">
        <v>0</v>
      </c>
      <c r="BA227">
        <v>314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CX227">
        <f>Y227*Source!I1076</f>
        <v>0</v>
      </c>
      <c r="CY227">
        <f>AA227</f>
        <v>3869.68</v>
      </c>
      <c r="CZ227">
        <f>AE227</f>
        <v>3869.68</v>
      </c>
      <c r="DA227">
        <f>AI227</f>
        <v>1</v>
      </c>
      <c r="DB227">
        <f t="shared" si="53"/>
        <v>22831.11</v>
      </c>
      <c r="DC227">
        <f t="shared" si="54"/>
        <v>0</v>
      </c>
    </row>
    <row r="228" spans="1:107" x14ac:dyDescent="0.2">
      <c r="A228">
        <f>ROW(Source!A1076)</f>
        <v>1076</v>
      </c>
      <c r="B228">
        <v>40597198</v>
      </c>
      <c r="C228">
        <v>40602840</v>
      </c>
      <c r="D228">
        <v>38623972</v>
      </c>
      <c r="E228">
        <v>1</v>
      </c>
      <c r="F228">
        <v>1</v>
      </c>
      <c r="G228">
        <v>25</v>
      </c>
      <c r="H228">
        <v>3</v>
      </c>
      <c r="I228" t="s">
        <v>569</v>
      </c>
      <c r="J228" t="s">
        <v>570</v>
      </c>
      <c r="K228" t="s">
        <v>571</v>
      </c>
      <c r="L228">
        <v>1339</v>
      </c>
      <c r="N228">
        <v>1007</v>
      </c>
      <c r="O228" t="s">
        <v>263</v>
      </c>
      <c r="P228" t="s">
        <v>263</v>
      </c>
      <c r="Q228">
        <v>1</v>
      </c>
      <c r="W228">
        <v>0</v>
      </c>
      <c r="X228">
        <v>1273343709</v>
      </c>
      <c r="Y228">
        <v>0.06</v>
      </c>
      <c r="AA228">
        <v>3003.56</v>
      </c>
      <c r="AB228">
        <v>0</v>
      </c>
      <c r="AC228">
        <v>0</v>
      </c>
      <c r="AD228">
        <v>0</v>
      </c>
      <c r="AE228">
        <v>3003.56</v>
      </c>
      <c r="AF228">
        <v>0</v>
      </c>
      <c r="AG228">
        <v>0</v>
      </c>
      <c r="AH228">
        <v>0</v>
      </c>
      <c r="AI228">
        <v>1</v>
      </c>
      <c r="AJ228">
        <v>1</v>
      </c>
      <c r="AK228">
        <v>1</v>
      </c>
      <c r="AL228">
        <v>1</v>
      </c>
      <c r="AN228">
        <v>0</v>
      </c>
      <c r="AO228">
        <v>1</v>
      </c>
      <c r="AP228">
        <v>0</v>
      </c>
      <c r="AQ228">
        <v>0</v>
      </c>
      <c r="AR228">
        <v>0</v>
      </c>
      <c r="AS228" t="s">
        <v>3</v>
      </c>
      <c r="AT228">
        <v>0.06</v>
      </c>
      <c r="AU228" t="s">
        <v>3</v>
      </c>
      <c r="AV228">
        <v>0</v>
      </c>
      <c r="AW228">
        <v>2</v>
      </c>
      <c r="AX228">
        <v>40602846</v>
      </c>
      <c r="AY228">
        <v>1</v>
      </c>
      <c r="AZ228">
        <v>0</v>
      </c>
      <c r="BA228">
        <v>315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CX228">
        <f>Y228*Source!I1076</f>
        <v>0</v>
      </c>
      <c r="CY228">
        <f>AA228</f>
        <v>3003.56</v>
      </c>
      <c r="CZ228">
        <f>AE228</f>
        <v>3003.56</v>
      </c>
      <c r="DA228">
        <f>AI228</f>
        <v>1</v>
      </c>
      <c r="DB228">
        <f t="shared" si="53"/>
        <v>180.21</v>
      </c>
      <c r="DC228">
        <f t="shared" si="54"/>
        <v>0</v>
      </c>
    </row>
    <row r="229" spans="1:107" x14ac:dyDescent="0.2">
      <c r="A229">
        <f>ROW(Source!A1077)</f>
        <v>1077</v>
      </c>
      <c r="B229">
        <v>40597198</v>
      </c>
      <c r="C229">
        <v>40602848</v>
      </c>
      <c r="D229">
        <v>38607873</v>
      </c>
      <c r="E229">
        <v>25</v>
      </c>
      <c r="F229">
        <v>1</v>
      </c>
      <c r="G229">
        <v>25</v>
      </c>
      <c r="H229">
        <v>1</v>
      </c>
      <c r="I229" t="s">
        <v>538</v>
      </c>
      <c r="J229" t="s">
        <v>3</v>
      </c>
      <c r="K229" t="s">
        <v>539</v>
      </c>
      <c r="L229">
        <v>1191</v>
      </c>
      <c r="N229">
        <v>1013</v>
      </c>
      <c r="O229" t="s">
        <v>540</v>
      </c>
      <c r="P229" t="s">
        <v>540</v>
      </c>
      <c r="Q229">
        <v>1</v>
      </c>
      <c r="W229">
        <v>0</v>
      </c>
      <c r="X229">
        <v>476480486</v>
      </c>
      <c r="Y229">
        <v>16.559999999999999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1</v>
      </c>
      <c r="AJ229">
        <v>1</v>
      </c>
      <c r="AK229">
        <v>1</v>
      </c>
      <c r="AL229">
        <v>1</v>
      </c>
      <c r="AN229">
        <v>0</v>
      </c>
      <c r="AO229">
        <v>1</v>
      </c>
      <c r="AP229">
        <v>0</v>
      </c>
      <c r="AQ229">
        <v>0</v>
      </c>
      <c r="AR229">
        <v>0</v>
      </c>
      <c r="AS229" t="s">
        <v>3</v>
      </c>
      <c r="AT229">
        <v>16.559999999999999</v>
      </c>
      <c r="AU229" t="s">
        <v>3</v>
      </c>
      <c r="AV229">
        <v>1</v>
      </c>
      <c r="AW229">
        <v>2</v>
      </c>
      <c r="AX229">
        <v>40602857</v>
      </c>
      <c r="AY229">
        <v>1</v>
      </c>
      <c r="AZ229">
        <v>0</v>
      </c>
      <c r="BA229">
        <v>317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CX229">
        <f>Y229*Source!I1077</f>
        <v>0</v>
      </c>
      <c r="CY229">
        <f>AD229</f>
        <v>0</v>
      </c>
      <c r="CZ229">
        <f>AH229</f>
        <v>0</v>
      </c>
      <c r="DA229">
        <f>AL229</f>
        <v>1</v>
      </c>
      <c r="DB229">
        <f t="shared" si="53"/>
        <v>0</v>
      </c>
      <c r="DC229">
        <f t="shared" si="54"/>
        <v>0</v>
      </c>
    </row>
    <row r="230" spans="1:107" x14ac:dyDescent="0.2">
      <c r="A230">
        <f>ROW(Source!A1077)</f>
        <v>1077</v>
      </c>
      <c r="B230">
        <v>40597198</v>
      </c>
      <c r="C230">
        <v>40602848</v>
      </c>
      <c r="D230">
        <v>38620123</v>
      </c>
      <c r="E230">
        <v>1</v>
      </c>
      <c r="F230">
        <v>1</v>
      </c>
      <c r="G230">
        <v>25</v>
      </c>
      <c r="H230">
        <v>2</v>
      </c>
      <c r="I230" t="s">
        <v>593</v>
      </c>
      <c r="J230" t="s">
        <v>594</v>
      </c>
      <c r="K230" t="s">
        <v>595</v>
      </c>
      <c r="L230">
        <v>1368</v>
      </c>
      <c r="N230">
        <v>1011</v>
      </c>
      <c r="O230" t="s">
        <v>544</v>
      </c>
      <c r="P230" t="s">
        <v>544</v>
      </c>
      <c r="Q230">
        <v>1</v>
      </c>
      <c r="W230">
        <v>0</v>
      </c>
      <c r="X230">
        <v>-806024906</v>
      </c>
      <c r="Y230">
        <v>2.08</v>
      </c>
      <c r="AA230">
        <v>0</v>
      </c>
      <c r="AB230">
        <v>1159.46</v>
      </c>
      <c r="AC230">
        <v>525.74</v>
      </c>
      <c r="AD230">
        <v>0</v>
      </c>
      <c r="AE230">
        <v>0</v>
      </c>
      <c r="AF230">
        <v>1159.46</v>
      </c>
      <c r="AG230">
        <v>525.74</v>
      </c>
      <c r="AH230">
        <v>0</v>
      </c>
      <c r="AI230">
        <v>1</v>
      </c>
      <c r="AJ230">
        <v>1</v>
      </c>
      <c r="AK230">
        <v>1</v>
      </c>
      <c r="AL230">
        <v>1</v>
      </c>
      <c r="AN230">
        <v>0</v>
      </c>
      <c r="AO230">
        <v>1</v>
      </c>
      <c r="AP230">
        <v>0</v>
      </c>
      <c r="AQ230">
        <v>0</v>
      </c>
      <c r="AR230">
        <v>0</v>
      </c>
      <c r="AS230" t="s">
        <v>3</v>
      </c>
      <c r="AT230">
        <v>2.08</v>
      </c>
      <c r="AU230" t="s">
        <v>3</v>
      </c>
      <c r="AV230">
        <v>0</v>
      </c>
      <c r="AW230">
        <v>2</v>
      </c>
      <c r="AX230">
        <v>40602858</v>
      </c>
      <c r="AY230">
        <v>1</v>
      </c>
      <c r="AZ230">
        <v>0</v>
      </c>
      <c r="BA230">
        <v>318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CX230">
        <f>Y230*Source!I1077</f>
        <v>0</v>
      </c>
      <c r="CY230">
        <f>AB230</f>
        <v>1159.46</v>
      </c>
      <c r="CZ230">
        <f>AF230</f>
        <v>1159.46</v>
      </c>
      <c r="DA230">
        <f>AJ230</f>
        <v>1</v>
      </c>
      <c r="DB230">
        <f t="shared" si="53"/>
        <v>2411.6799999999998</v>
      </c>
      <c r="DC230">
        <f t="shared" si="54"/>
        <v>1093.54</v>
      </c>
    </row>
    <row r="231" spans="1:107" x14ac:dyDescent="0.2">
      <c r="A231">
        <f>ROW(Source!A1077)</f>
        <v>1077</v>
      </c>
      <c r="B231">
        <v>40597198</v>
      </c>
      <c r="C231">
        <v>40602848</v>
      </c>
      <c r="D231">
        <v>38620278</v>
      </c>
      <c r="E231">
        <v>1</v>
      </c>
      <c r="F231">
        <v>1</v>
      </c>
      <c r="G231">
        <v>25</v>
      </c>
      <c r="H231">
        <v>2</v>
      </c>
      <c r="I231" t="s">
        <v>596</v>
      </c>
      <c r="J231" t="s">
        <v>597</v>
      </c>
      <c r="K231" t="s">
        <v>598</v>
      </c>
      <c r="L231">
        <v>1368</v>
      </c>
      <c r="N231">
        <v>1011</v>
      </c>
      <c r="O231" t="s">
        <v>544</v>
      </c>
      <c r="P231" t="s">
        <v>544</v>
      </c>
      <c r="Q231">
        <v>1</v>
      </c>
      <c r="W231">
        <v>0</v>
      </c>
      <c r="X231">
        <v>-1025534576</v>
      </c>
      <c r="Y231">
        <v>2.08</v>
      </c>
      <c r="AA231">
        <v>0</v>
      </c>
      <c r="AB231">
        <v>416.25</v>
      </c>
      <c r="AC231">
        <v>204.9</v>
      </c>
      <c r="AD231">
        <v>0</v>
      </c>
      <c r="AE231">
        <v>0</v>
      </c>
      <c r="AF231">
        <v>416.25</v>
      </c>
      <c r="AG231">
        <v>204.9</v>
      </c>
      <c r="AH231">
        <v>0</v>
      </c>
      <c r="AI231">
        <v>1</v>
      </c>
      <c r="AJ231">
        <v>1</v>
      </c>
      <c r="AK231">
        <v>1</v>
      </c>
      <c r="AL231">
        <v>1</v>
      </c>
      <c r="AN231">
        <v>0</v>
      </c>
      <c r="AO231">
        <v>1</v>
      </c>
      <c r="AP231">
        <v>0</v>
      </c>
      <c r="AQ231">
        <v>0</v>
      </c>
      <c r="AR231">
        <v>0</v>
      </c>
      <c r="AS231" t="s">
        <v>3</v>
      </c>
      <c r="AT231">
        <v>2.08</v>
      </c>
      <c r="AU231" t="s">
        <v>3</v>
      </c>
      <c r="AV231">
        <v>0</v>
      </c>
      <c r="AW231">
        <v>2</v>
      </c>
      <c r="AX231">
        <v>40602859</v>
      </c>
      <c r="AY231">
        <v>1</v>
      </c>
      <c r="AZ231">
        <v>0</v>
      </c>
      <c r="BA231">
        <v>319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CX231">
        <f>Y231*Source!I1077</f>
        <v>0</v>
      </c>
      <c r="CY231">
        <f>AB231</f>
        <v>416.25</v>
      </c>
      <c r="CZ231">
        <f>AF231</f>
        <v>416.25</v>
      </c>
      <c r="DA231">
        <f>AJ231</f>
        <v>1</v>
      </c>
      <c r="DB231">
        <f t="shared" si="53"/>
        <v>865.8</v>
      </c>
      <c r="DC231">
        <f t="shared" si="54"/>
        <v>426.19</v>
      </c>
    </row>
    <row r="232" spans="1:107" x14ac:dyDescent="0.2">
      <c r="A232">
        <f>ROW(Source!A1077)</f>
        <v>1077</v>
      </c>
      <c r="B232">
        <v>40597198</v>
      </c>
      <c r="C232">
        <v>40602848</v>
      </c>
      <c r="D232">
        <v>38620281</v>
      </c>
      <c r="E232">
        <v>1</v>
      </c>
      <c r="F232">
        <v>1</v>
      </c>
      <c r="G232">
        <v>25</v>
      </c>
      <c r="H232">
        <v>2</v>
      </c>
      <c r="I232" t="s">
        <v>599</v>
      </c>
      <c r="J232" t="s">
        <v>600</v>
      </c>
      <c r="K232" t="s">
        <v>601</v>
      </c>
      <c r="L232">
        <v>1368</v>
      </c>
      <c r="N232">
        <v>1011</v>
      </c>
      <c r="O232" t="s">
        <v>544</v>
      </c>
      <c r="P232" t="s">
        <v>544</v>
      </c>
      <c r="Q232">
        <v>1</v>
      </c>
      <c r="W232">
        <v>0</v>
      </c>
      <c r="X232">
        <v>-95869070</v>
      </c>
      <c r="Y232">
        <v>0.81</v>
      </c>
      <c r="AA232">
        <v>0</v>
      </c>
      <c r="AB232">
        <v>1942.21</v>
      </c>
      <c r="AC232">
        <v>436.39</v>
      </c>
      <c r="AD232">
        <v>0</v>
      </c>
      <c r="AE232">
        <v>0</v>
      </c>
      <c r="AF232">
        <v>1942.21</v>
      </c>
      <c r="AG232">
        <v>436.39</v>
      </c>
      <c r="AH232">
        <v>0</v>
      </c>
      <c r="AI232">
        <v>1</v>
      </c>
      <c r="AJ232">
        <v>1</v>
      </c>
      <c r="AK232">
        <v>1</v>
      </c>
      <c r="AL232">
        <v>1</v>
      </c>
      <c r="AN232">
        <v>0</v>
      </c>
      <c r="AO232">
        <v>1</v>
      </c>
      <c r="AP232">
        <v>0</v>
      </c>
      <c r="AQ232">
        <v>0</v>
      </c>
      <c r="AR232">
        <v>0</v>
      </c>
      <c r="AS232" t="s">
        <v>3</v>
      </c>
      <c r="AT232">
        <v>0.81</v>
      </c>
      <c r="AU232" t="s">
        <v>3</v>
      </c>
      <c r="AV232">
        <v>0</v>
      </c>
      <c r="AW232">
        <v>2</v>
      </c>
      <c r="AX232">
        <v>40602860</v>
      </c>
      <c r="AY232">
        <v>1</v>
      </c>
      <c r="AZ232">
        <v>0</v>
      </c>
      <c r="BA232">
        <v>320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CX232">
        <f>Y232*Source!I1077</f>
        <v>0</v>
      </c>
      <c r="CY232">
        <f>AB232</f>
        <v>1942.21</v>
      </c>
      <c r="CZ232">
        <f>AF232</f>
        <v>1942.21</v>
      </c>
      <c r="DA232">
        <f>AJ232</f>
        <v>1</v>
      </c>
      <c r="DB232">
        <f t="shared" si="53"/>
        <v>1573.19</v>
      </c>
      <c r="DC232">
        <f t="shared" si="54"/>
        <v>353.48</v>
      </c>
    </row>
    <row r="233" spans="1:107" x14ac:dyDescent="0.2">
      <c r="A233">
        <f>ROW(Source!A1077)</f>
        <v>1077</v>
      </c>
      <c r="B233">
        <v>40597198</v>
      </c>
      <c r="C233">
        <v>40602848</v>
      </c>
      <c r="D233">
        <v>38620305</v>
      </c>
      <c r="E233">
        <v>1</v>
      </c>
      <c r="F233">
        <v>1</v>
      </c>
      <c r="G233">
        <v>25</v>
      </c>
      <c r="H233">
        <v>2</v>
      </c>
      <c r="I233" t="s">
        <v>581</v>
      </c>
      <c r="J233" t="s">
        <v>582</v>
      </c>
      <c r="K233" t="s">
        <v>583</v>
      </c>
      <c r="L233">
        <v>1368</v>
      </c>
      <c r="N233">
        <v>1011</v>
      </c>
      <c r="O233" t="s">
        <v>544</v>
      </c>
      <c r="P233" t="s">
        <v>544</v>
      </c>
      <c r="Q233">
        <v>1</v>
      </c>
      <c r="W233">
        <v>0</v>
      </c>
      <c r="X233">
        <v>-282859921</v>
      </c>
      <c r="Y233">
        <v>1.94</v>
      </c>
      <c r="AA233">
        <v>0</v>
      </c>
      <c r="AB233">
        <v>1364.77</v>
      </c>
      <c r="AC233">
        <v>610.30999999999995</v>
      </c>
      <c r="AD233">
        <v>0</v>
      </c>
      <c r="AE233">
        <v>0</v>
      </c>
      <c r="AF233">
        <v>1364.77</v>
      </c>
      <c r="AG233">
        <v>610.30999999999995</v>
      </c>
      <c r="AH233">
        <v>0</v>
      </c>
      <c r="AI233">
        <v>1</v>
      </c>
      <c r="AJ233">
        <v>1</v>
      </c>
      <c r="AK233">
        <v>1</v>
      </c>
      <c r="AL233">
        <v>1</v>
      </c>
      <c r="AN233">
        <v>0</v>
      </c>
      <c r="AO233">
        <v>1</v>
      </c>
      <c r="AP233">
        <v>0</v>
      </c>
      <c r="AQ233">
        <v>0</v>
      </c>
      <c r="AR233">
        <v>0</v>
      </c>
      <c r="AS233" t="s">
        <v>3</v>
      </c>
      <c r="AT233">
        <v>1.94</v>
      </c>
      <c r="AU233" t="s">
        <v>3</v>
      </c>
      <c r="AV233">
        <v>0</v>
      </c>
      <c r="AW233">
        <v>2</v>
      </c>
      <c r="AX233">
        <v>40602861</v>
      </c>
      <c r="AY233">
        <v>1</v>
      </c>
      <c r="AZ233">
        <v>0</v>
      </c>
      <c r="BA233">
        <v>321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CX233">
        <f>Y233*Source!I1077</f>
        <v>0</v>
      </c>
      <c r="CY233">
        <f>AB233</f>
        <v>1364.77</v>
      </c>
      <c r="CZ233">
        <f>AF233</f>
        <v>1364.77</v>
      </c>
      <c r="DA233">
        <f>AJ233</f>
        <v>1</v>
      </c>
      <c r="DB233">
        <f t="shared" si="53"/>
        <v>2647.65</v>
      </c>
      <c r="DC233">
        <f t="shared" si="54"/>
        <v>1184</v>
      </c>
    </row>
    <row r="234" spans="1:107" x14ac:dyDescent="0.2">
      <c r="A234">
        <f>ROW(Source!A1077)</f>
        <v>1077</v>
      </c>
      <c r="B234">
        <v>40597198</v>
      </c>
      <c r="C234">
        <v>40602848</v>
      </c>
      <c r="D234">
        <v>38620271</v>
      </c>
      <c r="E234">
        <v>1</v>
      </c>
      <c r="F234">
        <v>1</v>
      </c>
      <c r="G234">
        <v>25</v>
      </c>
      <c r="H234">
        <v>2</v>
      </c>
      <c r="I234" t="s">
        <v>602</v>
      </c>
      <c r="J234" t="s">
        <v>603</v>
      </c>
      <c r="K234" t="s">
        <v>604</v>
      </c>
      <c r="L234">
        <v>1368</v>
      </c>
      <c r="N234">
        <v>1011</v>
      </c>
      <c r="O234" t="s">
        <v>544</v>
      </c>
      <c r="P234" t="s">
        <v>544</v>
      </c>
      <c r="Q234">
        <v>1</v>
      </c>
      <c r="W234">
        <v>0</v>
      </c>
      <c r="X234">
        <v>-1880632103</v>
      </c>
      <c r="Y234">
        <v>0.65</v>
      </c>
      <c r="AA234">
        <v>0</v>
      </c>
      <c r="AB234">
        <v>1179.56</v>
      </c>
      <c r="AC234">
        <v>439.28</v>
      </c>
      <c r="AD234">
        <v>0</v>
      </c>
      <c r="AE234">
        <v>0</v>
      </c>
      <c r="AF234">
        <v>1179.56</v>
      </c>
      <c r="AG234">
        <v>439.28</v>
      </c>
      <c r="AH234">
        <v>0</v>
      </c>
      <c r="AI234">
        <v>1</v>
      </c>
      <c r="AJ234">
        <v>1</v>
      </c>
      <c r="AK234">
        <v>1</v>
      </c>
      <c r="AL234">
        <v>1</v>
      </c>
      <c r="AN234">
        <v>0</v>
      </c>
      <c r="AO234">
        <v>1</v>
      </c>
      <c r="AP234">
        <v>0</v>
      </c>
      <c r="AQ234">
        <v>0</v>
      </c>
      <c r="AR234">
        <v>0</v>
      </c>
      <c r="AS234" t="s">
        <v>3</v>
      </c>
      <c r="AT234">
        <v>0.65</v>
      </c>
      <c r="AU234" t="s">
        <v>3</v>
      </c>
      <c r="AV234">
        <v>0</v>
      </c>
      <c r="AW234">
        <v>2</v>
      </c>
      <c r="AX234">
        <v>40602862</v>
      </c>
      <c r="AY234">
        <v>1</v>
      </c>
      <c r="AZ234">
        <v>0</v>
      </c>
      <c r="BA234">
        <v>322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CX234">
        <f>Y234*Source!I1077</f>
        <v>0</v>
      </c>
      <c r="CY234">
        <f>AB234</f>
        <v>1179.56</v>
      </c>
      <c r="CZ234">
        <f>AF234</f>
        <v>1179.56</v>
      </c>
      <c r="DA234">
        <f>AJ234</f>
        <v>1</v>
      </c>
      <c r="DB234">
        <f t="shared" si="53"/>
        <v>766.71</v>
      </c>
      <c r="DC234">
        <f t="shared" si="54"/>
        <v>285.52999999999997</v>
      </c>
    </row>
    <row r="235" spans="1:107" x14ac:dyDescent="0.2">
      <c r="A235">
        <f>ROW(Source!A1077)</f>
        <v>1077</v>
      </c>
      <c r="B235">
        <v>40597198</v>
      </c>
      <c r="C235">
        <v>40602848</v>
      </c>
      <c r="D235">
        <v>38622214</v>
      </c>
      <c r="E235">
        <v>1</v>
      </c>
      <c r="F235">
        <v>1</v>
      </c>
      <c r="G235">
        <v>25</v>
      </c>
      <c r="H235">
        <v>3</v>
      </c>
      <c r="I235" t="s">
        <v>605</v>
      </c>
      <c r="J235" t="s">
        <v>606</v>
      </c>
      <c r="K235" t="s">
        <v>607</v>
      </c>
      <c r="L235">
        <v>1339</v>
      </c>
      <c r="N235">
        <v>1007</v>
      </c>
      <c r="O235" t="s">
        <v>263</v>
      </c>
      <c r="P235" t="s">
        <v>263</v>
      </c>
      <c r="Q235">
        <v>1</v>
      </c>
      <c r="W235">
        <v>0</v>
      </c>
      <c r="X235">
        <v>-284110059</v>
      </c>
      <c r="Y235">
        <v>110</v>
      </c>
      <c r="AA235">
        <v>590.78</v>
      </c>
      <c r="AB235">
        <v>0</v>
      </c>
      <c r="AC235">
        <v>0</v>
      </c>
      <c r="AD235">
        <v>0</v>
      </c>
      <c r="AE235">
        <v>590.78</v>
      </c>
      <c r="AF235">
        <v>0</v>
      </c>
      <c r="AG235">
        <v>0</v>
      </c>
      <c r="AH235">
        <v>0</v>
      </c>
      <c r="AI235">
        <v>1</v>
      </c>
      <c r="AJ235">
        <v>1</v>
      </c>
      <c r="AK235">
        <v>1</v>
      </c>
      <c r="AL235">
        <v>1</v>
      </c>
      <c r="AN235">
        <v>0</v>
      </c>
      <c r="AO235">
        <v>1</v>
      </c>
      <c r="AP235">
        <v>0</v>
      </c>
      <c r="AQ235">
        <v>0</v>
      </c>
      <c r="AR235">
        <v>0</v>
      </c>
      <c r="AS235" t="s">
        <v>3</v>
      </c>
      <c r="AT235">
        <v>110</v>
      </c>
      <c r="AU235" t="s">
        <v>3</v>
      </c>
      <c r="AV235">
        <v>0</v>
      </c>
      <c r="AW235">
        <v>2</v>
      </c>
      <c r="AX235">
        <v>40602863</v>
      </c>
      <c r="AY235">
        <v>1</v>
      </c>
      <c r="AZ235">
        <v>0</v>
      </c>
      <c r="BA235">
        <v>323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CX235">
        <f>Y235*Source!I1077</f>
        <v>0</v>
      </c>
      <c r="CY235">
        <f>AA235</f>
        <v>590.78</v>
      </c>
      <c r="CZ235">
        <f>AE235</f>
        <v>590.78</v>
      </c>
      <c r="DA235">
        <f>AI235</f>
        <v>1</v>
      </c>
      <c r="DB235">
        <f t="shared" si="53"/>
        <v>64985.8</v>
      </c>
      <c r="DC235">
        <f t="shared" si="54"/>
        <v>0</v>
      </c>
    </row>
    <row r="236" spans="1:107" x14ac:dyDescent="0.2">
      <c r="A236">
        <f>ROW(Source!A1077)</f>
        <v>1077</v>
      </c>
      <c r="B236">
        <v>40597198</v>
      </c>
      <c r="C236">
        <v>40602848</v>
      </c>
      <c r="D236">
        <v>38622957</v>
      </c>
      <c r="E236">
        <v>1</v>
      </c>
      <c r="F236">
        <v>1</v>
      </c>
      <c r="G236">
        <v>25</v>
      </c>
      <c r="H236">
        <v>3</v>
      </c>
      <c r="I236" t="s">
        <v>608</v>
      </c>
      <c r="J236" t="s">
        <v>609</v>
      </c>
      <c r="K236" t="s">
        <v>610</v>
      </c>
      <c r="L236">
        <v>1339</v>
      </c>
      <c r="N236">
        <v>1007</v>
      </c>
      <c r="O236" t="s">
        <v>263</v>
      </c>
      <c r="P236" t="s">
        <v>263</v>
      </c>
      <c r="Q236">
        <v>1</v>
      </c>
      <c r="W236">
        <v>0</v>
      </c>
      <c r="X236">
        <v>924487879</v>
      </c>
      <c r="Y236">
        <v>5</v>
      </c>
      <c r="AA236">
        <v>33.729999999999997</v>
      </c>
      <c r="AB236">
        <v>0</v>
      </c>
      <c r="AC236">
        <v>0</v>
      </c>
      <c r="AD236">
        <v>0</v>
      </c>
      <c r="AE236">
        <v>33.729999999999997</v>
      </c>
      <c r="AF236">
        <v>0</v>
      </c>
      <c r="AG236">
        <v>0</v>
      </c>
      <c r="AH236">
        <v>0</v>
      </c>
      <c r="AI236">
        <v>1</v>
      </c>
      <c r="AJ236">
        <v>1</v>
      </c>
      <c r="AK236">
        <v>1</v>
      </c>
      <c r="AL236">
        <v>1</v>
      </c>
      <c r="AN236">
        <v>0</v>
      </c>
      <c r="AO236">
        <v>1</v>
      </c>
      <c r="AP236">
        <v>0</v>
      </c>
      <c r="AQ236">
        <v>0</v>
      </c>
      <c r="AR236">
        <v>0</v>
      </c>
      <c r="AS236" t="s">
        <v>3</v>
      </c>
      <c r="AT236">
        <v>5</v>
      </c>
      <c r="AU236" t="s">
        <v>3</v>
      </c>
      <c r="AV236">
        <v>0</v>
      </c>
      <c r="AW236">
        <v>2</v>
      </c>
      <c r="AX236">
        <v>40602864</v>
      </c>
      <c r="AY236">
        <v>1</v>
      </c>
      <c r="AZ236">
        <v>0</v>
      </c>
      <c r="BA236">
        <v>324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CX236">
        <f>Y236*Source!I1077</f>
        <v>0</v>
      </c>
      <c r="CY236">
        <f>AA236</f>
        <v>33.729999999999997</v>
      </c>
      <c r="CZ236">
        <f>AE236</f>
        <v>33.729999999999997</v>
      </c>
      <c r="DA236">
        <f>AI236</f>
        <v>1</v>
      </c>
      <c r="DB236">
        <f t="shared" si="53"/>
        <v>168.65</v>
      </c>
      <c r="DC236">
        <f t="shared" si="54"/>
        <v>0</v>
      </c>
    </row>
    <row r="237" spans="1:107" x14ac:dyDescent="0.2">
      <c r="A237">
        <f>ROW(Source!A1078)</f>
        <v>1078</v>
      </c>
      <c r="B237">
        <v>40597198</v>
      </c>
      <c r="C237">
        <v>40602865</v>
      </c>
      <c r="D237">
        <v>38607873</v>
      </c>
      <c r="E237">
        <v>25</v>
      </c>
      <c r="F237">
        <v>1</v>
      </c>
      <c r="G237">
        <v>25</v>
      </c>
      <c r="H237">
        <v>1</v>
      </c>
      <c r="I237" t="s">
        <v>538</v>
      </c>
      <c r="J237" t="s">
        <v>3</v>
      </c>
      <c r="K237" t="s">
        <v>539</v>
      </c>
      <c r="L237">
        <v>1191</v>
      </c>
      <c r="N237">
        <v>1013</v>
      </c>
      <c r="O237" t="s">
        <v>540</v>
      </c>
      <c r="P237" t="s">
        <v>540</v>
      </c>
      <c r="Q237">
        <v>1</v>
      </c>
      <c r="W237">
        <v>0</v>
      </c>
      <c r="X237">
        <v>476480486</v>
      </c>
      <c r="Y237">
        <v>24.84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1</v>
      </c>
      <c r="AJ237">
        <v>1</v>
      </c>
      <c r="AK237">
        <v>1</v>
      </c>
      <c r="AL237">
        <v>1</v>
      </c>
      <c r="AN237">
        <v>0</v>
      </c>
      <c r="AO237">
        <v>1</v>
      </c>
      <c r="AP237">
        <v>0</v>
      </c>
      <c r="AQ237">
        <v>0</v>
      </c>
      <c r="AR237">
        <v>0</v>
      </c>
      <c r="AS237" t="s">
        <v>3</v>
      </c>
      <c r="AT237">
        <v>24.84</v>
      </c>
      <c r="AU237" t="s">
        <v>3</v>
      </c>
      <c r="AV237">
        <v>1</v>
      </c>
      <c r="AW237">
        <v>2</v>
      </c>
      <c r="AX237">
        <v>40602875</v>
      </c>
      <c r="AY237">
        <v>1</v>
      </c>
      <c r="AZ237">
        <v>0</v>
      </c>
      <c r="BA237">
        <v>325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CX237">
        <f>Y237*Source!I1078</f>
        <v>0</v>
      </c>
      <c r="CY237">
        <f>AD237</f>
        <v>0</v>
      </c>
      <c r="CZ237">
        <f>AH237</f>
        <v>0</v>
      </c>
      <c r="DA237">
        <f>AL237</f>
        <v>1</v>
      </c>
      <c r="DB237">
        <f t="shared" si="53"/>
        <v>0</v>
      </c>
      <c r="DC237">
        <f t="shared" si="54"/>
        <v>0</v>
      </c>
    </row>
    <row r="238" spans="1:107" x14ac:dyDescent="0.2">
      <c r="A238">
        <f>ROW(Source!A1078)</f>
        <v>1078</v>
      </c>
      <c r="B238">
        <v>40597198</v>
      </c>
      <c r="C238">
        <v>40602865</v>
      </c>
      <c r="D238">
        <v>38620100</v>
      </c>
      <c r="E238">
        <v>1</v>
      </c>
      <c r="F238">
        <v>1</v>
      </c>
      <c r="G238">
        <v>25</v>
      </c>
      <c r="H238">
        <v>2</v>
      </c>
      <c r="I238" t="s">
        <v>635</v>
      </c>
      <c r="J238" t="s">
        <v>636</v>
      </c>
      <c r="K238" t="s">
        <v>637</v>
      </c>
      <c r="L238">
        <v>1368</v>
      </c>
      <c r="N238">
        <v>1011</v>
      </c>
      <c r="O238" t="s">
        <v>544</v>
      </c>
      <c r="P238" t="s">
        <v>544</v>
      </c>
      <c r="Q238">
        <v>1</v>
      </c>
      <c r="W238">
        <v>0</v>
      </c>
      <c r="X238">
        <v>-727636115</v>
      </c>
      <c r="Y238">
        <v>2.94</v>
      </c>
      <c r="AA238">
        <v>0</v>
      </c>
      <c r="AB238">
        <v>923.83</v>
      </c>
      <c r="AC238">
        <v>342.06</v>
      </c>
      <c r="AD238">
        <v>0</v>
      </c>
      <c r="AE238">
        <v>0</v>
      </c>
      <c r="AF238">
        <v>923.83</v>
      </c>
      <c r="AG238">
        <v>342.06</v>
      </c>
      <c r="AH238">
        <v>0</v>
      </c>
      <c r="AI238">
        <v>1</v>
      </c>
      <c r="AJ238">
        <v>1</v>
      </c>
      <c r="AK238">
        <v>1</v>
      </c>
      <c r="AL238">
        <v>1</v>
      </c>
      <c r="AN238">
        <v>0</v>
      </c>
      <c r="AO238">
        <v>1</v>
      </c>
      <c r="AP238">
        <v>0</v>
      </c>
      <c r="AQ238">
        <v>0</v>
      </c>
      <c r="AR238">
        <v>0</v>
      </c>
      <c r="AS238" t="s">
        <v>3</v>
      </c>
      <c r="AT238">
        <v>2.94</v>
      </c>
      <c r="AU238" t="s">
        <v>3</v>
      </c>
      <c r="AV238">
        <v>0</v>
      </c>
      <c r="AW238">
        <v>2</v>
      </c>
      <c r="AX238">
        <v>40602876</v>
      </c>
      <c r="AY238">
        <v>1</v>
      </c>
      <c r="AZ238">
        <v>0</v>
      </c>
      <c r="BA238">
        <v>326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CX238">
        <f>Y238*Source!I1078</f>
        <v>0</v>
      </c>
      <c r="CY238">
        <f t="shared" ref="CY238:CY243" si="55">AB238</f>
        <v>923.83</v>
      </c>
      <c r="CZ238">
        <f t="shared" ref="CZ238:CZ243" si="56">AF238</f>
        <v>923.83</v>
      </c>
      <c r="DA238">
        <f t="shared" ref="DA238:DA243" si="57">AJ238</f>
        <v>1</v>
      </c>
      <c r="DB238">
        <f t="shared" si="53"/>
        <v>2716.06</v>
      </c>
      <c r="DC238">
        <f t="shared" si="54"/>
        <v>1005.66</v>
      </c>
    </row>
    <row r="239" spans="1:107" x14ac:dyDescent="0.2">
      <c r="A239">
        <f>ROW(Source!A1078)</f>
        <v>1078</v>
      </c>
      <c r="B239">
        <v>40597198</v>
      </c>
      <c r="C239">
        <v>40602865</v>
      </c>
      <c r="D239">
        <v>38620281</v>
      </c>
      <c r="E239">
        <v>1</v>
      </c>
      <c r="F239">
        <v>1</v>
      </c>
      <c r="G239">
        <v>25</v>
      </c>
      <c r="H239">
        <v>2</v>
      </c>
      <c r="I239" t="s">
        <v>599</v>
      </c>
      <c r="J239" t="s">
        <v>600</v>
      </c>
      <c r="K239" t="s">
        <v>601</v>
      </c>
      <c r="L239">
        <v>1368</v>
      </c>
      <c r="N239">
        <v>1011</v>
      </c>
      <c r="O239" t="s">
        <v>544</v>
      </c>
      <c r="P239" t="s">
        <v>544</v>
      </c>
      <c r="Q239">
        <v>1</v>
      </c>
      <c r="W239">
        <v>0</v>
      </c>
      <c r="X239">
        <v>-95869070</v>
      </c>
      <c r="Y239">
        <v>1.1399999999999999</v>
      </c>
      <c r="AA239">
        <v>0</v>
      </c>
      <c r="AB239">
        <v>1942.21</v>
      </c>
      <c r="AC239">
        <v>436.39</v>
      </c>
      <c r="AD239">
        <v>0</v>
      </c>
      <c r="AE239">
        <v>0</v>
      </c>
      <c r="AF239">
        <v>1942.21</v>
      </c>
      <c r="AG239">
        <v>436.39</v>
      </c>
      <c r="AH239">
        <v>0</v>
      </c>
      <c r="AI239">
        <v>1</v>
      </c>
      <c r="AJ239">
        <v>1</v>
      </c>
      <c r="AK239">
        <v>1</v>
      </c>
      <c r="AL239">
        <v>1</v>
      </c>
      <c r="AN239">
        <v>0</v>
      </c>
      <c r="AO239">
        <v>1</v>
      </c>
      <c r="AP239">
        <v>0</v>
      </c>
      <c r="AQ239">
        <v>0</v>
      </c>
      <c r="AR239">
        <v>0</v>
      </c>
      <c r="AS239" t="s">
        <v>3</v>
      </c>
      <c r="AT239">
        <v>1.1399999999999999</v>
      </c>
      <c r="AU239" t="s">
        <v>3</v>
      </c>
      <c r="AV239">
        <v>0</v>
      </c>
      <c r="AW239">
        <v>2</v>
      </c>
      <c r="AX239">
        <v>40602877</v>
      </c>
      <c r="AY239">
        <v>1</v>
      </c>
      <c r="AZ239">
        <v>0</v>
      </c>
      <c r="BA239">
        <v>327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CX239">
        <f>Y239*Source!I1078</f>
        <v>0</v>
      </c>
      <c r="CY239">
        <f t="shared" si="55"/>
        <v>1942.21</v>
      </c>
      <c r="CZ239">
        <f t="shared" si="56"/>
        <v>1942.21</v>
      </c>
      <c r="DA239">
        <f t="shared" si="57"/>
        <v>1</v>
      </c>
      <c r="DB239">
        <f t="shared" si="53"/>
        <v>2214.12</v>
      </c>
      <c r="DC239">
        <f t="shared" si="54"/>
        <v>497.48</v>
      </c>
    </row>
    <row r="240" spans="1:107" x14ac:dyDescent="0.2">
      <c r="A240">
        <f>ROW(Source!A1078)</f>
        <v>1078</v>
      </c>
      <c r="B240">
        <v>40597198</v>
      </c>
      <c r="C240">
        <v>40602865</v>
      </c>
      <c r="D240">
        <v>38620266</v>
      </c>
      <c r="E240">
        <v>1</v>
      </c>
      <c r="F240">
        <v>1</v>
      </c>
      <c r="G240">
        <v>25</v>
      </c>
      <c r="H240">
        <v>2</v>
      </c>
      <c r="I240" t="s">
        <v>638</v>
      </c>
      <c r="J240" t="s">
        <v>639</v>
      </c>
      <c r="K240" t="s">
        <v>640</v>
      </c>
      <c r="L240">
        <v>1368</v>
      </c>
      <c r="N240">
        <v>1011</v>
      </c>
      <c r="O240" t="s">
        <v>544</v>
      </c>
      <c r="P240" t="s">
        <v>544</v>
      </c>
      <c r="Q240">
        <v>1</v>
      </c>
      <c r="W240">
        <v>0</v>
      </c>
      <c r="X240">
        <v>-1771798638</v>
      </c>
      <c r="Y240">
        <v>8.9600000000000009</v>
      </c>
      <c r="AA240">
        <v>0</v>
      </c>
      <c r="AB240">
        <v>1207.81</v>
      </c>
      <c r="AC240">
        <v>504.4</v>
      </c>
      <c r="AD240">
        <v>0</v>
      </c>
      <c r="AE240">
        <v>0</v>
      </c>
      <c r="AF240">
        <v>1207.81</v>
      </c>
      <c r="AG240">
        <v>504.4</v>
      </c>
      <c r="AH240">
        <v>0</v>
      </c>
      <c r="AI240">
        <v>1</v>
      </c>
      <c r="AJ240">
        <v>1</v>
      </c>
      <c r="AK240">
        <v>1</v>
      </c>
      <c r="AL240">
        <v>1</v>
      </c>
      <c r="AN240">
        <v>0</v>
      </c>
      <c r="AO240">
        <v>1</v>
      </c>
      <c r="AP240">
        <v>0</v>
      </c>
      <c r="AQ240">
        <v>0</v>
      </c>
      <c r="AR240">
        <v>0</v>
      </c>
      <c r="AS240" t="s">
        <v>3</v>
      </c>
      <c r="AT240">
        <v>8.9600000000000009</v>
      </c>
      <c r="AU240" t="s">
        <v>3</v>
      </c>
      <c r="AV240">
        <v>0</v>
      </c>
      <c r="AW240">
        <v>2</v>
      </c>
      <c r="AX240">
        <v>40602878</v>
      </c>
      <c r="AY240">
        <v>1</v>
      </c>
      <c r="AZ240">
        <v>0</v>
      </c>
      <c r="BA240">
        <v>328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CX240">
        <f>Y240*Source!I1078</f>
        <v>0</v>
      </c>
      <c r="CY240">
        <f t="shared" si="55"/>
        <v>1207.81</v>
      </c>
      <c r="CZ240">
        <f t="shared" si="56"/>
        <v>1207.81</v>
      </c>
      <c r="DA240">
        <f t="shared" si="57"/>
        <v>1</v>
      </c>
      <c r="DB240">
        <f t="shared" si="53"/>
        <v>10821.98</v>
      </c>
      <c r="DC240">
        <f t="shared" si="54"/>
        <v>4519.42</v>
      </c>
    </row>
    <row r="241" spans="1:107" x14ac:dyDescent="0.2">
      <c r="A241">
        <f>ROW(Source!A1078)</f>
        <v>1078</v>
      </c>
      <c r="B241">
        <v>40597198</v>
      </c>
      <c r="C241">
        <v>40602865</v>
      </c>
      <c r="D241">
        <v>38620267</v>
      </c>
      <c r="E241">
        <v>1</v>
      </c>
      <c r="F241">
        <v>1</v>
      </c>
      <c r="G241">
        <v>25</v>
      </c>
      <c r="H241">
        <v>2</v>
      </c>
      <c r="I241" t="s">
        <v>641</v>
      </c>
      <c r="J241" t="s">
        <v>642</v>
      </c>
      <c r="K241" t="s">
        <v>643</v>
      </c>
      <c r="L241">
        <v>1368</v>
      </c>
      <c r="N241">
        <v>1011</v>
      </c>
      <c r="O241" t="s">
        <v>544</v>
      </c>
      <c r="P241" t="s">
        <v>544</v>
      </c>
      <c r="Q241">
        <v>1</v>
      </c>
      <c r="W241">
        <v>0</v>
      </c>
      <c r="X241">
        <v>1774579904</v>
      </c>
      <c r="Y241">
        <v>18.25</v>
      </c>
      <c r="AA241">
        <v>0</v>
      </c>
      <c r="AB241">
        <v>1741.23</v>
      </c>
      <c r="AC241">
        <v>685.71</v>
      </c>
      <c r="AD241">
        <v>0</v>
      </c>
      <c r="AE241">
        <v>0</v>
      </c>
      <c r="AF241">
        <v>1741.23</v>
      </c>
      <c r="AG241">
        <v>685.71</v>
      </c>
      <c r="AH241">
        <v>0</v>
      </c>
      <c r="AI241">
        <v>1</v>
      </c>
      <c r="AJ241">
        <v>1</v>
      </c>
      <c r="AK241">
        <v>1</v>
      </c>
      <c r="AL241">
        <v>1</v>
      </c>
      <c r="AN241">
        <v>0</v>
      </c>
      <c r="AO241">
        <v>1</v>
      </c>
      <c r="AP241">
        <v>0</v>
      </c>
      <c r="AQ241">
        <v>0</v>
      </c>
      <c r="AR241">
        <v>0</v>
      </c>
      <c r="AS241" t="s">
        <v>3</v>
      </c>
      <c r="AT241">
        <v>18.25</v>
      </c>
      <c r="AU241" t="s">
        <v>3</v>
      </c>
      <c r="AV241">
        <v>0</v>
      </c>
      <c r="AW241">
        <v>2</v>
      </c>
      <c r="AX241">
        <v>40602879</v>
      </c>
      <c r="AY241">
        <v>1</v>
      </c>
      <c r="AZ241">
        <v>0</v>
      </c>
      <c r="BA241">
        <v>329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CX241">
        <f>Y241*Source!I1078</f>
        <v>0</v>
      </c>
      <c r="CY241">
        <f t="shared" si="55"/>
        <v>1741.23</v>
      </c>
      <c r="CZ241">
        <f t="shared" si="56"/>
        <v>1741.23</v>
      </c>
      <c r="DA241">
        <f t="shared" si="57"/>
        <v>1</v>
      </c>
      <c r="DB241">
        <f t="shared" si="53"/>
        <v>31777.45</v>
      </c>
      <c r="DC241">
        <f t="shared" si="54"/>
        <v>12514.21</v>
      </c>
    </row>
    <row r="242" spans="1:107" x14ac:dyDescent="0.2">
      <c r="A242">
        <f>ROW(Source!A1078)</f>
        <v>1078</v>
      </c>
      <c r="B242">
        <v>40597198</v>
      </c>
      <c r="C242">
        <v>40602865</v>
      </c>
      <c r="D242">
        <v>38620305</v>
      </c>
      <c r="E242">
        <v>1</v>
      </c>
      <c r="F242">
        <v>1</v>
      </c>
      <c r="G242">
        <v>25</v>
      </c>
      <c r="H242">
        <v>2</v>
      </c>
      <c r="I242" t="s">
        <v>581</v>
      </c>
      <c r="J242" t="s">
        <v>582</v>
      </c>
      <c r="K242" t="s">
        <v>583</v>
      </c>
      <c r="L242">
        <v>1368</v>
      </c>
      <c r="N242">
        <v>1011</v>
      </c>
      <c r="O242" t="s">
        <v>544</v>
      </c>
      <c r="P242" t="s">
        <v>544</v>
      </c>
      <c r="Q242">
        <v>1</v>
      </c>
      <c r="W242">
        <v>0</v>
      </c>
      <c r="X242">
        <v>-282859921</v>
      </c>
      <c r="Y242">
        <v>2.2400000000000002</v>
      </c>
      <c r="AA242">
        <v>0</v>
      </c>
      <c r="AB242">
        <v>1364.77</v>
      </c>
      <c r="AC242">
        <v>610.30999999999995</v>
      </c>
      <c r="AD242">
        <v>0</v>
      </c>
      <c r="AE242">
        <v>0</v>
      </c>
      <c r="AF242">
        <v>1364.77</v>
      </c>
      <c r="AG242">
        <v>610.30999999999995</v>
      </c>
      <c r="AH242">
        <v>0</v>
      </c>
      <c r="AI242">
        <v>1</v>
      </c>
      <c r="AJ242">
        <v>1</v>
      </c>
      <c r="AK242">
        <v>1</v>
      </c>
      <c r="AL242">
        <v>1</v>
      </c>
      <c r="AN242">
        <v>0</v>
      </c>
      <c r="AO242">
        <v>1</v>
      </c>
      <c r="AP242">
        <v>0</v>
      </c>
      <c r="AQ242">
        <v>0</v>
      </c>
      <c r="AR242">
        <v>0</v>
      </c>
      <c r="AS242" t="s">
        <v>3</v>
      </c>
      <c r="AT242">
        <v>2.2400000000000002</v>
      </c>
      <c r="AU242" t="s">
        <v>3</v>
      </c>
      <c r="AV242">
        <v>0</v>
      </c>
      <c r="AW242">
        <v>2</v>
      </c>
      <c r="AX242">
        <v>40602880</v>
      </c>
      <c r="AY242">
        <v>1</v>
      </c>
      <c r="AZ242">
        <v>0</v>
      </c>
      <c r="BA242">
        <v>330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CX242">
        <f>Y242*Source!I1078</f>
        <v>0</v>
      </c>
      <c r="CY242">
        <f t="shared" si="55"/>
        <v>1364.77</v>
      </c>
      <c r="CZ242">
        <f t="shared" si="56"/>
        <v>1364.77</v>
      </c>
      <c r="DA242">
        <f t="shared" si="57"/>
        <v>1</v>
      </c>
      <c r="DB242">
        <f t="shared" si="53"/>
        <v>3057.08</v>
      </c>
      <c r="DC242">
        <f t="shared" si="54"/>
        <v>1367.09</v>
      </c>
    </row>
    <row r="243" spans="1:107" x14ac:dyDescent="0.2">
      <c r="A243">
        <f>ROW(Source!A1078)</f>
        <v>1078</v>
      </c>
      <c r="B243">
        <v>40597198</v>
      </c>
      <c r="C243">
        <v>40602865</v>
      </c>
      <c r="D243">
        <v>38620271</v>
      </c>
      <c r="E243">
        <v>1</v>
      </c>
      <c r="F243">
        <v>1</v>
      </c>
      <c r="G243">
        <v>25</v>
      </c>
      <c r="H243">
        <v>2</v>
      </c>
      <c r="I243" t="s">
        <v>602</v>
      </c>
      <c r="J243" t="s">
        <v>603</v>
      </c>
      <c r="K243" t="s">
        <v>604</v>
      </c>
      <c r="L243">
        <v>1368</v>
      </c>
      <c r="N243">
        <v>1011</v>
      </c>
      <c r="O243" t="s">
        <v>544</v>
      </c>
      <c r="P243" t="s">
        <v>544</v>
      </c>
      <c r="Q243">
        <v>1</v>
      </c>
      <c r="W243">
        <v>0</v>
      </c>
      <c r="X243">
        <v>-1880632103</v>
      </c>
      <c r="Y243">
        <v>0.65</v>
      </c>
      <c r="AA243">
        <v>0</v>
      </c>
      <c r="AB243">
        <v>1179.56</v>
      </c>
      <c r="AC243">
        <v>439.28</v>
      </c>
      <c r="AD243">
        <v>0</v>
      </c>
      <c r="AE243">
        <v>0</v>
      </c>
      <c r="AF243">
        <v>1179.56</v>
      </c>
      <c r="AG243">
        <v>439.28</v>
      </c>
      <c r="AH243">
        <v>0</v>
      </c>
      <c r="AI243">
        <v>1</v>
      </c>
      <c r="AJ243">
        <v>1</v>
      </c>
      <c r="AK243">
        <v>1</v>
      </c>
      <c r="AL243">
        <v>1</v>
      </c>
      <c r="AN243">
        <v>0</v>
      </c>
      <c r="AO243">
        <v>1</v>
      </c>
      <c r="AP243">
        <v>0</v>
      </c>
      <c r="AQ243">
        <v>0</v>
      </c>
      <c r="AR243">
        <v>0</v>
      </c>
      <c r="AS243" t="s">
        <v>3</v>
      </c>
      <c r="AT243">
        <v>0.65</v>
      </c>
      <c r="AU243" t="s">
        <v>3</v>
      </c>
      <c r="AV243">
        <v>0</v>
      </c>
      <c r="AW243">
        <v>2</v>
      </c>
      <c r="AX243">
        <v>40602881</v>
      </c>
      <c r="AY243">
        <v>1</v>
      </c>
      <c r="AZ243">
        <v>0</v>
      </c>
      <c r="BA243">
        <v>331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CX243">
        <f>Y243*Source!I1078</f>
        <v>0</v>
      </c>
      <c r="CY243">
        <f t="shared" si="55"/>
        <v>1179.56</v>
      </c>
      <c r="CZ243">
        <f t="shared" si="56"/>
        <v>1179.56</v>
      </c>
      <c r="DA243">
        <f t="shared" si="57"/>
        <v>1</v>
      </c>
      <c r="DB243">
        <f t="shared" si="53"/>
        <v>766.71</v>
      </c>
      <c r="DC243">
        <f t="shared" si="54"/>
        <v>285.52999999999997</v>
      </c>
    </row>
    <row r="244" spans="1:107" x14ac:dyDescent="0.2">
      <c r="A244">
        <f>ROW(Source!A1078)</f>
        <v>1078</v>
      </c>
      <c r="B244">
        <v>40597198</v>
      </c>
      <c r="C244">
        <v>40602865</v>
      </c>
      <c r="D244">
        <v>38622240</v>
      </c>
      <c r="E244">
        <v>1</v>
      </c>
      <c r="F244">
        <v>1</v>
      </c>
      <c r="G244">
        <v>25</v>
      </c>
      <c r="H244">
        <v>3</v>
      </c>
      <c r="I244" t="s">
        <v>644</v>
      </c>
      <c r="J244" t="s">
        <v>645</v>
      </c>
      <c r="K244" t="s">
        <v>646</v>
      </c>
      <c r="L244">
        <v>1339</v>
      </c>
      <c r="N244">
        <v>1007</v>
      </c>
      <c r="O244" t="s">
        <v>263</v>
      </c>
      <c r="P244" t="s">
        <v>263</v>
      </c>
      <c r="Q244">
        <v>1</v>
      </c>
      <c r="W244">
        <v>0</v>
      </c>
      <c r="X244">
        <v>-832921520</v>
      </c>
      <c r="Y244">
        <v>126</v>
      </c>
      <c r="AA244">
        <v>1806.27</v>
      </c>
      <c r="AB244">
        <v>0</v>
      </c>
      <c r="AC244">
        <v>0</v>
      </c>
      <c r="AD244">
        <v>0</v>
      </c>
      <c r="AE244">
        <v>1806.27</v>
      </c>
      <c r="AF244">
        <v>0</v>
      </c>
      <c r="AG244">
        <v>0</v>
      </c>
      <c r="AH244">
        <v>0</v>
      </c>
      <c r="AI244">
        <v>1</v>
      </c>
      <c r="AJ244">
        <v>1</v>
      </c>
      <c r="AK244">
        <v>1</v>
      </c>
      <c r="AL244">
        <v>1</v>
      </c>
      <c r="AN244">
        <v>0</v>
      </c>
      <c r="AO244">
        <v>1</v>
      </c>
      <c r="AP244">
        <v>0</v>
      </c>
      <c r="AQ244">
        <v>0</v>
      </c>
      <c r="AR244">
        <v>0</v>
      </c>
      <c r="AS244" t="s">
        <v>3</v>
      </c>
      <c r="AT244">
        <v>126</v>
      </c>
      <c r="AU244" t="s">
        <v>3</v>
      </c>
      <c r="AV244">
        <v>0</v>
      </c>
      <c r="AW244">
        <v>2</v>
      </c>
      <c r="AX244">
        <v>40602882</v>
      </c>
      <c r="AY244">
        <v>1</v>
      </c>
      <c r="AZ244">
        <v>0</v>
      </c>
      <c r="BA244">
        <v>332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CX244">
        <f>Y244*Source!I1078</f>
        <v>0</v>
      </c>
      <c r="CY244">
        <f>AA244</f>
        <v>1806.27</v>
      </c>
      <c r="CZ244">
        <f>AE244</f>
        <v>1806.27</v>
      </c>
      <c r="DA244">
        <f>AI244</f>
        <v>1</v>
      </c>
      <c r="DB244">
        <f t="shared" si="53"/>
        <v>227590.02</v>
      </c>
      <c r="DC244">
        <f t="shared" si="54"/>
        <v>0</v>
      </c>
    </row>
    <row r="245" spans="1:107" x14ac:dyDescent="0.2">
      <c r="A245">
        <f>ROW(Source!A1078)</f>
        <v>1078</v>
      </c>
      <c r="B245">
        <v>40597198</v>
      </c>
      <c r="C245">
        <v>40602865</v>
      </c>
      <c r="D245">
        <v>38622957</v>
      </c>
      <c r="E245">
        <v>1</v>
      </c>
      <c r="F245">
        <v>1</v>
      </c>
      <c r="G245">
        <v>25</v>
      </c>
      <c r="H245">
        <v>3</v>
      </c>
      <c r="I245" t="s">
        <v>608</v>
      </c>
      <c r="J245" t="s">
        <v>609</v>
      </c>
      <c r="K245" t="s">
        <v>610</v>
      </c>
      <c r="L245">
        <v>1339</v>
      </c>
      <c r="N245">
        <v>1007</v>
      </c>
      <c r="O245" t="s">
        <v>263</v>
      </c>
      <c r="P245" t="s">
        <v>263</v>
      </c>
      <c r="Q245">
        <v>1</v>
      </c>
      <c r="W245">
        <v>0</v>
      </c>
      <c r="X245">
        <v>924487879</v>
      </c>
      <c r="Y245">
        <v>7</v>
      </c>
      <c r="AA245">
        <v>33.729999999999997</v>
      </c>
      <c r="AB245">
        <v>0</v>
      </c>
      <c r="AC245">
        <v>0</v>
      </c>
      <c r="AD245">
        <v>0</v>
      </c>
      <c r="AE245">
        <v>33.729999999999997</v>
      </c>
      <c r="AF245">
        <v>0</v>
      </c>
      <c r="AG245">
        <v>0</v>
      </c>
      <c r="AH245">
        <v>0</v>
      </c>
      <c r="AI245">
        <v>1</v>
      </c>
      <c r="AJ245">
        <v>1</v>
      </c>
      <c r="AK245">
        <v>1</v>
      </c>
      <c r="AL245">
        <v>1</v>
      </c>
      <c r="AN245">
        <v>0</v>
      </c>
      <c r="AO245">
        <v>1</v>
      </c>
      <c r="AP245">
        <v>0</v>
      </c>
      <c r="AQ245">
        <v>0</v>
      </c>
      <c r="AR245">
        <v>0</v>
      </c>
      <c r="AS245" t="s">
        <v>3</v>
      </c>
      <c r="AT245">
        <v>7</v>
      </c>
      <c r="AU245" t="s">
        <v>3</v>
      </c>
      <c r="AV245">
        <v>0</v>
      </c>
      <c r="AW245">
        <v>2</v>
      </c>
      <c r="AX245">
        <v>40602883</v>
      </c>
      <c r="AY245">
        <v>1</v>
      </c>
      <c r="AZ245">
        <v>0</v>
      </c>
      <c r="BA245">
        <v>333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CX245">
        <f>Y245*Source!I1078</f>
        <v>0</v>
      </c>
      <c r="CY245">
        <f>AA245</f>
        <v>33.729999999999997</v>
      </c>
      <c r="CZ245">
        <f>AE245</f>
        <v>33.729999999999997</v>
      </c>
      <c r="DA245">
        <f>AI245</f>
        <v>1</v>
      </c>
      <c r="DB245">
        <f t="shared" si="53"/>
        <v>236.11</v>
      </c>
      <c r="DC245">
        <f t="shared" si="54"/>
        <v>0</v>
      </c>
    </row>
    <row r="246" spans="1:107" x14ac:dyDescent="0.2">
      <c r="A246">
        <f>ROW(Source!A1079)</f>
        <v>1079</v>
      </c>
      <c r="B246">
        <v>40597198</v>
      </c>
      <c r="C246">
        <v>40602884</v>
      </c>
      <c r="D246">
        <v>38607873</v>
      </c>
      <c r="E246">
        <v>25</v>
      </c>
      <c r="F246">
        <v>1</v>
      </c>
      <c r="G246">
        <v>25</v>
      </c>
      <c r="H246">
        <v>1</v>
      </c>
      <c r="I246" t="s">
        <v>538</v>
      </c>
      <c r="J246" t="s">
        <v>3</v>
      </c>
      <c r="K246" t="s">
        <v>539</v>
      </c>
      <c r="L246">
        <v>1191</v>
      </c>
      <c r="N246">
        <v>1013</v>
      </c>
      <c r="O246" t="s">
        <v>540</v>
      </c>
      <c r="P246" t="s">
        <v>540</v>
      </c>
      <c r="Q246">
        <v>1</v>
      </c>
      <c r="W246">
        <v>0</v>
      </c>
      <c r="X246">
        <v>476480486</v>
      </c>
      <c r="Y246">
        <v>451.95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1</v>
      </c>
      <c r="AJ246">
        <v>1</v>
      </c>
      <c r="AK246">
        <v>1</v>
      </c>
      <c r="AL246">
        <v>1</v>
      </c>
      <c r="AN246">
        <v>0</v>
      </c>
      <c r="AO246">
        <v>1</v>
      </c>
      <c r="AP246">
        <v>0</v>
      </c>
      <c r="AQ246">
        <v>0</v>
      </c>
      <c r="AR246">
        <v>0</v>
      </c>
      <c r="AS246" t="s">
        <v>3</v>
      </c>
      <c r="AT246">
        <v>451.95</v>
      </c>
      <c r="AU246" t="s">
        <v>3</v>
      </c>
      <c r="AV246">
        <v>1</v>
      </c>
      <c r="AW246">
        <v>2</v>
      </c>
      <c r="AX246">
        <v>40602891</v>
      </c>
      <c r="AY246">
        <v>1</v>
      </c>
      <c r="AZ246">
        <v>0</v>
      </c>
      <c r="BA246">
        <v>334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CX246">
        <f>Y246*Source!I1079</f>
        <v>0</v>
      </c>
      <c r="CY246">
        <f>AD246</f>
        <v>0</v>
      </c>
      <c r="CZ246">
        <f>AH246</f>
        <v>0</v>
      </c>
      <c r="DA246">
        <f>AL246</f>
        <v>1</v>
      </c>
      <c r="DB246">
        <f t="shared" si="53"/>
        <v>0</v>
      </c>
      <c r="DC246">
        <f t="shared" si="54"/>
        <v>0</v>
      </c>
    </row>
    <row r="247" spans="1:107" x14ac:dyDescent="0.2">
      <c r="A247">
        <f>ROW(Source!A1079)</f>
        <v>1079</v>
      </c>
      <c r="B247">
        <v>40597198</v>
      </c>
      <c r="C247">
        <v>40602884</v>
      </c>
      <c r="D247">
        <v>38620195</v>
      </c>
      <c r="E247">
        <v>1</v>
      </c>
      <c r="F247">
        <v>1</v>
      </c>
      <c r="G247">
        <v>25</v>
      </c>
      <c r="H247">
        <v>2</v>
      </c>
      <c r="I247" t="s">
        <v>647</v>
      </c>
      <c r="J247" t="s">
        <v>648</v>
      </c>
      <c r="K247" t="s">
        <v>649</v>
      </c>
      <c r="L247">
        <v>1368</v>
      </c>
      <c r="N247">
        <v>1011</v>
      </c>
      <c r="O247" t="s">
        <v>544</v>
      </c>
      <c r="P247" t="s">
        <v>544</v>
      </c>
      <c r="Q247">
        <v>1</v>
      </c>
      <c r="W247">
        <v>0</v>
      </c>
      <c r="X247">
        <v>91562076</v>
      </c>
      <c r="Y247">
        <v>1.31</v>
      </c>
      <c r="AA247">
        <v>0</v>
      </c>
      <c r="AB247">
        <v>662.01</v>
      </c>
      <c r="AC247">
        <v>353.32</v>
      </c>
      <c r="AD247">
        <v>0</v>
      </c>
      <c r="AE247">
        <v>0</v>
      </c>
      <c r="AF247">
        <v>662.01</v>
      </c>
      <c r="AG247">
        <v>353.32</v>
      </c>
      <c r="AH247">
        <v>0</v>
      </c>
      <c r="AI247">
        <v>1</v>
      </c>
      <c r="AJ247">
        <v>1</v>
      </c>
      <c r="AK247">
        <v>1</v>
      </c>
      <c r="AL247">
        <v>1</v>
      </c>
      <c r="AN247">
        <v>0</v>
      </c>
      <c r="AO247">
        <v>1</v>
      </c>
      <c r="AP247">
        <v>0</v>
      </c>
      <c r="AQ247">
        <v>0</v>
      </c>
      <c r="AR247">
        <v>0</v>
      </c>
      <c r="AS247" t="s">
        <v>3</v>
      </c>
      <c r="AT247">
        <v>1.31</v>
      </c>
      <c r="AU247" t="s">
        <v>3</v>
      </c>
      <c r="AV247">
        <v>0</v>
      </c>
      <c r="AW247">
        <v>2</v>
      </c>
      <c r="AX247">
        <v>40602892</v>
      </c>
      <c r="AY247">
        <v>1</v>
      </c>
      <c r="AZ247">
        <v>0</v>
      </c>
      <c r="BA247">
        <v>335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CX247">
        <f>Y247*Source!I1079</f>
        <v>0</v>
      </c>
      <c r="CY247">
        <f>AB247</f>
        <v>662.01</v>
      </c>
      <c r="CZ247">
        <f>AF247</f>
        <v>662.01</v>
      </c>
      <c r="DA247">
        <f>AJ247</f>
        <v>1</v>
      </c>
      <c r="DB247">
        <f t="shared" si="53"/>
        <v>867.23</v>
      </c>
      <c r="DC247">
        <f t="shared" si="54"/>
        <v>462.85</v>
      </c>
    </row>
    <row r="248" spans="1:107" x14ac:dyDescent="0.2">
      <c r="A248">
        <f>ROW(Source!A1079)</f>
        <v>1079</v>
      </c>
      <c r="B248">
        <v>40597198</v>
      </c>
      <c r="C248">
        <v>40602884</v>
      </c>
      <c r="D248">
        <v>38620281</v>
      </c>
      <c r="E248">
        <v>1</v>
      </c>
      <c r="F248">
        <v>1</v>
      </c>
      <c r="G248">
        <v>25</v>
      </c>
      <c r="H248">
        <v>2</v>
      </c>
      <c r="I248" t="s">
        <v>599</v>
      </c>
      <c r="J248" t="s">
        <v>600</v>
      </c>
      <c r="K248" t="s">
        <v>601</v>
      </c>
      <c r="L248">
        <v>1368</v>
      </c>
      <c r="N248">
        <v>1011</v>
      </c>
      <c r="O248" t="s">
        <v>544</v>
      </c>
      <c r="P248" t="s">
        <v>544</v>
      </c>
      <c r="Q248">
        <v>1</v>
      </c>
      <c r="W248">
        <v>0</v>
      </c>
      <c r="X248">
        <v>-95869070</v>
      </c>
      <c r="Y248">
        <v>1.65</v>
      </c>
      <c r="AA248">
        <v>0</v>
      </c>
      <c r="AB248">
        <v>1942.21</v>
      </c>
      <c r="AC248">
        <v>436.39</v>
      </c>
      <c r="AD248">
        <v>0</v>
      </c>
      <c r="AE248">
        <v>0</v>
      </c>
      <c r="AF248">
        <v>1942.21</v>
      </c>
      <c r="AG248">
        <v>436.39</v>
      </c>
      <c r="AH248">
        <v>0</v>
      </c>
      <c r="AI248">
        <v>1</v>
      </c>
      <c r="AJ248">
        <v>1</v>
      </c>
      <c r="AK248">
        <v>1</v>
      </c>
      <c r="AL248">
        <v>1</v>
      </c>
      <c r="AN248">
        <v>0</v>
      </c>
      <c r="AO248">
        <v>1</v>
      </c>
      <c r="AP248">
        <v>0</v>
      </c>
      <c r="AQ248">
        <v>0</v>
      </c>
      <c r="AR248">
        <v>0</v>
      </c>
      <c r="AS248" t="s">
        <v>3</v>
      </c>
      <c r="AT248">
        <v>1.65</v>
      </c>
      <c r="AU248" t="s">
        <v>3</v>
      </c>
      <c r="AV248">
        <v>0</v>
      </c>
      <c r="AW248">
        <v>2</v>
      </c>
      <c r="AX248">
        <v>40602893</v>
      </c>
      <c r="AY248">
        <v>1</v>
      </c>
      <c r="AZ248">
        <v>0</v>
      </c>
      <c r="BA248">
        <v>336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CX248">
        <f>Y248*Source!I1079</f>
        <v>0</v>
      </c>
      <c r="CY248">
        <f>AB248</f>
        <v>1942.21</v>
      </c>
      <c r="CZ248">
        <f>AF248</f>
        <v>1942.21</v>
      </c>
      <c r="DA248">
        <f>AJ248</f>
        <v>1</v>
      </c>
      <c r="DB248">
        <f t="shared" si="53"/>
        <v>3204.65</v>
      </c>
      <c r="DC248">
        <f t="shared" si="54"/>
        <v>720.04</v>
      </c>
    </row>
    <row r="249" spans="1:107" x14ac:dyDescent="0.2">
      <c r="A249">
        <f>ROW(Source!A1079)</f>
        <v>1079</v>
      </c>
      <c r="B249">
        <v>40597198</v>
      </c>
      <c r="C249">
        <v>40602884</v>
      </c>
      <c r="D249">
        <v>38626271</v>
      </c>
      <c r="E249">
        <v>1</v>
      </c>
      <c r="F249">
        <v>1</v>
      </c>
      <c r="G249">
        <v>25</v>
      </c>
      <c r="H249">
        <v>3</v>
      </c>
      <c r="I249" t="s">
        <v>306</v>
      </c>
      <c r="J249" t="s">
        <v>308</v>
      </c>
      <c r="K249" t="s">
        <v>307</v>
      </c>
      <c r="L249">
        <v>1327</v>
      </c>
      <c r="N249">
        <v>1005</v>
      </c>
      <c r="O249" t="s">
        <v>148</v>
      </c>
      <c r="P249" t="s">
        <v>148</v>
      </c>
      <c r="Q249">
        <v>1</v>
      </c>
      <c r="W249">
        <v>0</v>
      </c>
      <c r="X249">
        <v>1577315863</v>
      </c>
      <c r="Y249">
        <v>103</v>
      </c>
      <c r="AA249">
        <v>2073.98</v>
      </c>
      <c r="AB249">
        <v>0</v>
      </c>
      <c r="AC249">
        <v>0</v>
      </c>
      <c r="AD249">
        <v>0</v>
      </c>
      <c r="AE249">
        <v>2073.98</v>
      </c>
      <c r="AF249">
        <v>0</v>
      </c>
      <c r="AG249">
        <v>0</v>
      </c>
      <c r="AH249">
        <v>0</v>
      </c>
      <c r="AI249">
        <v>1</v>
      </c>
      <c r="AJ249">
        <v>1</v>
      </c>
      <c r="AK249">
        <v>1</v>
      </c>
      <c r="AL249">
        <v>1</v>
      </c>
      <c r="AN249">
        <v>0</v>
      </c>
      <c r="AO249">
        <v>0</v>
      </c>
      <c r="AP249">
        <v>0</v>
      </c>
      <c r="AQ249">
        <v>0</v>
      </c>
      <c r="AR249">
        <v>0</v>
      </c>
      <c r="AS249" t="s">
        <v>3</v>
      </c>
      <c r="AT249">
        <v>103</v>
      </c>
      <c r="AU249" t="s">
        <v>3</v>
      </c>
      <c r="AV249">
        <v>0</v>
      </c>
      <c r="AW249">
        <v>1</v>
      </c>
      <c r="AX249">
        <v>-1</v>
      </c>
      <c r="AY249">
        <v>0</v>
      </c>
      <c r="AZ249">
        <v>0</v>
      </c>
      <c r="BA249" t="s">
        <v>3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CX249">
        <f>Y249*Source!I1079</f>
        <v>0</v>
      </c>
      <c r="CY249">
        <f>AA249</f>
        <v>2073.98</v>
      </c>
      <c r="CZ249">
        <f>AE249</f>
        <v>2073.98</v>
      </c>
      <c r="DA249">
        <f>AI249</f>
        <v>1</v>
      </c>
      <c r="DB249">
        <f t="shared" si="53"/>
        <v>213619.94</v>
      </c>
      <c r="DC249">
        <f t="shared" si="54"/>
        <v>0</v>
      </c>
    </row>
    <row r="250" spans="1:107" x14ac:dyDescent="0.2">
      <c r="A250">
        <f>ROW(Source!A1079)</f>
        <v>1079</v>
      </c>
      <c r="B250">
        <v>40597198</v>
      </c>
      <c r="C250">
        <v>40602884</v>
      </c>
      <c r="D250">
        <v>38622957</v>
      </c>
      <c r="E250">
        <v>1</v>
      </c>
      <c r="F250">
        <v>1</v>
      </c>
      <c r="G250">
        <v>25</v>
      </c>
      <c r="H250">
        <v>3</v>
      </c>
      <c r="I250" t="s">
        <v>608</v>
      </c>
      <c r="J250" t="s">
        <v>609</v>
      </c>
      <c r="K250" t="s">
        <v>610</v>
      </c>
      <c r="L250">
        <v>1339</v>
      </c>
      <c r="N250">
        <v>1007</v>
      </c>
      <c r="O250" t="s">
        <v>263</v>
      </c>
      <c r="P250" t="s">
        <v>263</v>
      </c>
      <c r="Q250">
        <v>1</v>
      </c>
      <c r="W250">
        <v>0</v>
      </c>
      <c r="X250">
        <v>924487879</v>
      </c>
      <c r="Y250">
        <v>1</v>
      </c>
      <c r="AA250">
        <v>33.729999999999997</v>
      </c>
      <c r="AB250">
        <v>0</v>
      </c>
      <c r="AC250">
        <v>0</v>
      </c>
      <c r="AD250">
        <v>0</v>
      </c>
      <c r="AE250">
        <v>33.729999999999997</v>
      </c>
      <c r="AF250">
        <v>0</v>
      </c>
      <c r="AG250">
        <v>0</v>
      </c>
      <c r="AH250">
        <v>0</v>
      </c>
      <c r="AI250">
        <v>1</v>
      </c>
      <c r="AJ250">
        <v>1</v>
      </c>
      <c r="AK250">
        <v>1</v>
      </c>
      <c r="AL250">
        <v>1</v>
      </c>
      <c r="AN250">
        <v>0</v>
      </c>
      <c r="AO250">
        <v>1</v>
      </c>
      <c r="AP250">
        <v>0</v>
      </c>
      <c r="AQ250">
        <v>0</v>
      </c>
      <c r="AR250">
        <v>0</v>
      </c>
      <c r="AS250" t="s">
        <v>3</v>
      </c>
      <c r="AT250">
        <v>1</v>
      </c>
      <c r="AU250" t="s">
        <v>3</v>
      </c>
      <c r="AV250">
        <v>0</v>
      </c>
      <c r="AW250">
        <v>2</v>
      </c>
      <c r="AX250">
        <v>40602894</v>
      </c>
      <c r="AY250">
        <v>1</v>
      </c>
      <c r="AZ250">
        <v>0</v>
      </c>
      <c r="BA250">
        <v>337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CX250">
        <f>Y250*Source!I1079</f>
        <v>0</v>
      </c>
      <c r="CY250">
        <f>AA250</f>
        <v>33.729999999999997</v>
      </c>
      <c r="CZ250">
        <f>AE250</f>
        <v>33.729999999999997</v>
      </c>
      <c r="DA250">
        <f>AI250</f>
        <v>1</v>
      </c>
      <c r="DB250">
        <f t="shared" ref="DB250:DB281" si="58">ROUND(ROUND(AT250*CZ250,2),6)</f>
        <v>33.729999999999997</v>
      </c>
      <c r="DC250">
        <f t="shared" ref="DC250:DC281" si="59">ROUND(ROUND(AT250*AG250,2),6)</f>
        <v>0</v>
      </c>
    </row>
    <row r="251" spans="1:107" x14ac:dyDescent="0.2">
      <c r="A251">
        <f>ROW(Source!A1079)</f>
        <v>1079</v>
      </c>
      <c r="B251">
        <v>40597198</v>
      </c>
      <c r="C251">
        <v>40602884</v>
      </c>
      <c r="D251">
        <v>38624005</v>
      </c>
      <c r="E251">
        <v>1</v>
      </c>
      <c r="F251">
        <v>1</v>
      </c>
      <c r="G251">
        <v>25</v>
      </c>
      <c r="H251">
        <v>3</v>
      </c>
      <c r="I251" t="s">
        <v>650</v>
      </c>
      <c r="J251" t="s">
        <v>651</v>
      </c>
      <c r="K251" t="s">
        <v>652</v>
      </c>
      <c r="L251">
        <v>1348</v>
      </c>
      <c r="N251">
        <v>1009</v>
      </c>
      <c r="O251" t="s">
        <v>42</v>
      </c>
      <c r="P251" t="s">
        <v>42</v>
      </c>
      <c r="Q251">
        <v>1000</v>
      </c>
      <c r="W251">
        <v>0</v>
      </c>
      <c r="X251">
        <v>1913827784</v>
      </c>
      <c r="Y251">
        <v>10</v>
      </c>
      <c r="AA251">
        <v>3589.47</v>
      </c>
      <c r="AB251">
        <v>0</v>
      </c>
      <c r="AC251">
        <v>0</v>
      </c>
      <c r="AD251">
        <v>0</v>
      </c>
      <c r="AE251">
        <v>3589.47</v>
      </c>
      <c r="AF251">
        <v>0</v>
      </c>
      <c r="AG251">
        <v>0</v>
      </c>
      <c r="AH251">
        <v>0</v>
      </c>
      <c r="AI251">
        <v>1</v>
      </c>
      <c r="AJ251">
        <v>1</v>
      </c>
      <c r="AK251">
        <v>1</v>
      </c>
      <c r="AL251">
        <v>1</v>
      </c>
      <c r="AN251">
        <v>0</v>
      </c>
      <c r="AO251">
        <v>1</v>
      </c>
      <c r="AP251">
        <v>0</v>
      </c>
      <c r="AQ251">
        <v>0</v>
      </c>
      <c r="AR251">
        <v>0</v>
      </c>
      <c r="AS251" t="s">
        <v>3</v>
      </c>
      <c r="AT251">
        <v>10</v>
      </c>
      <c r="AU251" t="s">
        <v>3</v>
      </c>
      <c r="AV251">
        <v>0</v>
      </c>
      <c r="AW251">
        <v>2</v>
      </c>
      <c r="AX251">
        <v>40602895</v>
      </c>
      <c r="AY251">
        <v>1</v>
      </c>
      <c r="AZ251">
        <v>0</v>
      </c>
      <c r="BA251">
        <v>338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CX251">
        <f>Y251*Source!I1079</f>
        <v>0</v>
      </c>
      <c r="CY251">
        <f>AA251</f>
        <v>3589.47</v>
      </c>
      <c r="CZ251">
        <f>AE251</f>
        <v>3589.47</v>
      </c>
      <c r="DA251">
        <f>AI251</f>
        <v>1</v>
      </c>
      <c r="DB251">
        <f t="shared" si="58"/>
        <v>35894.699999999997</v>
      </c>
      <c r="DC251">
        <f t="shared" si="59"/>
        <v>0</v>
      </c>
    </row>
    <row r="252" spans="1:107" x14ac:dyDescent="0.2">
      <c r="A252">
        <f>ROW(Source!A1081)</f>
        <v>1081</v>
      </c>
      <c r="B252">
        <v>40597198</v>
      </c>
      <c r="C252">
        <v>40602898</v>
      </c>
      <c r="D252">
        <v>38607873</v>
      </c>
      <c r="E252">
        <v>25</v>
      </c>
      <c r="F252">
        <v>1</v>
      </c>
      <c r="G252">
        <v>25</v>
      </c>
      <c r="H252">
        <v>1</v>
      </c>
      <c r="I252" t="s">
        <v>538</v>
      </c>
      <c r="J252" t="s">
        <v>3</v>
      </c>
      <c r="K252" t="s">
        <v>539</v>
      </c>
      <c r="L252">
        <v>1191</v>
      </c>
      <c r="N252">
        <v>1013</v>
      </c>
      <c r="O252" t="s">
        <v>540</v>
      </c>
      <c r="P252" t="s">
        <v>540</v>
      </c>
      <c r="Q252">
        <v>1</v>
      </c>
      <c r="W252">
        <v>0</v>
      </c>
      <c r="X252">
        <v>476480486</v>
      </c>
      <c r="Y252">
        <v>37.840000000000003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1</v>
      </c>
      <c r="AJ252">
        <v>1</v>
      </c>
      <c r="AK252">
        <v>1</v>
      </c>
      <c r="AL252">
        <v>1</v>
      </c>
      <c r="AN252">
        <v>0</v>
      </c>
      <c r="AO252">
        <v>1</v>
      </c>
      <c r="AP252">
        <v>0</v>
      </c>
      <c r="AQ252">
        <v>0</v>
      </c>
      <c r="AR252">
        <v>0</v>
      </c>
      <c r="AS252" t="s">
        <v>3</v>
      </c>
      <c r="AT252">
        <v>37.840000000000003</v>
      </c>
      <c r="AU252" t="s">
        <v>3</v>
      </c>
      <c r="AV252">
        <v>1</v>
      </c>
      <c r="AW252">
        <v>2</v>
      </c>
      <c r="AX252">
        <v>40602903</v>
      </c>
      <c r="AY252">
        <v>1</v>
      </c>
      <c r="AZ252">
        <v>0</v>
      </c>
      <c r="BA252">
        <v>340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CX252">
        <f>Y252*Source!I1081</f>
        <v>0</v>
      </c>
      <c r="CY252">
        <f>AD252</f>
        <v>0</v>
      </c>
      <c r="CZ252">
        <f>AH252</f>
        <v>0</v>
      </c>
      <c r="DA252">
        <f>AL252</f>
        <v>1</v>
      </c>
      <c r="DB252">
        <f t="shared" si="58"/>
        <v>0</v>
      </c>
      <c r="DC252">
        <f t="shared" si="59"/>
        <v>0</v>
      </c>
    </row>
    <row r="253" spans="1:107" x14ac:dyDescent="0.2">
      <c r="A253">
        <f>ROW(Source!A1081)</f>
        <v>1081</v>
      </c>
      <c r="B253">
        <v>40597198</v>
      </c>
      <c r="C253">
        <v>40602898</v>
      </c>
      <c r="D253">
        <v>38620956</v>
      </c>
      <c r="E253">
        <v>1</v>
      </c>
      <c r="F253">
        <v>1</v>
      </c>
      <c r="G253">
        <v>25</v>
      </c>
      <c r="H253">
        <v>2</v>
      </c>
      <c r="I253" t="s">
        <v>653</v>
      </c>
      <c r="J253" t="s">
        <v>654</v>
      </c>
      <c r="K253" t="s">
        <v>655</v>
      </c>
      <c r="L253">
        <v>1368</v>
      </c>
      <c r="N253">
        <v>1011</v>
      </c>
      <c r="O253" t="s">
        <v>544</v>
      </c>
      <c r="P253" t="s">
        <v>544</v>
      </c>
      <c r="Q253">
        <v>1</v>
      </c>
      <c r="W253">
        <v>0</v>
      </c>
      <c r="X253">
        <v>-996043730</v>
      </c>
      <c r="Y253">
        <v>31.5</v>
      </c>
      <c r="AA253">
        <v>0</v>
      </c>
      <c r="AB253">
        <v>447.33</v>
      </c>
      <c r="AC253">
        <v>381.58</v>
      </c>
      <c r="AD253">
        <v>0</v>
      </c>
      <c r="AE253">
        <v>0</v>
      </c>
      <c r="AF253">
        <v>447.33</v>
      </c>
      <c r="AG253">
        <v>381.58</v>
      </c>
      <c r="AH253">
        <v>0</v>
      </c>
      <c r="AI253">
        <v>1</v>
      </c>
      <c r="AJ253">
        <v>1</v>
      </c>
      <c r="AK253">
        <v>1</v>
      </c>
      <c r="AL253">
        <v>1</v>
      </c>
      <c r="AN253">
        <v>0</v>
      </c>
      <c r="AO253">
        <v>1</v>
      </c>
      <c r="AP253">
        <v>0</v>
      </c>
      <c r="AQ253">
        <v>0</v>
      </c>
      <c r="AR253">
        <v>0</v>
      </c>
      <c r="AS253" t="s">
        <v>3</v>
      </c>
      <c r="AT253">
        <v>31.5</v>
      </c>
      <c r="AU253" t="s">
        <v>3</v>
      </c>
      <c r="AV253">
        <v>0</v>
      </c>
      <c r="AW253">
        <v>2</v>
      </c>
      <c r="AX253">
        <v>40602904</v>
      </c>
      <c r="AY253">
        <v>1</v>
      </c>
      <c r="AZ253">
        <v>0</v>
      </c>
      <c r="BA253">
        <v>341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CX253">
        <f>Y253*Source!I1081</f>
        <v>0</v>
      </c>
      <c r="CY253">
        <f>AB253</f>
        <v>447.33</v>
      </c>
      <c r="CZ253">
        <f>AF253</f>
        <v>447.33</v>
      </c>
      <c r="DA253">
        <f>AJ253</f>
        <v>1</v>
      </c>
      <c r="DB253">
        <f t="shared" si="58"/>
        <v>14090.9</v>
      </c>
      <c r="DC253">
        <f t="shared" si="59"/>
        <v>12019.77</v>
      </c>
    </row>
    <row r="254" spans="1:107" x14ac:dyDescent="0.2">
      <c r="A254">
        <f>ROW(Source!A1081)</f>
        <v>1081</v>
      </c>
      <c r="B254">
        <v>40597198</v>
      </c>
      <c r="C254">
        <v>40602898</v>
      </c>
      <c r="D254">
        <v>38622957</v>
      </c>
      <c r="E254">
        <v>1</v>
      </c>
      <c r="F254">
        <v>1</v>
      </c>
      <c r="G254">
        <v>25</v>
      </c>
      <c r="H254">
        <v>3</v>
      </c>
      <c r="I254" t="s">
        <v>608</v>
      </c>
      <c r="J254" t="s">
        <v>609</v>
      </c>
      <c r="K254" t="s">
        <v>610</v>
      </c>
      <c r="L254">
        <v>1339</v>
      </c>
      <c r="N254">
        <v>1007</v>
      </c>
      <c r="O254" t="s">
        <v>263</v>
      </c>
      <c r="P254" t="s">
        <v>263</v>
      </c>
      <c r="Q254">
        <v>1</v>
      </c>
      <c r="W254">
        <v>0</v>
      </c>
      <c r="X254">
        <v>924487879</v>
      </c>
      <c r="Y254">
        <v>0.3</v>
      </c>
      <c r="AA254">
        <v>33.729999999999997</v>
      </c>
      <c r="AB254">
        <v>0</v>
      </c>
      <c r="AC254">
        <v>0</v>
      </c>
      <c r="AD254">
        <v>0</v>
      </c>
      <c r="AE254">
        <v>33.729999999999997</v>
      </c>
      <c r="AF254">
        <v>0</v>
      </c>
      <c r="AG254">
        <v>0</v>
      </c>
      <c r="AH254">
        <v>0</v>
      </c>
      <c r="AI254">
        <v>1</v>
      </c>
      <c r="AJ254">
        <v>1</v>
      </c>
      <c r="AK254">
        <v>1</v>
      </c>
      <c r="AL254">
        <v>1</v>
      </c>
      <c r="AN254">
        <v>0</v>
      </c>
      <c r="AO254">
        <v>1</v>
      </c>
      <c r="AP254">
        <v>0</v>
      </c>
      <c r="AQ254">
        <v>0</v>
      </c>
      <c r="AR254">
        <v>0</v>
      </c>
      <c r="AS254" t="s">
        <v>3</v>
      </c>
      <c r="AT254">
        <v>0.3</v>
      </c>
      <c r="AU254" t="s">
        <v>3</v>
      </c>
      <c r="AV254">
        <v>0</v>
      </c>
      <c r="AW254">
        <v>2</v>
      </c>
      <c r="AX254">
        <v>40602905</v>
      </c>
      <c r="AY254">
        <v>1</v>
      </c>
      <c r="AZ254">
        <v>0</v>
      </c>
      <c r="BA254">
        <v>342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CX254">
        <f>Y254*Source!I1081</f>
        <v>0</v>
      </c>
      <c r="CY254">
        <f>AA254</f>
        <v>33.729999999999997</v>
      </c>
      <c r="CZ254">
        <f>AE254</f>
        <v>33.729999999999997</v>
      </c>
      <c r="DA254">
        <f>AI254</f>
        <v>1</v>
      </c>
      <c r="DB254">
        <f t="shared" si="58"/>
        <v>10.119999999999999</v>
      </c>
      <c r="DC254">
        <f t="shared" si="59"/>
        <v>0</v>
      </c>
    </row>
    <row r="255" spans="1:107" x14ac:dyDescent="0.2">
      <c r="A255">
        <f>ROW(Source!A1081)</f>
        <v>1081</v>
      </c>
      <c r="B255">
        <v>40597198</v>
      </c>
      <c r="C255">
        <v>40602898</v>
      </c>
      <c r="D255">
        <v>38625161</v>
      </c>
      <c r="E255">
        <v>1</v>
      </c>
      <c r="F255">
        <v>1</v>
      </c>
      <c r="G255">
        <v>25</v>
      </c>
      <c r="H255">
        <v>3</v>
      </c>
      <c r="I255" t="s">
        <v>656</v>
      </c>
      <c r="J255" t="s">
        <v>657</v>
      </c>
      <c r="K255" t="s">
        <v>658</v>
      </c>
      <c r="L255">
        <v>1354</v>
      </c>
      <c r="N255">
        <v>1010</v>
      </c>
      <c r="O255" t="s">
        <v>171</v>
      </c>
      <c r="P255" t="s">
        <v>171</v>
      </c>
      <c r="Q255">
        <v>1</v>
      </c>
      <c r="W255">
        <v>0</v>
      </c>
      <c r="X255">
        <v>-1186621456</v>
      </c>
      <c r="Y255">
        <v>0.67</v>
      </c>
      <c r="AA255">
        <v>1415.48</v>
      </c>
      <c r="AB255">
        <v>0</v>
      </c>
      <c r="AC255">
        <v>0</v>
      </c>
      <c r="AD255">
        <v>0</v>
      </c>
      <c r="AE255">
        <v>1415.48</v>
      </c>
      <c r="AF255">
        <v>0</v>
      </c>
      <c r="AG255">
        <v>0</v>
      </c>
      <c r="AH255">
        <v>0</v>
      </c>
      <c r="AI255">
        <v>1</v>
      </c>
      <c r="AJ255">
        <v>1</v>
      </c>
      <c r="AK255">
        <v>1</v>
      </c>
      <c r="AL255">
        <v>1</v>
      </c>
      <c r="AN255">
        <v>0</v>
      </c>
      <c r="AO255">
        <v>1</v>
      </c>
      <c r="AP255">
        <v>0</v>
      </c>
      <c r="AQ255">
        <v>0</v>
      </c>
      <c r="AR255">
        <v>0</v>
      </c>
      <c r="AS255" t="s">
        <v>3</v>
      </c>
      <c r="AT255">
        <v>0.67</v>
      </c>
      <c r="AU255" t="s">
        <v>3</v>
      </c>
      <c r="AV255">
        <v>0</v>
      </c>
      <c r="AW255">
        <v>2</v>
      </c>
      <c r="AX255">
        <v>40602906</v>
      </c>
      <c r="AY255">
        <v>1</v>
      </c>
      <c r="AZ255">
        <v>0</v>
      </c>
      <c r="BA255">
        <v>343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CX255">
        <f>Y255*Source!I1081</f>
        <v>0</v>
      </c>
      <c r="CY255">
        <f>AA255</f>
        <v>1415.48</v>
      </c>
      <c r="CZ255">
        <f>AE255</f>
        <v>1415.48</v>
      </c>
      <c r="DA255">
        <f>AI255</f>
        <v>1</v>
      </c>
      <c r="DB255">
        <f t="shared" si="58"/>
        <v>948.37</v>
      </c>
      <c r="DC255">
        <f t="shared" si="59"/>
        <v>0</v>
      </c>
    </row>
    <row r="256" spans="1:107" x14ac:dyDescent="0.2">
      <c r="A256">
        <f>ROW(Source!A1116)</f>
        <v>1116</v>
      </c>
      <c r="B256">
        <v>40597198</v>
      </c>
      <c r="C256">
        <v>40602907</v>
      </c>
      <c r="D256">
        <v>38607873</v>
      </c>
      <c r="E256">
        <v>25</v>
      </c>
      <c r="F256">
        <v>1</v>
      </c>
      <c r="G256">
        <v>25</v>
      </c>
      <c r="H256">
        <v>1</v>
      </c>
      <c r="I256" t="s">
        <v>538</v>
      </c>
      <c r="J256" t="s">
        <v>3</v>
      </c>
      <c r="K256" t="s">
        <v>539</v>
      </c>
      <c r="L256">
        <v>1191</v>
      </c>
      <c r="N256">
        <v>1013</v>
      </c>
      <c r="O256" t="s">
        <v>540</v>
      </c>
      <c r="P256" t="s">
        <v>540</v>
      </c>
      <c r="Q256">
        <v>1</v>
      </c>
      <c r="W256">
        <v>0</v>
      </c>
      <c r="X256">
        <v>476480486</v>
      </c>
      <c r="Y256">
        <v>16.559999999999999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1</v>
      </c>
      <c r="AJ256">
        <v>1</v>
      </c>
      <c r="AK256">
        <v>1</v>
      </c>
      <c r="AL256">
        <v>1</v>
      </c>
      <c r="AN256">
        <v>0</v>
      </c>
      <c r="AO256">
        <v>1</v>
      </c>
      <c r="AP256">
        <v>0</v>
      </c>
      <c r="AQ256">
        <v>0</v>
      </c>
      <c r="AR256">
        <v>0</v>
      </c>
      <c r="AS256" t="s">
        <v>3</v>
      </c>
      <c r="AT256">
        <v>16.559999999999999</v>
      </c>
      <c r="AU256" t="s">
        <v>3</v>
      </c>
      <c r="AV256">
        <v>1</v>
      </c>
      <c r="AW256">
        <v>2</v>
      </c>
      <c r="AX256">
        <v>40602916</v>
      </c>
      <c r="AY256">
        <v>1</v>
      </c>
      <c r="AZ256">
        <v>0</v>
      </c>
      <c r="BA256">
        <v>344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CX256">
        <f>Y256*Source!I1116</f>
        <v>0</v>
      </c>
      <c r="CY256">
        <f>AD256</f>
        <v>0</v>
      </c>
      <c r="CZ256">
        <f>AH256</f>
        <v>0</v>
      </c>
      <c r="DA256">
        <f>AL256</f>
        <v>1</v>
      </c>
      <c r="DB256">
        <f t="shared" si="58"/>
        <v>0</v>
      </c>
      <c r="DC256">
        <f t="shared" si="59"/>
        <v>0</v>
      </c>
    </row>
    <row r="257" spans="1:107" x14ac:dyDescent="0.2">
      <c r="A257">
        <f>ROW(Source!A1116)</f>
        <v>1116</v>
      </c>
      <c r="B257">
        <v>40597198</v>
      </c>
      <c r="C257">
        <v>40602907</v>
      </c>
      <c r="D257">
        <v>38620123</v>
      </c>
      <c r="E257">
        <v>1</v>
      </c>
      <c r="F257">
        <v>1</v>
      </c>
      <c r="G257">
        <v>25</v>
      </c>
      <c r="H257">
        <v>2</v>
      </c>
      <c r="I257" t="s">
        <v>593</v>
      </c>
      <c r="J257" t="s">
        <v>594</v>
      </c>
      <c r="K257" t="s">
        <v>595</v>
      </c>
      <c r="L257">
        <v>1368</v>
      </c>
      <c r="N257">
        <v>1011</v>
      </c>
      <c r="O257" t="s">
        <v>544</v>
      </c>
      <c r="P257" t="s">
        <v>544</v>
      </c>
      <c r="Q257">
        <v>1</v>
      </c>
      <c r="W257">
        <v>0</v>
      </c>
      <c r="X257">
        <v>-806024906</v>
      </c>
      <c r="Y257">
        <v>2.08</v>
      </c>
      <c r="AA257">
        <v>0</v>
      </c>
      <c r="AB257">
        <v>1159.46</v>
      </c>
      <c r="AC257">
        <v>525.74</v>
      </c>
      <c r="AD257">
        <v>0</v>
      </c>
      <c r="AE257">
        <v>0</v>
      </c>
      <c r="AF257">
        <v>1159.46</v>
      </c>
      <c r="AG257">
        <v>525.74</v>
      </c>
      <c r="AH257">
        <v>0</v>
      </c>
      <c r="AI257">
        <v>1</v>
      </c>
      <c r="AJ257">
        <v>1</v>
      </c>
      <c r="AK257">
        <v>1</v>
      </c>
      <c r="AL257">
        <v>1</v>
      </c>
      <c r="AN257">
        <v>0</v>
      </c>
      <c r="AO257">
        <v>1</v>
      </c>
      <c r="AP257">
        <v>0</v>
      </c>
      <c r="AQ257">
        <v>0</v>
      </c>
      <c r="AR257">
        <v>0</v>
      </c>
      <c r="AS257" t="s">
        <v>3</v>
      </c>
      <c r="AT257">
        <v>2.08</v>
      </c>
      <c r="AU257" t="s">
        <v>3</v>
      </c>
      <c r="AV257">
        <v>0</v>
      </c>
      <c r="AW257">
        <v>2</v>
      </c>
      <c r="AX257">
        <v>40602917</v>
      </c>
      <c r="AY257">
        <v>1</v>
      </c>
      <c r="AZ257">
        <v>0</v>
      </c>
      <c r="BA257">
        <v>345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CX257">
        <f>Y257*Source!I1116</f>
        <v>0</v>
      </c>
      <c r="CY257">
        <f>AB257</f>
        <v>1159.46</v>
      </c>
      <c r="CZ257">
        <f>AF257</f>
        <v>1159.46</v>
      </c>
      <c r="DA257">
        <f>AJ257</f>
        <v>1</v>
      </c>
      <c r="DB257">
        <f t="shared" si="58"/>
        <v>2411.6799999999998</v>
      </c>
      <c r="DC257">
        <f t="shared" si="59"/>
        <v>1093.54</v>
      </c>
    </row>
    <row r="258" spans="1:107" x14ac:dyDescent="0.2">
      <c r="A258">
        <f>ROW(Source!A1116)</f>
        <v>1116</v>
      </c>
      <c r="B258">
        <v>40597198</v>
      </c>
      <c r="C258">
        <v>40602907</v>
      </c>
      <c r="D258">
        <v>38620278</v>
      </c>
      <c r="E258">
        <v>1</v>
      </c>
      <c r="F258">
        <v>1</v>
      </c>
      <c r="G258">
        <v>25</v>
      </c>
      <c r="H258">
        <v>2</v>
      </c>
      <c r="I258" t="s">
        <v>596</v>
      </c>
      <c r="J258" t="s">
        <v>597</v>
      </c>
      <c r="K258" t="s">
        <v>598</v>
      </c>
      <c r="L258">
        <v>1368</v>
      </c>
      <c r="N258">
        <v>1011</v>
      </c>
      <c r="O258" t="s">
        <v>544</v>
      </c>
      <c r="P258" t="s">
        <v>544</v>
      </c>
      <c r="Q258">
        <v>1</v>
      </c>
      <c r="W258">
        <v>0</v>
      </c>
      <c r="X258">
        <v>-1025534576</v>
      </c>
      <c r="Y258">
        <v>2.08</v>
      </c>
      <c r="AA258">
        <v>0</v>
      </c>
      <c r="AB258">
        <v>416.25</v>
      </c>
      <c r="AC258">
        <v>204.9</v>
      </c>
      <c r="AD258">
        <v>0</v>
      </c>
      <c r="AE258">
        <v>0</v>
      </c>
      <c r="AF258">
        <v>416.25</v>
      </c>
      <c r="AG258">
        <v>204.9</v>
      </c>
      <c r="AH258">
        <v>0</v>
      </c>
      <c r="AI258">
        <v>1</v>
      </c>
      <c r="AJ258">
        <v>1</v>
      </c>
      <c r="AK258">
        <v>1</v>
      </c>
      <c r="AL258">
        <v>1</v>
      </c>
      <c r="AN258">
        <v>0</v>
      </c>
      <c r="AO258">
        <v>1</v>
      </c>
      <c r="AP258">
        <v>0</v>
      </c>
      <c r="AQ258">
        <v>0</v>
      </c>
      <c r="AR258">
        <v>0</v>
      </c>
      <c r="AS258" t="s">
        <v>3</v>
      </c>
      <c r="AT258">
        <v>2.08</v>
      </c>
      <c r="AU258" t="s">
        <v>3</v>
      </c>
      <c r="AV258">
        <v>0</v>
      </c>
      <c r="AW258">
        <v>2</v>
      </c>
      <c r="AX258">
        <v>40602918</v>
      </c>
      <c r="AY258">
        <v>1</v>
      </c>
      <c r="AZ258">
        <v>0</v>
      </c>
      <c r="BA258">
        <v>346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CX258">
        <f>Y258*Source!I1116</f>
        <v>0</v>
      </c>
      <c r="CY258">
        <f>AB258</f>
        <v>416.25</v>
      </c>
      <c r="CZ258">
        <f>AF258</f>
        <v>416.25</v>
      </c>
      <c r="DA258">
        <f>AJ258</f>
        <v>1</v>
      </c>
      <c r="DB258">
        <f t="shared" si="58"/>
        <v>865.8</v>
      </c>
      <c r="DC258">
        <f t="shared" si="59"/>
        <v>426.19</v>
      </c>
    </row>
    <row r="259" spans="1:107" x14ac:dyDescent="0.2">
      <c r="A259">
        <f>ROW(Source!A1116)</f>
        <v>1116</v>
      </c>
      <c r="B259">
        <v>40597198</v>
      </c>
      <c r="C259">
        <v>40602907</v>
      </c>
      <c r="D259">
        <v>38620281</v>
      </c>
      <c r="E259">
        <v>1</v>
      </c>
      <c r="F259">
        <v>1</v>
      </c>
      <c r="G259">
        <v>25</v>
      </c>
      <c r="H259">
        <v>2</v>
      </c>
      <c r="I259" t="s">
        <v>599</v>
      </c>
      <c r="J259" t="s">
        <v>600</v>
      </c>
      <c r="K259" t="s">
        <v>601</v>
      </c>
      <c r="L259">
        <v>1368</v>
      </c>
      <c r="N259">
        <v>1011</v>
      </c>
      <c r="O259" t="s">
        <v>544</v>
      </c>
      <c r="P259" t="s">
        <v>544</v>
      </c>
      <c r="Q259">
        <v>1</v>
      </c>
      <c r="W259">
        <v>0</v>
      </c>
      <c r="X259">
        <v>-95869070</v>
      </c>
      <c r="Y259">
        <v>0.81</v>
      </c>
      <c r="AA259">
        <v>0</v>
      </c>
      <c r="AB259">
        <v>1942.21</v>
      </c>
      <c r="AC259">
        <v>436.39</v>
      </c>
      <c r="AD259">
        <v>0</v>
      </c>
      <c r="AE259">
        <v>0</v>
      </c>
      <c r="AF259">
        <v>1942.21</v>
      </c>
      <c r="AG259">
        <v>436.39</v>
      </c>
      <c r="AH259">
        <v>0</v>
      </c>
      <c r="AI259">
        <v>1</v>
      </c>
      <c r="AJ259">
        <v>1</v>
      </c>
      <c r="AK259">
        <v>1</v>
      </c>
      <c r="AL259">
        <v>1</v>
      </c>
      <c r="AN259">
        <v>0</v>
      </c>
      <c r="AO259">
        <v>1</v>
      </c>
      <c r="AP259">
        <v>0</v>
      </c>
      <c r="AQ259">
        <v>0</v>
      </c>
      <c r="AR259">
        <v>0</v>
      </c>
      <c r="AS259" t="s">
        <v>3</v>
      </c>
      <c r="AT259">
        <v>0.81</v>
      </c>
      <c r="AU259" t="s">
        <v>3</v>
      </c>
      <c r="AV259">
        <v>0</v>
      </c>
      <c r="AW259">
        <v>2</v>
      </c>
      <c r="AX259">
        <v>40602919</v>
      </c>
      <c r="AY259">
        <v>1</v>
      </c>
      <c r="AZ259">
        <v>0</v>
      </c>
      <c r="BA259">
        <v>347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CX259">
        <f>Y259*Source!I1116</f>
        <v>0</v>
      </c>
      <c r="CY259">
        <f>AB259</f>
        <v>1942.21</v>
      </c>
      <c r="CZ259">
        <f>AF259</f>
        <v>1942.21</v>
      </c>
      <c r="DA259">
        <f>AJ259</f>
        <v>1</v>
      </c>
      <c r="DB259">
        <f t="shared" si="58"/>
        <v>1573.19</v>
      </c>
      <c r="DC259">
        <f t="shared" si="59"/>
        <v>353.48</v>
      </c>
    </row>
    <row r="260" spans="1:107" x14ac:dyDescent="0.2">
      <c r="A260">
        <f>ROW(Source!A1116)</f>
        <v>1116</v>
      </c>
      <c r="B260">
        <v>40597198</v>
      </c>
      <c r="C260">
        <v>40602907</v>
      </c>
      <c r="D260">
        <v>38620305</v>
      </c>
      <c r="E260">
        <v>1</v>
      </c>
      <c r="F260">
        <v>1</v>
      </c>
      <c r="G260">
        <v>25</v>
      </c>
      <c r="H260">
        <v>2</v>
      </c>
      <c r="I260" t="s">
        <v>581</v>
      </c>
      <c r="J260" t="s">
        <v>582</v>
      </c>
      <c r="K260" t="s">
        <v>583</v>
      </c>
      <c r="L260">
        <v>1368</v>
      </c>
      <c r="N260">
        <v>1011</v>
      </c>
      <c r="O260" t="s">
        <v>544</v>
      </c>
      <c r="P260" t="s">
        <v>544</v>
      </c>
      <c r="Q260">
        <v>1</v>
      </c>
      <c r="W260">
        <v>0</v>
      </c>
      <c r="X260">
        <v>-282859921</v>
      </c>
      <c r="Y260">
        <v>1.94</v>
      </c>
      <c r="AA260">
        <v>0</v>
      </c>
      <c r="AB260">
        <v>1364.77</v>
      </c>
      <c r="AC260">
        <v>610.30999999999995</v>
      </c>
      <c r="AD260">
        <v>0</v>
      </c>
      <c r="AE260">
        <v>0</v>
      </c>
      <c r="AF260">
        <v>1364.77</v>
      </c>
      <c r="AG260">
        <v>610.30999999999995</v>
      </c>
      <c r="AH260">
        <v>0</v>
      </c>
      <c r="AI260">
        <v>1</v>
      </c>
      <c r="AJ260">
        <v>1</v>
      </c>
      <c r="AK260">
        <v>1</v>
      </c>
      <c r="AL260">
        <v>1</v>
      </c>
      <c r="AN260">
        <v>0</v>
      </c>
      <c r="AO260">
        <v>1</v>
      </c>
      <c r="AP260">
        <v>0</v>
      </c>
      <c r="AQ260">
        <v>0</v>
      </c>
      <c r="AR260">
        <v>0</v>
      </c>
      <c r="AS260" t="s">
        <v>3</v>
      </c>
      <c r="AT260">
        <v>1.94</v>
      </c>
      <c r="AU260" t="s">
        <v>3</v>
      </c>
      <c r="AV260">
        <v>0</v>
      </c>
      <c r="AW260">
        <v>2</v>
      </c>
      <c r="AX260">
        <v>40602920</v>
      </c>
      <c r="AY260">
        <v>1</v>
      </c>
      <c r="AZ260">
        <v>0</v>
      </c>
      <c r="BA260">
        <v>348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CX260">
        <f>Y260*Source!I1116</f>
        <v>0</v>
      </c>
      <c r="CY260">
        <f>AB260</f>
        <v>1364.77</v>
      </c>
      <c r="CZ260">
        <f>AF260</f>
        <v>1364.77</v>
      </c>
      <c r="DA260">
        <f>AJ260</f>
        <v>1</v>
      </c>
      <c r="DB260">
        <f t="shared" si="58"/>
        <v>2647.65</v>
      </c>
      <c r="DC260">
        <f t="shared" si="59"/>
        <v>1184</v>
      </c>
    </row>
    <row r="261" spans="1:107" x14ac:dyDescent="0.2">
      <c r="A261">
        <f>ROW(Source!A1116)</f>
        <v>1116</v>
      </c>
      <c r="B261">
        <v>40597198</v>
      </c>
      <c r="C261">
        <v>40602907</v>
      </c>
      <c r="D261">
        <v>38620271</v>
      </c>
      <c r="E261">
        <v>1</v>
      </c>
      <c r="F261">
        <v>1</v>
      </c>
      <c r="G261">
        <v>25</v>
      </c>
      <c r="H261">
        <v>2</v>
      </c>
      <c r="I261" t="s">
        <v>602</v>
      </c>
      <c r="J261" t="s">
        <v>603</v>
      </c>
      <c r="K261" t="s">
        <v>604</v>
      </c>
      <c r="L261">
        <v>1368</v>
      </c>
      <c r="N261">
        <v>1011</v>
      </c>
      <c r="O261" t="s">
        <v>544</v>
      </c>
      <c r="P261" t="s">
        <v>544</v>
      </c>
      <c r="Q261">
        <v>1</v>
      </c>
      <c r="W261">
        <v>0</v>
      </c>
      <c r="X261">
        <v>-1880632103</v>
      </c>
      <c r="Y261">
        <v>0.65</v>
      </c>
      <c r="AA261">
        <v>0</v>
      </c>
      <c r="AB261">
        <v>1179.56</v>
      </c>
      <c r="AC261">
        <v>439.28</v>
      </c>
      <c r="AD261">
        <v>0</v>
      </c>
      <c r="AE261">
        <v>0</v>
      </c>
      <c r="AF261">
        <v>1179.56</v>
      </c>
      <c r="AG261">
        <v>439.28</v>
      </c>
      <c r="AH261">
        <v>0</v>
      </c>
      <c r="AI261">
        <v>1</v>
      </c>
      <c r="AJ261">
        <v>1</v>
      </c>
      <c r="AK261">
        <v>1</v>
      </c>
      <c r="AL261">
        <v>1</v>
      </c>
      <c r="AN261">
        <v>0</v>
      </c>
      <c r="AO261">
        <v>1</v>
      </c>
      <c r="AP261">
        <v>0</v>
      </c>
      <c r="AQ261">
        <v>0</v>
      </c>
      <c r="AR261">
        <v>0</v>
      </c>
      <c r="AS261" t="s">
        <v>3</v>
      </c>
      <c r="AT261">
        <v>0.65</v>
      </c>
      <c r="AU261" t="s">
        <v>3</v>
      </c>
      <c r="AV261">
        <v>0</v>
      </c>
      <c r="AW261">
        <v>2</v>
      </c>
      <c r="AX261">
        <v>40602921</v>
      </c>
      <c r="AY261">
        <v>1</v>
      </c>
      <c r="AZ261">
        <v>0</v>
      </c>
      <c r="BA261">
        <v>349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CX261">
        <f>Y261*Source!I1116</f>
        <v>0</v>
      </c>
      <c r="CY261">
        <f>AB261</f>
        <v>1179.56</v>
      </c>
      <c r="CZ261">
        <f>AF261</f>
        <v>1179.56</v>
      </c>
      <c r="DA261">
        <f>AJ261</f>
        <v>1</v>
      </c>
      <c r="DB261">
        <f t="shared" si="58"/>
        <v>766.71</v>
      </c>
      <c r="DC261">
        <f t="shared" si="59"/>
        <v>285.52999999999997</v>
      </c>
    </row>
    <row r="262" spans="1:107" x14ac:dyDescent="0.2">
      <c r="A262">
        <f>ROW(Source!A1116)</f>
        <v>1116</v>
      </c>
      <c r="B262">
        <v>40597198</v>
      </c>
      <c r="C262">
        <v>40602907</v>
      </c>
      <c r="D262">
        <v>38622214</v>
      </c>
      <c r="E262">
        <v>1</v>
      </c>
      <c r="F262">
        <v>1</v>
      </c>
      <c r="G262">
        <v>25</v>
      </c>
      <c r="H262">
        <v>3</v>
      </c>
      <c r="I262" t="s">
        <v>605</v>
      </c>
      <c r="J262" t="s">
        <v>606</v>
      </c>
      <c r="K262" t="s">
        <v>607</v>
      </c>
      <c r="L262">
        <v>1339</v>
      </c>
      <c r="N262">
        <v>1007</v>
      </c>
      <c r="O262" t="s">
        <v>263</v>
      </c>
      <c r="P262" t="s">
        <v>263</v>
      </c>
      <c r="Q262">
        <v>1</v>
      </c>
      <c r="W262">
        <v>0</v>
      </c>
      <c r="X262">
        <v>-284110059</v>
      </c>
      <c r="Y262">
        <v>110</v>
      </c>
      <c r="AA262">
        <v>590.78</v>
      </c>
      <c r="AB262">
        <v>0</v>
      </c>
      <c r="AC262">
        <v>0</v>
      </c>
      <c r="AD262">
        <v>0</v>
      </c>
      <c r="AE262">
        <v>590.78</v>
      </c>
      <c r="AF262">
        <v>0</v>
      </c>
      <c r="AG262">
        <v>0</v>
      </c>
      <c r="AH262">
        <v>0</v>
      </c>
      <c r="AI262">
        <v>1</v>
      </c>
      <c r="AJ262">
        <v>1</v>
      </c>
      <c r="AK262">
        <v>1</v>
      </c>
      <c r="AL262">
        <v>1</v>
      </c>
      <c r="AN262">
        <v>0</v>
      </c>
      <c r="AO262">
        <v>1</v>
      </c>
      <c r="AP262">
        <v>0</v>
      </c>
      <c r="AQ262">
        <v>0</v>
      </c>
      <c r="AR262">
        <v>0</v>
      </c>
      <c r="AS262" t="s">
        <v>3</v>
      </c>
      <c r="AT262">
        <v>110</v>
      </c>
      <c r="AU262" t="s">
        <v>3</v>
      </c>
      <c r="AV262">
        <v>0</v>
      </c>
      <c r="AW262">
        <v>2</v>
      </c>
      <c r="AX262">
        <v>40602922</v>
      </c>
      <c r="AY262">
        <v>1</v>
      </c>
      <c r="AZ262">
        <v>0</v>
      </c>
      <c r="BA262">
        <v>350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CX262">
        <f>Y262*Source!I1116</f>
        <v>0</v>
      </c>
      <c r="CY262">
        <f>AA262</f>
        <v>590.78</v>
      </c>
      <c r="CZ262">
        <f>AE262</f>
        <v>590.78</v>
      </c>
      <c r="DA262">
        <f>AI262</f>
        <v>1</v>
      </c>
      <c r="DB262">
        <f t="shared" si="58"/>
        <v>64985.8</v>
      </c>
      <c r="DC262">
        <f t="shared" si="59"/>
        <v>0</v>
      </c>
    </row>
    <row r="263" spans="1:107" x14ac:dyDescent="0.2">
      <c r="A263">
        <f>ROW(Source!A1116)</f>
        <v>1116</v>
      </c>
      <c r="B263">
        <v>40597198</v>
      </c>
      <c r="C263">
        <v>40602907</v>
      </c>
      <c r="D263">
        <v>38622957</v>
      </c>
      <c r="E263">
        <v>1</v>
      </c>
      <c r="F263">
        <v>1</v>
      </c>
      <c r="G263">
        <v>25</v>
      </c>
      <c r="H263">
        <v>3</v>
      </c>
      <c r="I263" t="s">
        <v>608</v>
      </c>
      <c r="J263" t="s">
        <v>609</v>
      </c>
      <c r="K263" t="s">
        <v>610</v>
      </c>
      <c r="L263">
        <v>1339</v>
      </c>
      <c r="N263">
        <v>1007</v>
      </c>
      <c r="O263" t="s">
        <v>263</v>
      </c>
      <c r="P263" t="s">
        <v>263</v>
      </c>
      <c r="Q263">
        <v>1</v>
      </c>
      <c r="W263">
        <v>0</v>
      </c>
      <c r="X263">
        <v>924487879</v>
      </c>
      <c r="Y263">
        <v>5</v>
      </c>
      <c r="AA263">
        <v>33.729999999999997</v>
      </c>
      <c r="AB263">
        <v>0</v>
      </c>
      <c r="AC263">
        <v>0</v>
      </c>
      <c r="AD263">
        <v>0</v>
      </c>
      <c r="AE263">
        <v>33.729999999999997</v>
      </c>
      <c r="AF263">
        <v>0</v>
      </c>
      <c r="AG263">
        <v>0</v>
      </c>
      <c r="AH263">
        <v>0</v>
      </c>
      <c r="AI263">
        <v>1</v>
      </c>
      <c r="AJ263">
        <v>1</v>
      </c>
      <c r="AK263">
        <v>1</v>
      </c>
      <c r="AL263">
        <v>1</v>
      </c>
      <c r="AN263">
        <v>0</v>
      </c>
      <c r="AO263">
        <v>1</v>
      </c>
      <c r="AP263">
        <v>0</v>
      </c>
      <c r="AQ263">
        <v>0</v>
      </c>
      <c r="AR263">
        <v>0</v>
      </c>
      <c r="AS263" t="s">
        <v>3</v>
      </c>
      <c r="AT263">
        <v>5</v>
      </c>
      <c r="AU263" t="s">
        <v>3</v>
      </c>
      <c r="AV263">
        <v>0</v>
      </c>
      <c r="AW263">
        <v>2</v>
      </c>
      <c r="AX263">
        <v>40602923</v>
      </c>
      <c r="AY263">
        <v>1</v>
      </c>
      <c r="AZ263">
        <v>0</v>
      </c>
      <c r="BA263">
        <v>351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CX263">
        <f>Y263*Source!I1116</f>
        <v>0</v>
      </c>
      <c r="CY263">
        <f>AA263</f>
        <v>33.729999999999997</v>
      </c>
      <c r="CZ263">
        <f>AE263</f>
        <v>33.729999999999997</v>
      </c>
      <c r="DA263">
        <f>AI263</f>
        <v>1</v>
      </c>
      <c r="DB263">
        <f t="shared" si="58"/>
        <v>168.65</v>
      </c>
      <c r="DC263">
        <f t="shared" si="59"/>
        <v>0</v>
      </c>
    </row>
    <row r="264" spans="1:107" x14ac:dyDescent="0.2">
      <c r="A264">
        <f>ROW(Source!A1117)</f>
        <v>1117</v>
      </c>
      <c r="B264">
        <v>40597198</v>
      </c>
      <c r="C264">
        <v>40602924</v>
      </c>
      <c r="D264">
        <v>38607873</v>
      </c>
      <c r="E264">
        <v>25</v>
      </c>
      <c r="F264">
        <v>1</v>
      </c>
      <c r="G264">
        <v>25</v>
      </c>
      <c r="H264">
        <v>1</v>
      </c>
      <c r="I264" t="s">
        <v>538</v>
      </c>
      <c r="J264" t="s">
        <v>3</v>
      </c>
      <c r="K264" t="s">
        <v>539</v>
      </c>
      <c r="L264">
        <v>1191</v>
      </c>
      <c r="N264">
        <v>1013</v>
      </c>
      <c r="O264" t="s">
        <v>540</v>
      </c>
      <c r="P264" t="s">
        <v>540</v>
      </c>
      <c r="Q264">
        <v>1</v>
      </c>
      <c r="W264">
        <v>0</v>
      </c>
      <c r="X264">
        <v>476480486</v>
      </c>
      <c r="Y264">
        <v>24.84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1</v>
      </c>
      <c r="AJ264">
        <v>1</v>
      </c>
      <c r="AK264">
        <v>1</v>
      </c>
      <c r="AL264">
        <v>1</v>
      </c>
      <c r="AN264">
        <v>0</v>
      </c>
      <c r="AO264">
        <v>1</v>
      </c>
      <c r="AP264">
        <v>0</v>
      </c>
      <c r="AQ264">
        <v>0</v>
      </c>
      <c r="AR264">
        <v>0</v>
      </c>
      <c r="AS264" t="s">
        <v>3</v>
      </c>
      <c r="AT264">
        <v>24.84</v>
      </c>
      <c r="AU264" t="s">
        <v>3</v>
      </c>
      <c r="AV264">
        <v>1</v>
      </c>
      <c r="AW264">
        <v>2</v>
      </c>
      <c r="AX264">
        <v>40602934</v>
      </c>
      <c r="AY264">
        <v>1</v>
      </c>
      <c r="AZ264">
        <v>0</v>
      </c>
      <c r="BA264">
        <v>352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CX264">
        <f>Y264*Source!I1117</f>
        <v>0</v>
      </c>
      <c r="CY264">
        <f>AD264</f>
        <v>0</v>
      </c>
      <c r="CZ264">
        <f>AH264</f>
        <v>0</v>
      </c>
      <c r="DA264">
        <f>AL264</f>
        <v>1</v>
      </c>
      <c r="DB264">
        <f t="shared" si="58"/>
        <v>0</v>
      </c>
      <c r="DC264">
        <f t="shared" si="59"/>
        <v>0</v>
      </c>
    </row>
    <row r="265" spans="1:107" x14ac:dyDescent="0.2">
      <c r="A265">
        <f>ROW(Source!A1117)</f>
        <v>1117</v>
      </c>
      <c r="B265">
        <v>40597198</v>
      </c>
      <c r="C265">
        <v>40602924</v>
      </c>
      <c r="D265">
        <v>38620100</v>
      </c>
      <c r="E265">
        <v>1</v>
      </c>
      <c r="F265">
        <v>1</v>
      </c>
      <c r="G265">
        <v>25</v>
      </c>
      <c r="H265">
        <v>2</v>
      </c>
      <c r="I265" t="s">
        <v>635</v>
      </c>
      <c r="J265" t="s">
        <v>636</v>
      </c>
      <c r="K265" t="s">
        <v>637</v>
      </c>
      <c r="L265">
        <v>1368</v>
      </c>
      <c r="N265">
        <v>1011</v>
      </c>
      <c r="O265" t="s">
        <v>544</v>
      </c>
      <c r="P265" t="s">
        <v>544</v>
      </c>
      <c r="Q265">
        <v>1</v>
      </c>
      <c r="W265">
        <v>0</v>
      </c>
      <c r="X265">
        <v>-727636115</v>
      </c>
      <c r="Y265">
        <v>2.94</v>
      </c>
      <c r="AA265">
        <v>0</v>
      </c>
      <c r="AB265">
        <v>923.83</v>
      </c>
      <c r="AC265">
        <v>342.06</v>
      </c>
      <c r="AD265">
        <v>0</v>
      </c>
      <c r="AE265">
        <v>0</v>
      </c>
      <c r="AF265">
        <v>923.83</v>
      </c>
      <c r="AG265">
        <v>342.06</v>
      </c>
      <c r="AH265">
        <v>0</v>
      </c>
      <c r="AI265">
        <v>1</v>
      </c>
      <c r="AJ265">
        <v>1</v>
      </c>
      <c r="AK265">
        <v>1</v>
      </c>
      <c r="AL265">
        <v>1</v>
      </c>
      <c r="AN265">
        <v>0</v>
      </c>
      <c r="AO265">
        <v>1</v>
      </c>
      <c r="AP265">
        <v>0</v>
      </c>
      <c r="AQ265">
        <v>0</v>
      </c>
      <c r="AR265">
        <v>0</v>
      </c>
      <c r="AS265" t="s">
        <v>3</v>
      </c>
      <c r="AT265">
        <v>2.94</v>
      </c>
      <c r="AU265" t="s">
        <v>3</v>
      </c>
      <c r="AV265">
        <v>0</v>
      </c>
      <c r="AW265">
        <v>2</v>
      </c>
      <c r="AX265">
        <v>40602935</v>
      </c>
      <c r="AY265">
        <v>1</v>
      </c>
      <c r="AZ265">
        <v>0</v>
      </c>
      <c r="BA265">
        <v>353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CX265">
        <f>Y265*Source!I1117</f>
        <v>0</v>
      </c>
      <c r="CY265">
        <f t="shared" ref="CY265:CY270" si="60">AB265</f>
        <v>923.83</v>
      </c>
      <c r="CZ265">
        <f t="shared" ref="CZ265:CZ270" si="61">AF265</f>
        <v>923.83</v>
      </c>
      <c r="DA265">
        <f t="shared" ref="DA265:DA270" si="62">AJ265</f>
        <v>1</v>
      </c>
      <c r="DB265">
        <f t="shared" si="58"/>
        <v>2716.06</v>
      </c>
      <c r="DC265">
        <f t="shared" si="59"/>
        <v>1005.66</v>
      </c>
    </row>
    <row r="266" spans="1:107" x14ac:dyDescent="0.2">
      <c r="A266">
        <f>ROW(Source!A1117)</f>
        <v>1117</v>
      </c>
      <c r="B266">
        <v>40597198</v>
      </c>
      <c r="C266">
        <v>40602924</v>
      </c>
      <c r="D266">
        <v>38620281</v>
      </c>
      <c r="E266">
        <v>1</v>
      </c>
      <c r="F266">
        <v>1</v>
      </c>
      <c r="G266">
        <v>25</v>
      </c>
      <c r="H266">
        <v>2</v>
      </c>
      <c r="I266" t="s">
        <v>599</v>
      </c>
      <c r="J266" t="s">
        <v>600</v>
      </c>
      <c r="K266" t="s">
        <v>601</v>
      </c>
      <c r="L266">
        <v>1368</v>
      </c>
      <c r="N266">
        <v>1011</v>
      </c>
      <c r="O266" t="s">
        <v>544</v>
      </c>
      <c r="P266" t="s">
        <v>544</v>
      </c>
      <c r="Q266">
        <v>1</v>
      </c>
      <c r="W266">
        <v>0</v>
      </c>
      <c r="X266">
        <v>-95869070</v>
      </c>
      <c r="Y266">
        <v>1.1399999999999999</v>
      </c>
      <c r="AA266">
        <v>0</v>
      </c>
      <c r="AB266">
        <v>1942.21</v>
      </c>
      <c r="AC266">
        <v>436.39</v>
      </c>
      <c r="AD266">
        <v>0</v>
      </c>
      <c r="AE266">
        <v>0</v>
      </c>
      <c r="AF266">
        <v>1942.21</v>
      </c>
      <c r="AG266">
        <v>436.39</v>
      </c>
      <c r="AH266">
        <v>0</v>
      </c>
      <c r="AI266">
        <v>1</v>
      </c>
      <c r="AJ266">
        <v>1</v>
      </c>
      <c r="AK266">
        <v>1</v>
      </c>
      <c r="AL266">
        <v>1</v>
      </c>
      <c r="AN266">
        <v>0</v>
      </c>
      <c r="AO266">
        <v>1</v>
      </c>
      <c r="AP266">
        <v>0</v>
      </c>
      <c r="AQ266">
        <v>0</v>
      </c>
      <c r="AR266">
        <v>0</v>
      </c>
      <c r="AS266" t="s">
        <v>3</v>
      </c>
      <c r="AT266">
        <v>1.1399999999999999</v>
      </c>
      <c r="AU266" t="s">
        <v>3</v>
      </c>
      <c r="AV266">
        <v>0</v>
      </c>
      <c r="AW266">
        <v>2</v>
      </c>
      <c r="AX266">
        <v>40602936</v>
      </c>
      <c r="AY266">
        <v>1</v>
      </c>
      <c r="AZ266">
        <v>0</v>
      </c>
      <c r="BA266">
        <v>354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CX266">
        <f>Y266*Source!I1117</f>
        <v>0</v>
      </c>
      <c r="CY266">
        <f t="shared" si="60"/>
        <v>1942.21</v>
      </c>
      <c r="CZ266">
        <f t="shared" si="61"/>
        <v>1942.21</v>
      </c>
      <c r="DA266">
        <f t="shared" si="62"/>
        <v>1</v>
      </c>
      <c r="DB266">
        <f t="shared" si="58"/>
        <v>2214.12</v>
      </c>
      <c r="DC266">
        <f t="shared" si="59"/>
        <v>497.48</v>
      </c>
    </row>
    <row r="267" spans="1:107" x14ac:dyDescent="0.2">
      <c r="A267">
        <f>ROW(Source!A1117)</f>
        <v>1117</v>
      </c>
      <c r="B267">
        <v>40597198</v>
      </c>
      <c r="C267">
        <v>40602924</v>
      </c>
      <c r="D267">
        <v>38620266</v>
      </c>
      <c r="E267">
        <v>1</v>
      </c>
      <c r="F267">
        <v>1</v>
      </c>
      <c r="G267">
        <v>25</v>
      </c>
      <c r="H267">
        <v>2</v>
      </c>
      <c r="I267" t="s">
        <v>638</v>
      </c>
      <c r="J267" t="s">
        <v>639</v>
      </c>
      <c r="K267" t="s">
        <v>640</v>
      </c>
      <c r="L267">
        <v>1368</v>
      </c>
      <c r="N267">
        <v>1011</v>
      </c>
      <c r="O267" t="s">
        <v>544</v>
      </c>
      <c r="P267" t="s">
        <v>544</v>
      </c>
      <c r="Q267">
        <v>1</v>
      </c>
      <c r="W267">
        <v>0</v>
      </c>
      <c r="X267">
        <v>-1771798638</v>
      </c>
      <c r="Y267">
        <v>8.9600000000000009</v>
      </c>
      <c r="AA267">
        <v>0</v>
      </c>
      <c r="AB267">
        <v>1207.81</v>
      </c>
      <c r="AC267">
        <v>504.4</v>
      </c>
      <c r="AD267">
        <v>0</v>
      </c>
      <c r="AE267">
        <v>0</v>
      </c>
      <c r="AF267">
        <v>1207.81</v>
      </c>
      <c r="AG267">
        <v>504.4</v>
      </c>
      <c r="AH267">
        <v>0</v>
      </c>
      <c r="AI267">
        <v>1</v>
      </c>
      <c r="AJ267">
        <v>1</v>
      </c>
      <c r="AK267">
        <v>1</v>
      </c>
      <c r="AL267">
        <v>1</v>
      </c>
      <c r="AN267">
        <v>0</v>
      </c>
      <c r="AO267">
        <v>1</v>
      </c>
      <c r="AP267">
        <v>0</v>
      </c>
      <c r="AQ267">
        <v>0</v>
      </c>
      <c r="AR267">
        <v>0</v>
      </c>
      <c r="AS267" t="s">
        <v>3</v>
      </c>
      <c r="AT267">
        <v>8.9600000000000009</v>
      </c>
      <c r="AU267" t="s">
        <v>3</v>
      </c>
      <c r="AV267">
        <v>0</v>
      </c>
      <c r="AW267">
        <v>2</v>
      </c>
      <c r="AX267">
        <v>40602937</v>
      </c>
      <c r="AY267">
        <v>1</v>
      </c>
      <c r="AZ267">
        <v>0</v>
      </c>
      <c r="BA267">
        <v>355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CX267">
        <f>Y267*Source!I1117</f>
        <v>0</v>
      </c>
      <c r="CY267">
        <f t="shared" si="60"/>
        <v>1207.81</v>
      </c>
      <c r="CZ267">
        <f t="shared" si="61"/>
        <v>1207.81</v>
      </c>
      <c r="DA267">
        <f t="shared" si="62"/>
        <v>1</v>
      </c>
      <c r="DB267">
        <f t="shared" si="58"/>
        <v>10821.98</v>
      </c>
      <c r="DC267">
        <f t="shared" si="59"/>
        <v>4519.42</v>
      </c>
    </row>
    <row r="268" spans="1:107" x14ac:dyDescent="0.2">
      <c r="A268">
        <f>ROW(Source!A1117)</f>
        <v>1117</v>
      </c>
      <c r="B268">
        <v>40597198</v>
      </c>
      <c r="C268">
        <v>40602924</v>
      </c>
      <c r="D268">
        <v>38620267</v>
      </c>
      <c r="E268">
        <v>1</v>
      </c>
      <c r="F268">
        <v>1</v>
      </c>
      <c r="G268">
        <v>25</v>
      </c>
      <c r="H268">
        <v>2</v>
      </c>
      <c r="I268" t="s">
        <v>641</v>
      </c>
      <c r="J268" t="s">
        <v>642</v>
      </c>
      <c r="K268" t="s">
        <v>643</v>
      </c>
      <c r="L268">
        <v>1368</v>
      </c>
      <c r="N268">
        <v>1011</v>
      </c>
      <c r="O268" t="s">
        <v>544</v>
      </c>
      <c r="P268" t="s">
        <v>544</v>
      </c>
      <c r="Q268">
        <v>1</v>
      </c>
      <c r="W268">
        <v>0</v>
      </c>
      <c r="X268">
        <v>1774579904</v>
      </c>
      <c r="Y268">
        <v>18.25</v>
      </c>
      <c r="AA268">
        <v>0</v>
      </c>
      <c r="AB268">
        <v>1741.23</v>
      </c>
      <c r="AC268">
        <v>685.71</v>
      </c>
      <c r="AD268">
        <v>0</v>
      </c>
      <c r="AE268">
        <v>0</v>
      </c>
      <c r="AF268">
        <v>1741.23</v>
      </c>
      <c r="AG268">
        <v>685.71</v>
      </c>
      <c r="AH268">
        <v>0</v>
      </c>
      <c r="AI268">
        <v>1</v>
      </c>
      <c r="AJ268">
        <v>1</v>
      </c>
      <c r="AK268">
        <v>1</v>
      </c>
      <c r="AL268">
        <v>1</v>
      </c>
      <c r="AN268">
        <v>0</v>
      </c>
      <c r="AO268">
        <v>1</v>
      </c>
      <c r="AP268">
        <v>0</v>
      </c>
      <c r="AQ268">
        <v>0</v>
      </c>
      <c r="AR268">
        <v>0</v>
      </c>
      <c r="AS268" t="s">
        <v>3</v>
      </c>
      <c r="AT268">
        <v>18.25</v>
      </c>
      <c r="AU268" t="s">
        <v>3</v>
      </c>
      <c r="AV268">
        <v>0</v>
      </c>
      <c r="AW268">
        <v>2</v>
      </c>
      <c r="AX268">
        <v>40602938</v>
      </c>
      <c r="AY268">
        <v>1</v>
      </c>
      <c r="AZ268">
        <v>0</v>
      </c>
      <c r="BA268">
        <v>356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CX268">
        <f>Y268*Source!I1117</f>
        <v>0</v>
      </c>
      <c r="CY268">
        <f t="shared" si="60"/>
        <v>1741.23</v>
      </c>
      <c r="CZ268">
        <f t="shared" si="61"/>
        <v>1741.23</v>
      </c>
      <c r="DA268">
        <f t="shared" si="62"/>
        <v>1</v>
      </c>
      <c r="DB268">
        <f t="shared" si="58"/>
        <v>31777.45</v>
      </c>
      <c r="DC268">
        <f t="shared" si="59"/>
        <v>12514.21</v>
      </c>
    </row>
    <row r="269" spans="1:107" x14ac:dyDescent="0.2">
      <c r="A269">
        <f>ROW(Source!A1117)</f>
        <v>1117</v>
      </c>
      <c r="B269">
        <v>40597198</v>
      </c>
      <c r="C269">
        <v>40602924</v>
      </c>
      <c r="D269">
        <v>38620305</v>
      </c>
      <c r="E269">
        <v>1</v>
      </c>
      <c r="F269">
        <v>1</v>
      </c>
      <c r="G269">
        <v>25</v>
      </c>
      <c r="H269">
        <v>2</v>
      </c>
      <c r="I269" t="s">
        <v>581</v>
      </c>
      <c r="J269" t="s">
        <v>582</v>
      </c>
      <c r="K269" t="s">
        <v>583</v>
      </c>
      <c r="L269">
        <v>1368</v>
      </c>
      <c r="N269">
        <v>1011</v>
      </c>
      <c r="O269" t="s">
        <v>544</v>
      </c>
      <c r="P269" t="s">
        <v>544</v>
      </c>
      <c r="Q269">
        <v>1</v>
      </c>
      <c r="W269">
        <v>0</v>
      </c>
      <c r="X269">
        <v>-282859921</v>
      </c>
      <c r="Y269">
        <v>2.2400000000000002</v>
      </c>
      <c r="AA269">
        <v>0</v>
      </c>
      <c r="AB269">
        <v>1364.77</v>
      </c>
      <c r="AC269">
        <v>610.30999999999995</v>
      </c>
      <c r="AD269">
        <v>0</v>
      </c>
      <c r="AE269">
        <v>0</v>
      </c>
      <c r="AF269">
        <v>1364.77</v>
      </c>
      <c r="AG269">
        <v>610.30999999999995</v>
      </c>
      <c r="AH269">
        <v>0</v>
      </c>
      <c r="AI269">
        <v>1</v>
      </c>
      <c r="AJ269">
        <v>1</v>
      </c>
      <c r="AK269">
        <v>1</v>
      </c>
      <c r="AL269">
        <v>1</v>
      </c>
      <c r="AN269">
        <v>0</v>
      </c>
      <c r="AO269">
        <v>1</v>
      </c>
      <c r="AP269">
        <v>0</v>
      </c>
      <c r="AQ269">
        <v>0</v>
      </c>
      <c r="AR269">
        <v>0</v>
      </c>
      <c r="AS269" t="s">
        <v>3</v>
      </c>
      <c r="AT269">
        <v>2.2400000000000002</v>
      </c>
      <c r="AU269" t="s">
        <v>3</v>
      </c>
      <c r="AV269">
        <v>0</v>
      </c>
      <c r="AW269">
        <v>2</v>
      </c>
      <c r="AX269">
        <v>40602939</v>
      </c>
      <c r="AY269">
        <v>1</v>
      </c>
      <c r="AZ269">
        <v>0</v>
      </c>
      <c r="BA269">
        <v>357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CX269">
        <f>Y269*Source!I1117</f>
        <v>0</v>
      </c>
      <c r="CY269">
        <f t="shared" si="60"/>
        <v>1364.77</v>
      </c>
      <c r="CZ269">
        <f t="shared" si="61"/>
        <v>1364.77</v>
      </c>
      <c r="DA269">
        <f t="shared" si="62"/>
        <v>1</v>
      </c>
      <c r="DB269">
        <f t="shared" si="58"/>
        <v>3057.08</v>
      </c>
      <c r="DC269">
        <f t="shared" si="59"/>
        <v>1367.09</v>
      </c>
    </row>
    <row r="270" spans="1:107" x14ac:dyDescent="0.2">
      <c r="A270">
        <f>ROW(Source!A1117)</f>
        <v>1117</v>
      </c>
      <c r="B270">
        <v>40597198</v>
      </c>
      <c r="C270">
        <v>40602924</v>
      </c>
      <c r="D270">
        <v>38620271</v>
      </c>
      <c r="E270">
        <v>1</v>
      </c>
      <c r="F270">
        <v>1</v>
      </c>
      <c r="G270">
        <v>25</v>
      </c>
      <c r="H270">
        <v>2</v>
      </c>
      <c r="I270" t="s">
        <v>602</v>
      </c>
      <c r="J270" t="s">
        <v>603</v>
      </c>
      <c r="K270" t="s">
        <v>604</v>
      </c>
      <c r="L270">
        <v>1368</v>
      </c>
      <c r="N270">
        <v>1011</v>
      </c>
      <c r="O270" t="s">
        <v>544</v>
      </c>
      <c r="P270" t="s">
        <v>544</v>
      </c>
      <c r="Q270">
        <v>1</v>
      </c>
      <c r="W270">
        <v>0</v>
      </c>
      <c r="X270">
        <v>-1880632103</v>
      </c>
      <c r="Y270">
        <v>0.65</v>
      </c>
      <c r="AA270">
        <v>0</v>
      </c>
      <c r="AB270">
        <v>1179.56</v>
      </c>
      <c r="AC270">
        <v>439.28</v>
      </c>
      <c r="AD270">
        <v>0</v>
      </c>
      <c r="AE270">
        <v>0</v>
      </c>
      <c r="AF270">
        <v>1179.56</v>
      </c>
      <c r="AG270">
        <v>439.28</v>
      </c>
      <c r="AH270">
        <v>0</v>
      </c>
      <c r="AI270">
        <v>1</v>
      </c>
      <c r="AJ270">
        <v>1</v>
      </c>
      <c r="AK270">
        <v>1</v>
      </c>
      <c r="AL270">
        <v>1</v>
      </c>
      <c r="AN270">
        <v>0</v>
      </c>
      <c r="AO270">
        <v>1</v>
      </c>
      <c r="AP270">
        <v>0</v>
      </c>
      <c r="AQ270">
        <v>0</v>
      </c>
      <c r="AR270">
        <v>0</v>
      </c>
      <c r="AS270" t="s">
        <v>3</v>
      </c>
      <c r="AT270">
        <v>0.65</v>
      </c>
      <c r="AU270" t="s">
        <v>3</v>
      </c>
      <c r="AV270">
        <v>0</v>
      </c>
      <c r="AW270">
        <v>2</v>
      </c>
      <c r="AX270">
        <v>40602940</v>
      </c>
      <c r="AY270">
        <v>1</v>
      </c>
      <c r="AZ270">
        <v>0</v>
      </c>
      <c r="BA270">
        <v>358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CX270">
        <f>Y270*Source!I1117</f>
        <v>0</v>
      </c>
      <c r="CY270">
        <f t="shared" si="60"/>
        <v>1179.56</v>
      </c>
      <c r="CZ270">
        <f t="shared" si="61"/>
        <v>1179.56</v>
      </c>
      <c r="DA270">
        <f t="shared" si="62"/>
        <v>1</v>
      </c>
      <c r="DB270">
        <f t="shared" si="58"/>
        <v>766.71</v>
      </c>
      <c r="DC270">
        <f t="shared" si="59"/>
        <v>285.52999999999997</v>
      </c>
    </row>
    <row r="271" spans="1:107" x14ac:dyDescent="0.2">
      <c r="A271">
        <f>ROW(Source!A1117)</f>
        <v>1117</v>
      </c>
      <c r="B271">
        <v>40597198</v>
      </c>
      <c r="C271">
        <v>40602924</v>
      </c>
      <c r="D271">
        <v>38622240</v>
      </c>
      <c r="E271">
        <v>1</v>
      </c>
      <c r="F271">
        <v>1</v>
      </c>
      <c r="G271">
        <v>25</v>
      </c>
      <c r="H271">
        <v>3</v>
      </c>
      <c r="I271" t="s">
        <v>644</v>
      </c>
      <c r="J271" t="s">
        <v>645</v>
      </c>
      <c r="K271" t="s">
        <v>646</v>
      </c>
      <c r="L271">
        <v>1339</v>
      </c>
      <c r="N271">
        <v>1007</v>
      </c>
      <c r="O271" t="s">
        <v>263</v>
      </c>
      <c r="P271" t="s">
        <v>263</v>
      </c>
      <c r="Q271">
        <v>1</v>
      </c>
      <c r="W271">
        <v>0</v>
      </c>
      <c r="X271">
        <v>-832921520</v>
      </c>
      <c r="Y271">
        <v>126</v>
      </c>
      <c r="AA271">
        <v>1806.27</v>
      </c>
      <c r="AB271">
        <v>0</v>
      </c>
      <c r="AC271">
        <v>0</v>
      </c>
      <c r="AD271">
        <v>0</v>
      </c>
      <c r="AE271">
        <v>1806.27</v>
      </c>
      <c r="AF271">
        <v>0</v>
      </c>
      <c r="AG271">
        <v>0</v>
      </c>
      <c r="AH271">
        <v>0</v>
      </c>
      <c r="AI271">
        <v>1</v>
      </c>
      <c r="AJ271">
        <v>1</v>
      </c>
      <c r="AK271">
        <v>1</v>
      </c>
      <c r="AL271">
        <v>1</v>
      </c>
      <c r="AN271">
        <v>0</v>
      </c>
      <c r="AO271">
        <v>1</v>
      </c>
      <c r="AP271">
        <v>0</v>
      </c>
      <c r="AQ271">
        <v>0</v>
      </c>
      <c r="AR271">
        <v>0</v>
      </c>
      <c r="AS271" t="s">
        <v>3</v>
      </c>
      <c r="AT271">
        <v>126</v>
      </c>
      <c r="AU271" t="s">
        <v>3</v>
      </c>
      <c r="AV271">
        <v>0</v>
      </c>
      <c r="AW271">
        <v>2</v>
      </c>
      <c r="AX271">
        <v>40602941</v>
      </c>
      <c r="AY271">
        <v>1</v>
      </c>
      <c r="AZ271">
        <v>0</v>
      </c>
      <c r="BA271">
        <v>359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CX271">
        <f>Y271*Source!I1117</f>
        <v>0</v>
      </c>
      <c r="CY271">
        <f>AA271</f>
        <v>1806.27</v>
      </c>
      <c r="CZ271">
        <f>AE271</f>
        <v>1806.27</v>
      </c>
      <c r="DA271">
        <f>AI271</f>
        <v>1</v>
      </c>
      <c r="DB271">
        <f t="shared" si="58"/>
        <v>227590.02</v>
      </c>
      <c r="DC271">
        <f t="shared" si="59"/>
        <v>0</v>
      </c>
    </row>
    <row r="272" spans="1:107" x14ac:dyDescent="0.2">
      <c r="A272">
        <f>ROW(Source!A1117)</f>
        <v>1117</v>
      </c>
      <c r="B272">
        <v>40597198</v>
      </c>
      <c r="C272">
        <v>40602924</v>
      </c>
      <c r="D272">
        <v>38622957</v>
      </c>
      <c r="E272">
        <v>1</v>
      </c>
      <c r="F272">
        <v>1</v>
      </c>
      <c r="G272">
        <v>25</v>
      </c>
      <c r="H272">
        <v>3</v>
      </c>
      <c r="I272" t="s">
        <v>608</v>
      </c>
      <c r="J272" t="s">
        <v>609</v>
      </c>
      <c r="K272" t="s">
        <v>610</v>
      </c>
      <c r="L272">
        <v>1339</v>
      </c>
      <c r="N272">
        <v>1007</v>
      </c>
      <c r="O272" t="s">
        <v>263</v>
      </c>
      <c r="P272" t="s">
        <v>263</v>
      </c>
      <c r="Q272">
        <v>1</v>
      </c>
      <c r="W272">
        <v>0</v>
      </c>
      <c r="X272">
        <v>924487879</v>
      </c>
      <c r="Y272">
        <v>7</v>
      </c>
      <c r="AA272">
        <v>33.729999999999997</v>
      </c>
      <c r="AB272">
        <v>0</v>
      </c>
      <c r="AC272">
        <v>0</v>
      </c>
      <c r="AD272">
        <v>0</v>
      </c>
      <c r="AE272">
        <v>33.729999999999997</v>
      </c>
      <c r="AF272">
        <v>0</v>
      </c>
      <c r="AG272">
        <v>0</v>
      </c>
      <c r="AH272">
        <v>0</v>
      </c>
      <c r="AI272">
        <v>1</v>
      </c>
      <c r="AJ272">
        <v>1</v>
      </c>
      <c r="AK272">
        <v>1</v>
      </c>
      <c r="AL272">
        <v>1</v>
      </c>
      <c r="AN272">
        <v>0</v>
      </c>
      <c r="AO272">
        <v>1</v>
      </c>
      <c r="AP272">
        <v>0</v>
      </c>
      <c r="AQ272">
        <v>0</v>
      </c>
      <c r="AR272">
        <v>0</v>
      </c>
      <c r="AS272" t="s">
        <v>3</v>
      </c>
      <c r="AT272">
        <v>7</v>
      </c>
      <c r="AU272" t="s">
        <v>3</v>
      </c>
      <c r="AV272">
        <v>0</v>
      </c>
      <c r="AW272">
        <v>2</v>
      </c>
      <c r="AX272">
        <v>40602942</v>
      </c>
      <c r="AY272">
        <v>1</v>
      </c>
      <c r="AZ272">
        <v>0</v>
      </c>
      <c r="BA272">
        <v>360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CX272">
        <f>Y272*Source!I1117</f>
        <v>0</v>
      </c>
      <c r="CY272">
        <f>AA272</f>
        <v>33.729999999999997</v>
      </c>
      <c r="CZ272">
        <f>AE272</f>
        <v>33.729999999999997</v>
      </c>
      <c r="DA272">
        <f>AI272</f>
        <v>1</v>
      </c>
      <c r="DB272">
        <f t="shared" si="58"/>
        <v>236.11</v>
      </c>
      <c r="DC272">
        <f t="shared" si="59"/>
        <v>0</v>
      </c>
    </row>
    <row r="273" spans="1:107" x14ac:dyDescent="0.2">
      <c r="A273">
        <f>ROW(Source!A1118)</f>
        <v>1118</v>
      </c>
      <c r="B273">
        <v>40597198</v>
      </c>
      <c r="C273">
        <v>40602943</v>
      </c>
      <c r="D273">
        <v>38607873</v>
      </c>
      <c r="E273">
        <v>25</v>
      </c>
      <c r="F273">
        <v>1</v>
      </c>
      <c r="G273">
        <v>25</v>
      </c>
      <c r="H273">
        <v>1</v>
      </c>
      <c r="I273" t="s">
        <v>538</v>
      </c>
      <c r="J273" t="s">
        <v>3</v>
      </c>
      <c r="K273" t="s">
        <v>539</v>
      </c>
      <c r="L273">
        <v>1191</v>
      </c>
      <c r="N273">
        <v>1013</v>
      </c>
      <c r="O273" t="s">
        <v>540</v>
      </c>
      <c r="P273" t="s">
        <v>540</v>
      </c>
      <c r="Q273">
        <v>1</v>
      </c>
      <c r="W273">
        <v>0</v>
      </c>
      <c r="X273">
        <v>476480486</v>
      </c>
      <c r="Y273">
        <v>451.95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1</v>
      </c>
      <c r="AJ273">
        <v>1</v>
      </c>
      <c r="AK273">
        <v>1</v>
      </c>
      <c r="AL273">
        <v>1</v>
      </c>
      <c r="AN273">
        <v>0</v>
      </c>
      <c r="AO273">
        <v>1</v>
      </c>
      <c r="AP273">
        <v>0</v>
      </c>
      <c r="AQ273">
        <v>0</v>
      </c>
      <c r="AR273">
        <v>0</v>
      </c>
      <c r="AS273" t="s">
        <v>3</v>
      </c>
      <c r="AT273">
        <v>451.95</v>
      </c>
      <c r="AU273" t="s">
        <v>3</v>
      </c>
      <c r="AV273">
        <v>1</v>
      </c>
      <c r="AW273">
        <v>2</v>
      </c>
      <c r="AX273">
        <v>40602950</v>
      </c>
      <c r="AY273">
        <v>1</v>
      </c>
      <c r="AZ273">
        <v>0</v>
      </c>
      <c r="BA273">
        <v>361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CX273">
        <f>Y273*Source!I1118</f>
        <v>0</v>
      </c>
      <c r="CY273">
        <f>AD273</f>
        <v>0</v>
      </c>
      <c r="CZ273">
        <f>AH273</f>
        <v>0</v>
      </c>
      <c r="DA273">
        <f>AL273</f>
        <v>1</v>
      </c>
      <c r="DB273">
        <f t="shared" si="58"/>
        <v>0</v>
      </c>
      <c r="DC273">
        <f t="shared" si="59"/>
        <v>0</v>
      </c>
    </row>
    <row r="274" spans="1:107" x14ac:dyDescent="0.2">
      <c r="A274">
        <f>ROW(Source!A1118)</f>
        <v>1118</v>
      </c>
      <c r="B274">
        <v>40597198</v>
      </c>
      <c r="C274">
        <v>40602943</v>
      </c>
      <c r="D274">
        <v>38620195</v>
      </c>
      <c r="E274">
        <v>1</v>
      </c>
      <c r="F274">
        <v>1</v>
      </c>
      <c r="G274">
        <v>25</v>
      </c>
      <c r="H274">
        <v>2</v>
      </c>
      <c r="I274" t="s">
        <v>647</v>
      </c>
      <c r="J274" t="s">
        <v>648</v>
      </c>
      <c r="K274" t="s">
        <v>649</v>
      </c>
      <c r="L274">
        <v>1368</v>
      </c>
      <c r="N274">
        <v>1011</v>
      </c>
      <c r="O274" t="s">
        <v>544</v>
      </c>
      <c r="P274" t="s">
        <v>544</v>
      </c>
      <c r="Q274">
        <v>1</v>
      </c>
      <c r="W274">
        <v>0</v>
      </c>
      <c r="X274">
        <v>91562076</v>
      </c>
      <c r="Y274">
        <v>1.31</v>
      </c>
      <c r="AA274">
        <v>0</v>
      </c>
      <c r="AB274">
        <v>662.01</v>
      </c>
      <c r="AC274">
        <v>353.32</v>
      </c>
      <c r="AD274">
        <v>0</v>
      </c>
      <c r="AE274">
        <v>0</v>
      </c>
      <c r="AF274">
        <v>662.01</v>
      </c>
      <c r="AG274">
        <v>353.32</v>
      </c>
      <c r="AH274">
        <v>0</v>
      </c>
      <c r="AI274">
        <v>1</v>
      </c>
      <c r="AJ274">
        <v>1</v>
      </c>
      <c r="AK274">
        <v>1</v>
      </c>
      <c r="AL274">
        <v>1</v>
      </c>
      <c r="AN274">
        <v>0</v>
      </c>
      <c r="AO274">
        <v>1</v>
      </c>
      <c r="AP274">
        <v>0</v>
      </c>
      <c r="AQ274">
        <v>0</v>
      </c>
      <c r="AR274">
        <v>0</v>
      </c>
      <c r="AS274" t="s">
        <v>3</v>
      </c>
      <c r="AT274">
        <v>1.31</v>
      </c>
      <c r="AU274" t="s">
        <v>3</v>
      </c>
      <c r="AV274">
        <v>0</v>
      </c>
      <c r="AW274">
        <v>2</v>
      </c>
      <c r="AX274">
        <v>40602951</v>
      </c>
      <c r="AY274">
        <v>1</v>
      </c>
      <c r="AZ274">
        <v>0</v>
      </c>
      <c r="BA274">
        <v>362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CX274">
        <f>Y274*Source!I1118</f>
        <v>0</v>
      </c>
      <c r="CY274">
        <f>AB274</f>
        <v>662.01</v>
      </c>
      <c r="CZ274">
        <f>AF274</f>
        <v>662.01</v>
      </c>
      <c r="DA274">
        <f>AJ274</f>
        <v>1</v>
      </c>
      <c r="DB274">
        <f t="shared" si="58"/>
        <v>867.23</v>
      </c>
      <c r="DC274">
        <f t="shared" si="59"/>
        <v>462.85</v>
      </c>
    </row>
    <row r="275" spans="1:107" x14ac:dyDescent="0.2">
      <c r="A275">
        <f>ROW(Source!A1118)</f>
        <v>1118</v>
      </c>
      <c r="B275">
        <v>40597198</v>
      </c>
      <c r="C275">
        <v>40602943</v>
      </c>
      <c r="D275">
        <v>38620281</v>
      </c>
      <c r="E275">
        <v>1</v>
      </c>
      <c r="F275">
        <v>1</v>
      </c>
      <c r="G275">
        <v>25</v>
      </c>
      <c r="H275">
        <v>2</v>
      </c>
      <c r="I275" t="s">
        <v>599</v>
      </c>
      <c r="J275" t="s">
        <v>600</v>
      </c>
      <c r="K275" t="s">
        <v>601</v>
      </c>
      <c r="L275">
        <v>1368</v>
      </c>
      <c r="N275">
        <v>1011</v>
      </c>
      <c r="O275" t="s">
        <v>544</v>
      </c>
      <c r="P275" t="s">
        <v>544</v>
      </c>
      <c r="Q275">
        <v>1</v>
      </c>
      <c r="W275">
        <v>0</v>
      </c>
      <c r="X275">
        <v>-95869070</v>
      </c>
      <c r="Y275">
        <v>1.65</v>
      </c>
      <c r="AA275">
        <v>0</v>
      </c>
      <c r="AB275">
        <v>1942.21</v>
      </c>
      <c r="AC275">
        <v>436.39</v>
      </c>
      <c r="AD275">
        <v>0</v>
      </c>
      <c r="AE275">
        <v>0</v>
      </c>
      <c r="AF275">
        <v>1942.21</v>
      </c>
      <c r="AG275">
        <v>436.39</v>
      </c>
      <c r="AH275">
        <v>0</v>
      </c>
      <c r="AI275">
        <v>1</v>
      </c>
      <c r="AJ275">
        <v>1</v>
      </c>
      <c r="AK275">
        <v>1</v>
      </c>
      <c r="AL275">
        <v>1</v>
      </c>
      <c r="AN275">
        <v>0</v>
      </c>
      <c r="AO275">
        <v>1</v>
      </c>
      <c r="AP275">
        <v>0</v>
      </c>
      <c r="AQ275">
        <v>0</v>
      </c>
      <c r="AR275">
        <v>0</v>
      </c>
      <c r="AS275" t="s">
        <v>3</v>
      </c>
      <c r="AT275">
        <v>1.65</v>
      </c>
      <c r="AU275" t="s">
        <v>3</v>
      </c>
      <c r="AV275">
        <v>0</v>
      </c>
      <c r="AW275">
        <v>2</v>
      </c>
      <c r="AX275">
        <v>40602952</v>
      </c>
      <c r="AY275">
        <v>1</v>
      </c>
      <c r="AZ275">
        <v>0</v>
      </c>
      <c r="BA275">
        <v>363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CX275">
        <f>Y275*Source!I1118</f>
        <v>0</v>
      </c>
      <c r="CY275">
        <f>AB275</f>
        <v>1942.21</v>
      </c>
      <c r="CZ275">
        <f>AF275</f>
        <v>1942.21</v>
      </c>
      <c r="DA275">
        <f>AJ275</f>
        <v>1</v>
      </c>
      <c r="DB275">
        <f t="shared" si="58"/>
        <v>3204.65</v>
      </c>
      <c r="DC275">
        <f t="shared" si="59"/>
        <v>720.04</v>
      </c>
    </row>
    <row r="276" spans="1:107" x14ac:dyDescent="0.2">
      <c r="A276">
        <f>ROW(Source!A1118)</f>
        <v>1118</v>
      </c>
      <c r="B276">
        <v>40597198</v>
      </c>
      <c r="C276">
        <v>40602943</v>
      </c>
      <c r="D276">
        <v>38626271</v>
      </c>
      <c r="E276">
        <v>1</v>
      </c>
      <c r="F276">
        <v>1</v>
      </c>
      <c r="G276">
        <v>25</v>
      </c>
      <c r="H276">
        <v>3</v>
      </c>
      <c r="I276" t="s">
        <v>306</v>
      </c>
      <c r="J276" t="s">
        <v>308</v>
      </c>
      <c r="K276" t="s">
        <v>307</v>
      </c>
      <c r="L276">
        <v>1327</v>
      </c>
      <c r="N276">
        <v>1005</v>
      </c>
      <c r="O276" t="s">
        <v>148</v>
      </c>
      <c r="P276" t="s">
        <v>148</v>
      </c>
      <c r="Q276">
        <v>1</v>
      </c>
      <c r="W276">
        <v>0</v>
      </c>
      <c r="X276">
        <v>1577315863</v>
      </c>
      <c r="Y276">
        <v>103</v>
      </c>
      <c r="AA276">
        <v>2073.98</v>
      </c>
      <c r="AB276">
        <v>0</v>
      </c>
      <c r="AC276">
        <v>0</v>
      </c>
      <c r="AD276">
        <v>0</v>
      </c>
      <c r="AE276">
        <v>2073.98</v>
      </c>
      <c r="AF276">
        <v>0</v>
      </c>
      <c r="AG276">
        <v>0</v>
      </c>
      <c r="AH276">
        <v>0</v>
      </c>
      <c r="AI276">
        <v>1</v>
      </c>
      <c r="AJ276">
        <v>1</v>
      </c>
      <c r="AK276">
        <v>1</v>
      </c>
      <c r="AL276">
        <v>1</v>
      </c>
      <c r="AN276">
        <v>0</v>
      </c>
      <c r="AO276">
        <v>0</v>
      </c>
      <c r="AP276">
        <v>0</v>
      </c>
      <c r="AQ276">
        <v>0</v>
      </c>
      <c r="AR276">
        <v>0</v>
      </c>
      <c r="AS276" t="s">
        <v>3</v>
      </c>
      <c r="AT276">
        <v>103</v>
      </c>
      <c r="AU276" t="s">
        <v>3</v>
      </c>
      <c r="AV276">
        <v>0</v>
      </c>
      <c r="AW276">
        <v>1</v>
      </c>
      <c r="AX276">
        <v>-1</v>
      </c>
      <c r="AY276">
        <v>0</v>
      </c>
      <c r="AZ276">
        <v>0</v>
      </c>
      <c r="BA276" t="s">
        <v>3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CX276">
        <f>Y276*Source!I1118</f>
        <v>0</v>
      </c>
      <c r="CY276">
        <f>AA276</f>
        <v>2073.98</v>
      </c>
      <c r="CZ276">
        <f>AE276</f>
        <v>2073.98</v>
      </c>
      <c r="DA276">
        <f>AI276</f>
        <v>1</v>
      </c>
      <c r="DB276">
        <f t="shared" si="58"/>
        <v>213619.94</v>
      </c>
      <c r="DC276">
        <f t="shared" si="59"/>
        <v>0</v>
      </c>
    </row>
    <row r="277" spans="1:107" x14ac:dyDescent="0.2">
      <c r="A277">
        <f>ROW(Source!A1118)</f>
        <v>1118</v>
      </c>
      <c r="B277">
        <v>40597198</v>
      </c>
      <c r="C277">
        <v>40602943</v>
      </c>
      <c r="D277">
        <v>38622957</v>
      </c>
      <c r="E277">
        <v>1</v>
      </c>
      <c r="F277">
        <v>1</v>
      </c>
      <c r="G277">
        <v>25</v>
      </c>
      <c r="H277">
        <v>3</v>
      </c>
      <c r="I277" t="s">
        <v>608</v>
      </c>
      <c r="J277" t="s">
        <v>609</v>
      </c>
      <c r="K277" t="s">
        <v>610</v>
      </c>
      <c r="L277">
        <v>1339</v>
      </c>
      <c r="N277">
        <v>1007</v>
      </c>
      <c r="O277" t="s">
        <v>263</v>
      </c>
      <c r="P277" t="s">
        <v>263</v>
      </c>
      <c r="Q277">
        <v>1</v>
      </c>
      <c r="W277">
        <v>0</v>
      </c>
      <c r="X277">
        <v>924487879</v>
      </c>
      <c r="Y277">
        <v>1</v>
      </c>
      <c r="AA277">
        <v>33.729999999999997</v>
      </c>
      <c r="AB277">
        <v>0</v>
      </c>
      <c r="AC277">
        <v>0</v>
      </c>
      <c r="AD277">
        <v>0</v>
      </c>
      <c r="AE277">
        <v>33.729999999999997</v>
      </c>
      <c r="AF277">
        <v>0</v>
      </c>
      <c r="AG277">
        <v>0</v>
      </c>
      <c r="AH277">
        <v>0</v>
      </c>
      <c r="AI277">
        <v>1</v>
      </c>
      <c r="AJ277">
        <v>1</v>
      </c>
      <c r="AK277">
        <v>1</v>
      </c>
      <c r="AL277">
        <v>1</v>
      </c>
      <c r="AN277">
        <v>0</v>
      </c>
      <c r="AO277">
        <v>1</v>
      </c>
      <c r="AP277">
        <v>0</v>
      </c>
      <c r="AQ277">
        <v>0</v>
      </c>
      <c r="AR277">
        <v>0</v>
      </c>
      <c r="AS277" t="s">
        <v>3</v>
      </c>
      <c r="AT277">
        <v>1</v>
      </c>
      <c r="AU277" t="s">
        <v>3</v>
      </c>
      <c r="AV277">
        <v>0</v>
      </c>
      <c r="AW277">
        <v>2</v>
      </c>
      <c r="AX277">
        <v>40602953</v>
      </c>
      <c r="AY277">
        <v>1</v>
      </c>
      <c r="AZ277">
        <v>0</v>
      </c>
      <c r="BA277">
        <v>364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CX277">
        <f>Y277*Source!I1118</f>
        <v>0</v>
      </c>
      <c r="CY277">
        <f>AA277</f>
        <v>33.729999999999997</v>
      </c>
      <c r="CZ277">
        <f>AE277</f>
        <v>33.729999999999997</v>
      </c>
      <c r="DA277">
        <f>AI277</f>
        <v>1</v>
      </c>
      <c r="DB277">
        <f t="shared" si="58"/>
        <v>33.729999999999997</v>
      </c>
      <c r="DC277">
        <f t="shared" si="59"/>
        <v>0</v>
      </c>
    </row>
    <row r="278" spans="1:107" x14ac:dyDescent="0.2">
      <c r="A278">
        <f>ROW(Source!A1118)</f>
        <v>1118</v>
      </c>
      <c r="B278">
        <v>40597198</v>
      </c>
      <c r="C278">
        <v>40602943</v>
      </c>
      <c r="D278">
        <v>38624005</v>
      </c>
      <c r="E278">
        <v>1</v>
      </c>
      <c r="F278">
        <v>1</v>
      </c>
      <c r="G278">
        <v>25</v>
      </c>
      <c r="H278">
        <v>3</v>
      </c>
      <c r="I278" t="s">
        <v>650</v>
      </c>
      <c r="J278" t="s">
        <v>651</v>
      </c>
      <c r="K278" t="s">
        <v>652</v>
      </c>
      <c r="L278">
        <v>1348</v>
      </c>
      <c r="N278">
        <v>1009</v>
      </c>
      <c r="O278" t="s">
        <v>42</v>
      </c>
      <c r="P278" t="s">
        <v>42</v>
      </c>
      <c r="Q278">
        <v>1000</v>
      </c>
      <c r="W278">
        <v>0</v>
      </c>
      <c r="X278">
        <v>1913827784</v>
      </c>
      <c r="Y278">
        <v>10</v>
      </c>
      <c r="AA278">
        <v>3589.47</v>
      </c>
      <c r="AB278">
        <v>0</v>
      </c>
      <c r="AC278">
        <v>0</v>
      </c>
      <c r="AD278">
        <v>0</v>
      </c>
      <c r="AE278">
        <v>3589.47</v>
      </c>
      <c r="AF278">
        <v>0</v>
      </c>
      <c r="AG278">
        <v>0</v>
      </c>
      <c r="AH278">
        <v>0</v>
      </c>
      <c r="AI278">
        <v>1</v>
      </c>
      <c r="AJ278">
        <v>1</v>
      </c>
      <c r="AK278">
        <v>1</v>
      </c>
      <c r="AL278">
        <v>1</v>
      </c>
      <c r="AN278">
        <v>0</v>
      </c>
      <c r="AO278">
        <v>1</v>
      </c>
      <c r="AP278">
        <v>0</v>
      </c>
      <c r="AQ278">
        <v>0</v>
      </c>
      <c r="AR278">
        <v>0</v>
      </c>
      <c r="AS278" t="s">
        <v>3</v>
      </c>
      <c r="AT278">
        <v>10</v>
      </c>
      <c r="AU278" t="s">
        <v>3</v>
      </c>
      <c r="AV278">
        <v>0</v>
      </c>
      <c r="AW278">
        <v>2</v>
      </c>
      <c r="AX278">
        <v>40602954</v>
      </c>
      <c r="AY278">
        <v>1</v>
      </c>
      <c r="AZ278">
        <v>0</v>
      </c>
      <c r="BA278">
        <v>365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CX278">
        <f>Y278*Source!I1118</f>
        <v>0</v>
      </c>
      <c r="CY278">
        <f>AA278</f>
        <v>3589.47</v>
      </c>
      <c r="CZ278">
        <f>AE278</f>
        <v>3589.47</v>
      </c>
      <c r="DA278">
        <f>AI278</f>
        <v>1</v>
      </c>
      <c r="DB278">
        <f t="shared" si="58"/>
        <v>35894.699999999997</v>
      </c>
      <c r="DC278">
        <f t="shared" si="59"/>
        <v>0</v>
      </c>
    </row>
    <row r="279" spans="1:107" x14ac:dyDescent="0.2">
      <c r="A279">
        <f>ROW(Source!A1120)</f>
        <v>1120</v>
      </c>
      <c r="B279">
        <v>40597198</v>
      </c>
      <c r="C279">
        <v>40602957</v>
      </c>
      <c r="D279">
        <v>38607873</v>
      </c>
      <c r="E279">
        <v>25</v>
      </c>
      <c r="F279">
        <v>1</v>
      </c>
      <c r="G279">
        <v>25</v>
      </c>
      <c r="H279">
        <v>1</v>
      </c>
      <c r="I279" t="s">
        <v>538</v>
      </c>
      <c r="J279" t="s">
        <v>3</v>
      </c>
      <c r="K279" t="s">
        <v>539</v>
      </c>
      <c r="L279">
        <v>1191</v>
      </c>
      <c r="N279">
        <v>1013</v>
      </c>
      <c r="O279" t="s">
        <v>540</v>
      </c>
      <c r="P279" t="s">
        <v>540</v>
      </c>
      <c r="Q279">
        <v>1</v>
      </c>
      <c r="W279">
        <v>0</v>
      </c>
      <c r="X279">
        <v>476480486</v>
      </c>
      <c r="Y279">
        <v>37.840000000000003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1</v>
      </c>
      <c r="AJ279">
        <v>1</v>
      </c>
      <c r="AK279">
        <v>1</v>
      </c>
      <c r="AL279">
        <v>1</v>
      </c>
      <c r="AN279">
        <v>0</v>
      </c>
      <c r="AO279">
        <v>1</v>
      </c>
      <c r="AP279">
        <v>0</v>
      </c>
      <c r="AQ279">
        <v>0</v>
      </c>
      <c r="AR279">
        <v>0</v>
      </c>
      <c r="AS279" t="s">
        <v>3</v>
      </c>
      <c r="AT279">
        <v>37.840000000000003</v>
      </c>
      <c r="AU279" t="s">
        <v>3</v>
      </c>
      <c r="AV279">
        <v>1</v>
      </c>
      <c r="AW279">
        <v>2</v>
      </c>
      <c r="AX279">
        <v>40602962</v>
      </c>
      <c r="AY279">
        <v>1</v>
      </c>
      <c r="AZ279">
        <v>0</v>
      </c>
      <c r="BA279">
        <v>367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CX279">
        <f>Y279*Source!I1120</f>
        <v>0</v>
      </c>
      <c r="CY279">
        <f>AD279</f>
        <v>0</v>
      </c>
      <c r="CZ279">
        <f>AH279</f>
        <v>0</v>
      </c>
      <c r="DA279">
        <f>AL279</f>
        <v>1</v>
      </c>
      <c r="DB279">
        <f t="shared" si="58"/>
        <v>0</v>
      </c>
      <c r="DC279">
        <f t="shared" si="59"/>
        <v>0</v>
      </c>
    </row>
    <row r="280" spans="1:107" x14ac:dyDescent="0.2">
      <c r="A280">
        <f>ROW(Source!A1120)</f>
        <v>1120</v>
      </c>
      <c r="B280">
        <v>40597198</v>
      </c>
      <c r="C280">
        <v>40602957</v>
      </c>
      <c r="D280">
        <v>38620956</v>
      </c>
      <c r="E280">
        <v>1</v>
      </c>
      <c r="F280">
        <v>1</v>
      </c>
      <c r="G280">
        <v>25</v>
      </c>
      <c r="H280">
        <v>2</v>
      </c>
      <c r="I280" t="s">
        <v>653</v>
      </c>
      <c r="J280" t="s">
        <v>654</v>
      </c>
      <c r="K280" t="s">
        <v>655</v>
      </c>
      <c r="L280">
        <v>1368</v>
      </c>
      <c r="N280">
        <v>1011</v>
      </c>
      <c r="O280" t="s">
        <v>544</v>
      </c>
      <c r="P280" t="s">
        <v>544</v>
      </c>
      <c r="Q280">
        <v>1</v>
      </c>
      <c r="W280">
        <v>0</v>
      </c>
      <c r="X280">
        <v>-996043730</v>
      </c>
      <c r="Y280">
        <v>31.5</v>
      </c>
      <c r="AA280">
        <v>0</v>
      </c>
      <c r="AB280">
        <v>447.33</v>
      </c>
      <c r="AC280">
        <v>381.58</v>
      </c>
      <c r="AD280">
        <v>0</v>
      </c>
      <c r="AE280">
        <v>0</v>
      </c>
      <c r="AF280">
        <v>447.33</v>
      </c>
      <c r="AG280">
        <v>381.58</v>
      </c>
      <c r="AH280">
        <v>0</v>
      </c>
      <c r="AI280">
        <v>1</v>
      </c>
      <c r="AJ280">
        <v>1</v>
      </c>
      <c r="AK280">
        <v>1</v>
      </c>
      <c r="AL280">
        <v>1</v>
      </c>
      <c r="AN280">
        <v>0</v>
      </c>
      <c r="AO280">
        <v>1</v>
      </c>
      <c r="AP280">
        <v>0</v>
      </c>
      <c r="AQ280">
        <v>0</v>
      </c>
      <c r="AR280">
        <v>0</v>
      </c>
      <c r="AS280" t="s">
        <v>3</v>
      </c>
      <c r="AT280">
        <v>31.5</v>
      </c>
      <c r="AU280" t="s">
        <v>3</v>
      </c>
      <c r="AV280">
        <v>0</v>
      </c>
      <c r="AW280">
        <v>2</v>
      </c>
      <c r="AX280">
        <v>40602963</v>
      </c>
      <c r="AY280">
        <v>1</v>
      </c>
      <c r="AZ280">
        <v>0</v>
      </c>
      <c r="BA280">
        <v>368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CX280">
        <f>Y280*Source!I1120</f>
        <v>0</v>
      </c>
      <c r="CY280">
        <f>AB280</f>
        <v>447.33</v>
      </c>
      <c r="CZ280">
        <f>AF280</f>
        <v>447.33</v>
      </c>
      <c r="DA280">
        <f>AJ280</f>
        <v>1</v>
      </c>
      <c r="DB280">
        <f t="shared" si="58"/>
        <v>14090.9</v>
      </c>
      <c r="DC280">
        <f t="shared" si="59"/>
        <v>12019.77</v>
      </c>
    </row>
    <row r="281" spans="1:107" x14ac:dyDescent="0.2">
      <c r="A281">
        <f>ROW(Source!A1120)</f>
        <v>1120</v>
      </c>
      <c r="B281">
        <v>40597198</v>
      </c>
      <c r="C281">
        <v>40602957</v>
      </c>
      <c r="D281">
        <v>38622957</v>
      </c>
      <c r="E281">
        <v>1</v>
      </c>
      <c r="F281">
        <v>1</v>
      </c>
      <c r="G281">
        <v>25</v>
      </c>
      <c r="H281">
        <v>3</v>
      </c>
      <c r="I281" t="s">
        <v>608</v>
      </c>
      <c r="J281" t="s">
        <v>609</v>
      </c>
      <c r="K281" t="s">
        <v>610</v>
      </c>
      <c r="L281">
        <v>1339</v>
      </c>
      <c r="N281">
        <v>1007</v>
      </c>
      <c r="O281" t="s">
        <v>263</v>
      </c>
      <c r="P281" t="s">
        <v>263</v>
      </c>
      <c r="Q281">
        <v>1</v>
      </c>
      <c r="W281">
        <v>0</v>
      </c>
      <c r="X281">
        <v>924487879</v>
      </c>
      <c r="Y281">
        <v>0.3</v>
      </c>
      <c r="AA281">
        <v>33.729999999999997</v>
      </c>
      <c r="AB281">
        <v>0</v>
      </c>
      <c r="AC281">
        <v>0</v>
      </c>
      <c r="AD281">
        <v>0</v>
      </c>
      <c r="AE281">
        <v>33.729999999999997</v>
      </c>
      <c r="AF281">
        <v>0</v>
      </c>
      <c r="AG281">
        <v>0</v>
      </c>
      <c r="AH281">
        <v>0</v>
      </c>
      <c r="AI281">
        <v>1</v>
      </c>
      <c r="AJ281">
        <v>1</v>
      </c>
      <c r="AK281">
        <v>1</v>
      </c>
      <c r="AL281">
        <v>1</v>
      </c>
      <c r="AN281">
        <v>0</v>
      </c>
      <c r="AO281">
        <v>1</v>
      </c>
      <c r="AP281">
        <v>0</v>
      </c>
      <c r="AQ281">
        <v>0</v>
      </c>
      <c r="AR281">
        <v>0</v>
      </c>
      <c r="AS281" t="s">
        <v>3</v>
      </c>
      <c r="AT281">
        <v>0.3</v>
      </c>
      <c r="AU281" t="s">
        <v>3</v>
      </c>
      <c r="AV281">
        <v>0</v>
      </c>
      <c r="AW281">
        <v>2</v>
      </c>
      <c r="AX281">
        <v>40602964</v>
      </c>
      <c r="AY281">
        <v>1</v>
      </c>
      <c r="AZ281">
        <v>0</v>
      </c>
      <c r="BA281">
        <v>369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CX281">
        <f>Y281*Source!I1120</f>
        <v>0</v>
      </c>
      <c r="CY281">
        <f>AA281</f>
        <v>33.729999999999997</v>
      </c>
      <c r="CZ281">
        <f>AE281</f>
        <v>33.729999999999997</v>
      </c>
      <c r="DA281">
        <f>AI281</f>
        <v>1</v>
      </c>
      <c r="DB281">
        <f t="shared" si="58"/>
        <v>10.119999999999999</v>
      </c>
      <c r="DC281">
        <f t="shared" si="59"/>
        <v>0</v>
      </c>
    </row>
    <row r="282" spans="1:107" x14ac:dyDescent="0.2">
      <c r="A282">
        <f>ROW(Source!A1120)</f>
        <v>1120</v>
      </c>
      <c r="B282">
        <v>40597198</v>
      </c>
      <c r="C282">
        <v>40602957</v>
      </c>
      <c r="D282">
        <v>38625161</v>
      </c>
      <c r="E282">
        <v>1</v>
      </c>
      <c r="F282">
        <v>1</v>
      </c>
      <c r="G282">
        <v>25</v>
      </c>
      <c r="H282">
        <v>3</v>
      </c>
      <c r="I282" t="s">
        <v>656</v>
      </c>
      <c r="J282" t="s">
        <v>657</v>
      </c>
      <c r="K282" t="s">
        <v>658</v>
      </c>
      <c r="L282">
        <v>1354</v>
      </c>
      <c r="N282">
        <v>1010</v>
      </c>
      <c r="O282" t="s">
        <v>171</v>
      </c>
      <c r="P282" t="s">
        <v>171</v>
      </c>
      <c r="Q282">
        <v>1</v>
      </c>
      <c r="W282">
        <v>0</v>
      </c>
      <c r="X282">
        <v>-1186621456</v>
      </c>
      <c r="Y282">
        <v>0.67</v>
      </c>
      <c r="AA282">
        <v>1415.48</v>
      </c>
      <c r="AB282">
        <v>0</v>
      </c>
      <c r="AC282">
        <v>0</v>
      </c>
      <c r="AD282">
        <v>0</v>
      </c>
      <c r="AE282">
        <v>1415.48</v>
      </c>
      <c r="AF282">
        <v>0</v>
      </c>
      <c r="AG282">
        <v>0</v>
      </c>
      <c r="AH282">
        <v>0</v>
      </c>
      <c r="AI282">
        <v>1</v>
      </c>
      <c r="AJ282">
        <v>1</v>
      </c>
      <c r="AK282">
        <v>1</v>
      </c>
      <c r="AL282">
        <v>1</v>
      </c>
      <c r="AN282">
        <v>0</v>
      </c>
      <c r="AO282">
        <v>1</v>
      </c>
      <c r="AP282">
        <v>0</v>
      </c>
      <c r="AQ282">
        <v>0</v>
      </c>
      <c r="AR282">
        <v>0</v>
      </c>
      <c r="AS282" t="s">
        <v>3</v>
      </c>
      <c r="AT282">
        <v>0.67</v>
      </c>
      <c r="AU282" t="s">
        <v>3</v>
      </c>
      <c r="AV282">
        <v>0</v>
      </c>
      <c r="AW282">
        <v>2</v>
      </c>
      <c r="AX282">
        <v>40602965</v>
      </c>
      <c r="AY282">
        <v>1</v>
      </c>
      <c r="AZ282">
        <v>0</v>
      </c>
      <c r="BA282">
        <v>370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CX282">
        <f>Y282*Source!I1120</f>
        <v>0</v>
      </c>
      <c r="CY282">
        <f>AA282</f>
        <v>1415.48</v>
      </c>
      <c r="CZ282">
        <f>AE282</f>
        <v>1415.48</v>
      </c>
      <c r="DA282">
        <f>AI282</f>
        <v>1</v>
      </c>
      <c r="DB282">
        <f t="shared" ref="DB282:DB298" si="63">ROUND(ROUND(AT282*CZ282,2),6)</f>
        <v>948.37</v>
      </c>
      <c r="DC282">
        <f t="shared" ref="DC282:DC298" si="64">ROUND(ROUND(AT282*AG282,2),6)</f>
        <v>0</v>
      </c>
    </row>
    <row r="283" spans="1:107" x14ac:dyDescent="0.2">
      <c r="A283">
        <f>ROW(Source!A1155)</f>
        <v>1155</v>
      </c>
      <c r="B283">
        <v>40597198</v>
      </c>
      <c r="C283">
        <v>40602966</v>
      </c>
      <c r="D283">
        <v>38607873</v>
      </c>
      <c r="E283">
        <v>25</v>
      </c>
      <c r="F283">
        <v>1</v>
      </c>
      <c r="G283">
        <v>25</v>
      </c>
      <c r="H283">
        <v>1</v>
      </c>
      <c r="I283" t="s">
        <v>538</v>
      </c>
      <c r="J283" t="s">
        <v>3</v>
      </c>
      <c r="K283" t="s">
        <v>539</v>
      </c>
      <c r="L283">
        <v>1191</v>
      </c>
      <c r="N283">
        <v>1013</v>
      </c>
      <c r="O283" t="s">
        <v>540</v>
      </c>
      <c r="P283" t="s">
        <v>540</v>
      </c>
      <c r="Q283">
        <v>1</v>
      </c>
      <c r="W283">
        <v>0</v>
      </c>
      <c r="X283">
        <v>476480486</v>
      </c>
      <c r="Y283">
        <v>25.98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1</v>
      </c>
      <c r="AJ283">
        <v>1</v>
      </c>
      <c r="AK283">
        <v>1</v>
      </c>
      <c r="AL283">
        <v>1</v>
      </c>
      <c r="AN283">
        <v>0</v>
      </c>
      <c r="AO283">
        <v>1</v>
      </c>
      <c r="AP283">
        <v>0</v>
      </c>
      <c r="AQ283">
        <v>0</v>
      </c>
      <c r="AR283">
        <v>0</v>
      </c>
      <c r="AS283" t="s">
        <v>3</v>
      </c>
      <c r="AT283">
        <v>25.98</v>
      </c>
      <c r="AU283" t="s">
        <v>3</v>
      </c>
      <c r="AV283">
        <v>1</v>
      </c>
      <c r="AW283">
        <v>2</v>
      </c>
      <c r="AX283">
        <v>40602971</v>
      </c>
      <c r="AY283">
        <v>1</v>
      </c>
      <c r="AZ283">
        <v>0</v>
      </c>
      <c r="BA283">
        <v>371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CX283">
        <f>Y283*Source!I1155</f>
        <v>0</v>
      </c>
      <c r="CY283">
        <f>AD283</f>
        <v>0</v>
      </c>
      <c r="CZ283">
        <f>AH283</f>
        <v>0</v>
      </c>
      <c r="DA283">
        <f>AL283</f>
        <v>1</v>
      </c>
      <c r="DB283">
        <f t="shared" si="63"/>
        <v>0</v>
      </c>
      <c r="DC283">
        <f t="shared" si="64"/>
        <v>0</v>
      </c>
    </row>
    <row r="284" spans="1:107" x14ac:dyDescent="0.2">
      <c r="A284">
        <f>ROW(Source!A1155)</f>
        <v>1155</v>
      </c>
      <c r="B284">
        <v>40597198</v>
      </c>
      <c r="C284">
        <v>40602966</v>
      </c>
      <c r="D284">
        <v>38620195</v>
      </c>
      <c r="E284">
        <v>1</v>
      </c>
      <c r="F284">
        <v>1</v>
      </c>
      <c r="G284">
        <v>25</v>
      </c>
      <c r="H284">
        <v>2</v>
      </c>
      <c r="I284" t="s">
        <v>647</v>
      </c>
      <c r="J284" t="s">
        <v>648</v>
      </c>
      <c r="K284" t="s">
        <v>649</v>
      </c>
      <c r="L284">
        <v>1368</v>
      </c>
      <c r="N284">
        <v>1011</v>
      </c>
      <c r="O284" t="s">
        <v>544</v>
      </c>
      <c r="P284" t="s">
        <v>544</v>
      </c>
      <c r="Q284">
        <v>1</v>
      </c>
      <c r="W284">
        <v>0</v>
      </c>
      <c r="X284">
        <v>91562076</v>
      </c>
      <c r="Y284">
        <v>0.86</v>
      </c>
      <c r="AA284">
        <v>0</v>
      </c>
      <c r="AB284">
        <v>662.01</v>
      </c>
      <c r="AC284">
        <v>353.32</v>
      </c>
      <c r="AD284">
        <v>0</v>
      </c>
      <c r="AE284">
        <v>0</v>
      </c>
      <c r="AF284">
        <v>662.01</v>
      </c>
      <c r="AG284">
        <v>353.32</v>
      </c>
      <c r="AH284">
        <v>0</v>
      </c>
      <c r="AI284">
        <v>1</v>
      </c>
      <c r="AJ284">
        <v>1</v>
      </c>
      <c r="AK284">
        <v>1</v>
      </c>
      <c r="AL284">
        <v>1</v>
      </c>
      <c r="AN284">
        <v>0</v>
      </c>
      <c r="AO284">
        <v>1</v>
      </c>
      <c r="AP284">
        <v>0</v>
      </c>
      <c r="AQ284">
        <v>0</v>
      </c>
      <c r="AR284">
        <v>0</v>
      </c>
      <c r="AS284" t="s">
        <v>3</v>
      </c>
      <c r="AT284">
        <v>0.86</v>
      </c>
      <c r="AU284" t="s">
        <v>3</v>
      </c>
      <c r="AV284">
        <v>0</v>
      </c>
      <c r="AW284">
        <v>2</v>
      </c>
      <c r="AX284">
        <v>40602972</v>
      </c>
      <c r="AY284">
        <v>1</v>
      </c>
      <c r="AZ284">
        <v>0</v>
      </c>
      <c r="BA284">
        <v>372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CX284">
        <f>Y284*Source!I1155</f>
        <v>0</v>
      </c>
      <c r="CY284">
        <f>AB284</f>
        <v>662.01</v>
      </c>
      <c r="CZ284">
        <f>AF284</f>
        <v>662.01</v>
      </c>
      <c r="DA284">
        <f>AJ284</f>
        <v>1</v>
      </c>
      <c r="DB284">
        <f t="shared" si="63"/>
        <v>569.33000000000004</v>
      </c>
      <c r="DC284">
        <f t="shared" si="64"/>
        <v>303.86</v>
      </c>
    </row>
    <row r="285" spans="1:107" x14ac:dyDescent="0.2">
      <c r="A285">
        <f>ROW(Source!A1155)</f>
        <v>1155</v>
      </c>
      <c r="B285">
        <v>40597198</v>
      </c>
      <c r="C285">
        <v>40602966</v>
      </c>
      <c r="D285">
        <v>38623893</v>
      </c>
      <c r="E285">
        <v>1</v>
      </c>
      <c r="F285">
        <v>1</v>
      </c>
      <c r="G285">
        <v>25</v>
      </c>
      <c r="H285">
        <v>3</v>
      </c>
      <c r="I285" t="s">
        <v>659</v>
      </c>
      <c r="J285" t="s">
        <v>660</v>
      </c>
      <c r="K285" t="s">
        <v>661</v>
      </c>
      <c r="L285">
        <v>1339</v>
      </c>
      <c r="N285">
        <v>1007</v>
      </c>
      <c r="O285" t="s">
        <v>263</v>
      </c>
      <c r="P285" t="s">
        <v>263</v>
      </c>
      <c r="Q285">
        <v>1</v>
      </c>
      <c r="W285">
        <v>0</v>
      </c>
      <c r="X285">
        <v>1755968526</v>
      </c>
      <c r="Y285">
        <v>4.3</v>
      </c>
      <c r="AA285">
        <v>3529.68</v>
      </c>
      <c r="AB285">
        <v>0</v>
      </c>
      <c r="AC285">
        <v>0</v>
      </c>
      <c r="AD285">
        <v>0</v>
      </c>
      <c r="AE285">
        <v>3529.68</v>
      </c>
      <c r="AF285">
        <v>0</v>
      </c>
      <c r="AG285">
        <v>0</v>
      </c>
      <c r="AH285">
        <v>0</v>
      </c>
      <c r="AI285">
        <v>1</v>
      </c>
      <c r="AJ285">
        <v>1</v>
      </c>
      <c r="AK285">
        <v>1</v>
      </c>
      <c r="AL285">
        <v>1</v>
      </c>
      <c r="AN285">
        <v>0</v>
      </c>
      <c r="AO285">
        <v>1</v>
      </c>
      <c r="AP285">
        <v>0</v>
      </c>
      <c r="AQ285">
        <v>0</v>
      </c>
      <c r="AR285">
        <v>0</v>
      </c>
      <c r="AS285" t="s">
        <v>3</v>
      </c>
      <c r="AT285">
        <v>4.3</v>
      </c>
      <c r="AU285" t="s">
        <v>3</v>
      </c>
      <c r="AV285">
        <v>0</v>
      </c>
      <c r="AW285">
        <v>2</v>
      </c>
      <c r="AX285">
        <v>40602973</v>
      </c>
      <c r="AY285">
        <v>1</v>
      </c>
      <c r="AZ285">
        <v>0</v>
      </c>
      <c r="BA285">
        <v>373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CX285">
        <f>Y285*Source!I1155</f>
        <v>0</v>
      </c>
      <c r="CY285">
        <f t="shared" ref="CY285:CY290" si="65">AA285</f>
        <v>3529.68</v>
      </c>
      <c r="CZ285">
        <f t="shared" ref="CZ285:CZ290" si="66">AE285</f>
        <v>3529.68</v>
      </c>
      <c r="DA285">
        <f t="shared" ref="DA285:DA290" si="67">AI285</f>
        <v>1</v>
      </c>
      <c r="DB285">
        <f t="shared" si="63"/>
        <v>15177.62</v>
      </c>
      <c r="DC285">
        <f t="shared" si="64"/>
        <v>0</v>
      </c>
    </row>
    <row r="286" spans="1:107" x14ac:dyDescent="0.2">
      <c r="A286">
        <f>ROW(Source!A1155)</f>
        <v>1155</v>
      </c>
      <c r="B286">
        <v>40597198</v>
      </c>
      <c r="C286">
        <v>40602966</v>
      </c>
      <c r="D286">
        <v>38624843</v>
      </c>
      <c r="E286">
        <v>1</v>
      </c>
      <c r="F286">
        <v>1</v>
      </c>
      <c r="G286">
        <v>25</v>
      </c>
      <c r="H286">
        <v>3</v>
      </c>
      <c r="I286" t="s">
        <v>662</v>
      </c>
      <c r="J286" t="s">
        <v>663</v>
      </c>
      <c r="K286" t="s">
        <v>664</v>
      </c>
      <c r="L286">
        <v>1035</v>
      </c>
      <c r="N286">
        <v>1013</v>
      </c>
      <c r="O286" t="s">
        <v>665</v>
      </c>
      <c r="P286" t="s">
        <v>665</v>
      </c>
      <c r="Q286">
        <v>1</v>
      </c>
      <c r="W286">
        <v>0</v>
      </c>
      <c r="X286">
        <v>318137626</v>
      </c>
      <c r="Y286">
        <v>100</v>
      </c>
      <c r="AA286">
        <v>5240.13</v>
      </c>
      <c r="AB286">
        <v>0</v>
      </c>
      <c r="AC286">
        <v>0</v>
      </c>
      <c r="AD286">
        <v>0</v>
      </c>
      <c r="AE286">
        <v>5240.13</v>
      </c>
      <c r="AF286">
        <v>0</v>
      </c>
      <c r="AG286">
        <v>0</v>
      </c>
      <c r="AH286">
        <v>0</v>
      </c>
      <c r="AI286">
        <v>1</v>
      </c>
      <c r="AJ286">
        <v>1</v>
      </c>
      <c r="AK286">
        <v>1</v>
      </c>
      <c r="AL286">
        <v>1</v>
      </c>
      <c r="AN286">
        <v>0</v>
      </c>
      <c r="AO286">
        <v>1</v>
      </c>
      <c r="AP286">
        <v>0</v>
      </c>
      <c r="AQ286">
        <v>0</v>
      </c>
      <c r="AR286">
        <v>0</v>
      </c>
      <c r="AS286" t="s">
        <v>3</v>
      </c>
      <c r="AT286">
        <v>100</v>
      </c>
      <c r="AU286" t="s">
        <v>3</v>
      </c>
      <c r="AV286">
        <v>0</v>
      </c>
      <c r="AW286">
        <v>2</v>
      </c>
      <c r="AX286">
        <v>40602974</v>
      </c>
      <c r="AY286">
        <v>1</v>
      </c>
      <c r="AZ286">
        <v>0</v>
      </c>
      <c r="BA286">
        <v>374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CX286">
        <f>Y286*Source!I1155</f>
        <v>0</v>
      </c>
      <c r="CY286">
        <f t="shared" si="65"/>
        <v>5240.13</v>
      </c>
      <c r="CZ286">
        <f t="shared" si="66"/>
        <v>5240.13</v>
      </c>
      <c r="DA286">
        <f t="shared" si="67"/>
        <v>1</v>
      </c>
      <c r="DB286">
        <f t="shared" si="63"/>
        <v>524013</v>
      </c>
      <c r="DC286">
        <f t="shared" si="64"/>
        <v>0</v>
      </c>
    </row>
    <row r="287" spans="1:107" x14ac:dyDescent="0.2">
      <c r="A287">
        <f>ROW(Source!A1157)</f>
        <v>1157</v>
      </c>
      <c r="B287">
        <v>40597198</v>
      </c>
      <c r="C287">
        <v>40602981</v>
      </c>
      <c r="D287">
        <v>38622003</v>
      </c>
      <c r="E287">
        <v>1</v>
      </c>
      <c r="F287">
        <v>1</v>
      </c>
      <c r="G287">
        <v>25</v>
      </c>
      <c r="H287">
        <v>3</v>
      </c>
      <c r="I287" t="s">
        <v>174</v>
      </c>
      <c r="J287" t="s">
        <v>176</v>
      </c>
      <c r="K287" t="s">
        <v>175</v>
      </c>
      <c r="L287">
        <v>1348</v>
      </c>
      <c r="N287">
        <v>1009</v>
      </c>
      <c r="O287" t="s">
        <v>42</v>
      </c>
      <c r="P287" t="s">
        <v>42</v>
      </c>
      <c r="Q287">
        <v>1000</v>
      </c>
      <c r="W287">
        <v>1</v>
      </c>
      <c r="X287">
        <v>-763955304</v>
      </c>
      <c r="Y287">
        <v>-4.8000000000000001E-2</v>
      </c>
      <c r="AA287">
        <v>131633.01999999999</v>
      </c>
      <c r="AB287">
        <v>0</v>
      </c>
      <c r="AC287">
        <v>0</v>
      </c>
      <c r="AD287">
        <v>0</v>
      </c>
      <c r="AE287">
        <v>131633.01999999999</v>
      </c>
      <c r="AF287">
        <v>0</v>
      </c>
      <c r="AG287">
        <v>0</v>
      </c>
      <c r="AH287">
        <v>0</v>
      </c>
      <c r="AI287">
        <v>1</v>
      </c>
      <c r="AJ287">
        <v>1</v>
      </c>
      <c r="AK287">
        <v>1</v>
      </c>
      <c r="AL287">
        <v>1</v>
      </c>
      <c r="AN287">
        <v>0</v>
      </c>
      <c r="AO287">
        <v>0</v>
      </c>
      <c r="AP287">
        <v>0</v>
      </c>
      <c r="AQ287">
        <v>0</v>
      </c>
      <c r="AR287">
        <v>0</v>
      </c>
      <c r="AS287" t="s">
        <v>3</v>
      </c>
      <c r="AT287">
        <v>-4.8000000000000001E-2</v>
      </c>
      <c r="AU287" t="s">
        <v>3</v>
      </c>
      <c r="AV287">
        <v>0</v>
      </c>
      <c r="AW287">
        <v>2</v>
      </c>
      <c r="AX287">
        <v>40602988</v>
      </c>
      <c r="AY287">
        <v>1</v>
      </c>
      <c r="AZ287">
        <v>6144</v>
      </c>
      <c r="BA287">
        <v>382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CX287">
        <f>Y287*Source!I1157</f>
        <v>0</v>
      </c>
      <c r="CY287">
        <f t="shared" si="65"/>
        <v>131633.01999999999</v>
      </c>
      <c r="CZ287">
        <f t="shared" si="66"/>
        <v>131633.01999999999</v>
      </c>
      <c r="DA287">
        <f t="shared" si="67"/>
        <v>1</v>
      </c>
      <c r="DB287">
        <f t="shared" si="63"/>
        <v>-6318.38</v>
      </c>
      <c r="DC287">
        <f t="shared" si="64"/>
        <v>0</v>
      </c>
    </row>
    <row r="288" spans="1:107" x14ac:dyDescent="0.2">
      <c r="A288">
        <f>ROW(Source!A1157)</f>
        <v>1157</v>
      </c>
      <c r="B288">
        <v>40597198</v>
      </c>
      <c r="C288">
        <v>40602981</v>
      </c>
      <c r="D288">
        <v>38625670</v>
      </c>
      <c r="E288">
        <v>1</v>
      </c>
      <c r="F288">
        <v>1</v>
      </c>
      <c r="G288">
        <v>25</v>
      </c>
      <c r="H288">
        <v>3</v>
      </c>
      <c r="I288" t="s">
        <v>182</v>
      </c>
      <c r="J288" t="s">
        <v>184</v>
      </c>
      <c r="K288" t="s">
        <v>183</v>
      </c>
      <c r="L288">
        <v>1354</v>
      </c>
      <c r="N288">
        <v>1010</v>
      </c>
      <c r="O288" t="s">
        <v>171</v>
      </c>
      <c r="P288" t="s">
        <v>171</v>
      </c>
      <c r="Q288">
        <v>1</v>
      </c>
      <c r="W288">
        <v>0</v>
      </c>
      <c r="X288">
        <v>-1687728925</v>
      </c>
      <c r="Y288">
        <v>70</v>
      </c>
      <c r="AA288">
        <v>5774.67</v>
      </c>
      <c r="AB288">
        <v>0</v>
      </c>
      <c r="AC288">
        <v>0</v>
      </c>
      <c r="AD288">
        <v>0</v>
      </c>
      <c r="AE288">
        <v>5774.67</v>
      </c>
      <c r="AF288">
        <v>0</v>
      </c>
      <c r="AG288">
        <v>0</v>
      </c>
      <c r="AH288">
        <v>0</v>
      </c>
      <c r="AI288">
        <v>1</v>
      </c>
      <c r="AJ288">
        <v>1</v>
      </c>
      <c r="AK288">
        <v>1</v>
      </c>
      <c r="AL288">
        <v>1</v>
      </c>
      <c r="AN288">
        <v>0</v>
      </c>
      <c r="AO288">
        <v>0</v>
      </c>
      <c r="AP288">
        <v>0</v>
      </c>
      <c r="AQ288">
        <v>0</v>
      </c>
      <c r="AR288">
        <v>0</v>
      </c>
      <c r="AS288" t="s">
        <v>3</v>
      </c>
      <c r="AT288">
        <v>70</v>
      </c>
      <c r="AU288" t="s">
        <v>3</v>
      </c>
      <c r="AV288">
        <v>0</v>
      </c>
      <c r="AW288">
        <v>1</v>
      </c>
      <c r="AX288">
        <v>-1</v>
      </c>
      <c r="AY288">
        <v>0</v>
      </c>
      <c r="AZ288">
        <v>0</v>
      </c>
      <c r="BA288" t="s">
        <v>3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CX288">
        <f>Y288*Source!I1157</f>
        <v>0</v>
      </c>
      <c r="CY288">
        <f t="shared" si="65"/>
        <v>5774.67</v>
      </c>
      <c r="CZ288">
        <f t="shared" si="66"/>
        <v>5774.67</v>
      </c>
      <c r="DA288">
        <f t="shared" si="67"/>
        <v>1</v>
      </c>
      <c r="DB288">
        <f t="shared" si="63"/>
        <v>404226.9</v>
      </c>
      <c r="DC288">
        <f t="shared" si="64"/>
        <v>0</v>
      </c>
    </row>
    <row r="289" spans="1:107" x14ac:dyDescent="0.2">
      <c r="A289">
        <f>ROW(Source!A1157)</f>
        <v>1157</v>
      </c>
      <c r="B289">
        <v>40597198</v>
      </c>
      <c r="C289">
        <v>40602981</v>
      </c>
      <c r="D289">
        <v>38625703</v>
      </c>
      <c r="E289">
        <v>1</v>
      </c>
      <c r="F289">
        <v>1</v>
      </c>
      <c r="G289">
        <v>25</v>
      </c>
      <c r="H289">
        <v>3</v>
      </c>
      <c r="I289" t="s">
        <v>169</v>
      </c>
      <c r="J289" t="s">
        <v>172</v>
      </c>
      <c r="K289" t="s">
        <v>170</v>
      </c>
      <c r="L289">
        <v>1354</v>
      </c>
      <c r="N289">
        <v>1010</v>
      </c>
      <c r="O289" t="s">
        <v>171</v>
      </c>
      <c r="P289" t="s">
        <v>171</v>
      </c>
      <c r="Q289">
        <v>1</v>
      </c>
      <c r="W289">
        <v>1</v>
      </c>
      <c r="X289">
        <v>4954026</v>
      </c>
      <c r="Y289">
        <v>-30</v>
      </c>
      <c r="AA289">
        <v>1799.61</v>
      </c>
      <c r="AB289">
        <v>0</v>
      </c>
      <c r="AC289">
        <v>0</v>
      </c>
      <c r="AD289">
        <v>0</v>
      </c>
      <c r="AE289">
        <v>1799.61</v>
      </c>
      <c r="AF289">
        <v>0</v>
      </c>
      <c r="AG289">
        <v>0</v>
      </c>
      <c r="AH289">
        <v>0</v>
      </c>
      <c r="AI289">
        <v>1</v>
      </c>
      <c r="AJ289">
        <v>1</v>
      </c>
      <c r="AK289">
        <v>1</v>
      </c>
      <c r="AL289">
        <v>1</v>
      </c>
      <c r="AN289">
        <v>0</v>
      </c>
      <c r="AO289">
        <v>0</v>
      </c>
      <c r="AP289">
        <v>0</v>
      </c>
      <c r="AQ289">
        <v>0</v>
      </c>
      <c r="AR289">
        <v>0</v>
      </c>
      <c r="AS289" t="s">
        <v>3</v>
      </c>
      <c r="AT289">
        <v>-30</v>
      </c>
      <c r="AU289" t="s">
        <v>3</v>
      </c>
      <c r="AV289">
        <v>0</v>
      </c>
      <c r="AW289">
        <v>2</v>
      </c>
      <c r="AX289">
        <v>40602989</v>
      </c>
      <c r="AY289">
        <v>1</v>
      </c>
      <c r="AZ289">
        <v>6144</v>
      </c>
      <c r="BA289">
        <v>383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CX289">
        <f>Y289*Source!I1157</f>
        <v>0</v>
      </c>
      <c r="CY289">
        <f t="shared" si="65"/>
        <v>1799.61</v>
      </c>
      <c r="CZ289">
        <f t="shared" si="66"/>
        <v>1799.61</v>
      </c>
      <c r="DA289">
        <f t="shared" si="67"/>
        <v>1</v>
      </c>
      <c r="DB289">
        <f t="shared" si="63"/>
        <v>-53988.3</v>
      </c>
      <c r="DC289">
        <f t="shared" si="64"/>
        <v>0</v>
      </c>
    </row>
    <row r="290" spans="1:107" x14ac:dyDescent="0.2">
      <c r="A290">
        <f>ROW(Source!A1157)</f>
        <v>1157</v>
      </c>
      <c r="B290">
        <v>40597198</v>
      </c>
      <c r="C290">
        <v>40602981</v>
      </c>
      <c r="D290">
        <v>38625704</v>
      </c>
      <c r="E290">
        <v>1</v>
      </c>
      <c r="F290">
        <v>1</v>
      </c>
      <c r="G290">
        <v>25</v>
      </c>
      <c r="H290">
        <v>3</v>
      </c>
      <c r="I290" t="s">
        <v>178</v>
      </c>
      <c r="J290" t="s">
        <v>180</v>
      </c>
      <c r="K290" t="s">
        <v>179</v>
      </c>
      <c r="L290">
        <v>1354</v>
      </c>
      <c r="N290">
        <v>1010</v>
      </c>
      <c r="O290" t="s">
        <v>171</v>
      </c>
      <c r="P290" t="s">
        <v>171</v>
      </c>
      <c r="Q290">
        <v>1</v>
      </c>
      <c r="W290">
        <v>0</v>
      </c>
      <c r="X290">
        <v>-1327641858</v>
      </c>
      <c r="Y290">
        <v>200</v>
      </c>
      <c r="AA290">
        <v>127.19</v>
      </c>
      <c r="AB290">
        <v>0</v>
      </c>
      <c r="AC290">
        <v>0</v>
      </c>
      <c r="AD290">
        <v>0</v>
      </c>
      <c r="AE290">
        <v>127.19</v>
      </c>
      <c r="AF290">
        <v>0</v>
      </c>
      <c r="AG290">
        <v>0</v>
      </c>
      <c r="AH290">
        <v>0</v>
      </c>
      <c r="AI290">
        <v>1</v>
      </c>
      <c r="AJ290">
        <v>1</v>
      </c>
      <c r="AK290">
        <v>1</v>
      </c>
      <c r="AL290">
        <v>1</v>
      </c>
      <c r="AN290">
        <v>0</v>
      </c>
      <c r="AO290">
        <v>0</v>
      </c>
      <c r="AP290">
        <v>0</v>
      </c>
      <c r="AQ290">
        <v>0</v>
      </c>
      <c r="AR290">
        <v>0</v>
      </c>
      <c r="AS290" t="s">
        <v>3</v>
      </c>
      <c r="AT290">
        <v>200</v>
      </c>
      <c r="AU290" t="s">
        <v>3</v>
      </c>
      <c r="AV290">
        <v>0</v>
      </c>
      <c r="AW290">
        <v>1</v>
      </c>
      <c r="AX290">
        <v>-1</v>
      </c>
      <c r="AY290">
        <v>0</v>
      </c>
      <c r="AZ290">
        <v>0</v>
      </c>
      <c r="BA290" t="s">
        <v>3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CX290">
        <f>Y290*Source!I1157</f>
        <v>0</v>
      </c>
      <c r="CY290">
        <f t="shared" si="65"/>
        <v>127.19</v>
      </c>
      <c r="CZ290">
        <f t="shared" si="66"/>
        <v>127.19</v>
      </c>
      <c r="DA290">
        <f t="shared" si="67"/>
        <v>1</v>
      </c>
      <c r="DB290">
        <f t="shared" si="63"/>
        <v>25438</v>
      </c>
      <c r="DC290">
        <f t="shared" si="64"/>
        <v>0</v>
      </c>
    </row>
    <row r="291" spans="1:107" x14ac:dyDescent="0.2">
      <c r="A291">
        <f>ROW(Source!A1229)</f>
        <v>1229</v>
      </c>
      <c r="B291">
        <v>40597198</v>
      </c>
      <c r="C291">
        <v>40602995</v>
      </c>
      <c r="D291">
        <v>38607873</v>
      </c>
      <c r="E291">
        <v>25</v>
      </c>
      <c r="F291">
        <v>1</v>
      </c>
      <c r="G291">
        <v>25</v>
      </c>
      <c r="H291">
        <v>1</v>
      </c>
      <c r="I291" t="s">
        <v>538</v>
      </c>
      <c r="J291" t="s">
        <v>3</v>
      </c>
      <c r="K291" t="s">
        <v>539</v>
      </c>
      <c r="L291">
        <v>1191</v>
      </c>
      <c r="N291">
        <v>1013</v>
      </c>
      <c r="O291" t="s">
        <v>540</v>
      </c>
      <c r="P291" t="s">
        <v>540</v>
      </c>
      <c r="Q291">
        <v>1</v>
      </c>
      <c r="W291">
        <v>0</v>
      </c>
      <c r="X291">
        <v>476480486</v>
      </c>
      <c r="Y291">
        <v>122.25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1</v>
      </c>
      <c r="AJ291">
        <v>1</v>
      </c>
      <c r="AK291">
        <v>1</v>
      </c>
      <c r="AL291">
        <v>1</v>
      </c>
      <c r="AN291">
        <v>0</v>
      </c>
      <c r="AO291">
        <v>1</v>
      </c>
      <c r="AP291">
        <v>0</v>
      </c>
      <c r="AQ291">
        <v>0</v>
      </c>
      <c r="AR291">
        <v>0</v>
      </c>
      <c r="AS291" t="s">
        <v>3</v>
      </c>
      <c r="AT291">
        <v>122.25</v>
      </c>
      <c r="AU291" t="s">
        <v>3</v>
      </c>
      <c r="AV291">
        <v>1</v>
      </c>
      <c r="AW291">
        <v>2</v>
      </c>
      <c r="AX291">
        <v>40603004</v>
      </c>
      <c r="AY291">
        <v>1</v>
      </c>
      <c r="AZ291">
        <v>0</v>
      </c>
      <c r="BA291">
        <v>385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CX291">
        <f>Y291*Source!I1229</f>
        <v>0</v>
      </c>
      <c r="CY291">
        <f>AD291</f>
        <v>0</v>
      </c>
      <c r="CZ291">
        <f>AH291</f>
        <v>0</v>
      </c>
      <c r="DA291">
        <f>AL291</f>
        <v>1</v>
      </c>
      <c r="DB291">
        <f t="shared" si="63"/>
        <v>0</v>
      </c>
      <c r="DC291">
        <f t="shared" si="64"/>
        <v>0</v>
      </c>
    </row>
    <row r="292" spans="1:107" x14ac:dyDescent="0.2">
      <c r="A292">
        <f>ROW(Source!A1229)</f>
        <v>1229</v>
      </c>
      <c r="B292">
        <v>40597198</v>
      </c>
      <c r="C292">
        <v>40602995</v>
      </c>
      <c r="D292">
        <v>38620431</v>
      </c>
      <c r="E292">
        <v>1</v>
      </c>
      <c r="F292">
        <v>1</v>
      </c>
      <c r="G292">
        <v>25</v>
      </c>
      <c r="H292">
        <v>2</v>
      </c>
      <c r="I292" t="s">
        <v>666</v>
      </c>
      <c r="J292" t="s">
        <v>667</v>
      </c>
      <c r="K292" t="s">
        <v>668</v>
      </c>
      <c r="L292">
        <v>1368</v>
      </c>
      <c r="N292">
        <v>1011</v>
      </c>
      <c r="O292" t="s">
        <v>544</v>
      </c>
      <c r="P292" t="s">
        <v>544</v>
      </c>
      <c r="Q292">
        <v>1</v>
      </c>
      <c r="W292">
        <v>0</v>
      </c>
      <c r="X292">
        <v>-2033674204</v>
      </c>
      <c r="Y292">
        <v>2.59</v>
      </c>
      <c r="AA292">
        <v>0</v>
      </c>
      <c r="AB292">
        <v>466.43</v>
      </c>
      <c r="AC292">
        <v>364.87</v>
      </c>
      <c r="AD292">
        <v>0</v>
      </c>
      <c r="AE292">
        <v>0</v>
      </c>
      <c r="AF292">
        <v>466.43</v>
      </c>
      <c r="AG292">
        <v>364.87</v>
      </c>
      <c r="AH292">
        <v>0</v>
      </c>
      <c r="AI292">
        <v>1</v>
      </c>
      <c r="AJ292">
        <v>1</v>
      </c>
      <c r="AK292">
        <v>1</v>
      </c>
      <c r="AL292">
        <v>1</v>
      </c>
      <c r="AN292">
        <v>0</v>
      </c>
      <c r="AO292">
        <v>1</v>
      </c>
      <c r="AP292">
        <v>0</v>
      </c>
      <c r="AQ292">
        <v>0</v>
      </c>
      <c r="AR292">
        <v>0</v>
      </c>
      <c r="AS292" t="s">
        <v>3</v>
      </c>
      <c r="AT292">
        <v>2.59</v>
      </c>
      <c r="AU292" t="s">
        <v>3</v>
      </c>
      <c r="AV292">
        <v>0</v>
      </c>
      <c r="AW292">
        <v>2</v>
      </c>
      <c r="AX292">
        <v>40603005</v>
      </c>
      <c r="AY292">
        <v>1</v>
      </c>
      <c r="AZ292">
        <v>0</v>
      </c>
      <c r="BA292">
        <v>386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CX292">
        <f>Y292*Source!I1229</f>
        <v>0</v>
      </c>
      <c r="CY292">
        <f>AB292</f>
        <v>466.43</v>
      </c>
      <c r="CZ292">
        <f>AF292</f>
        <v>466.43</v>
      </c>
      <c r="DA292">
        <f>AJ292</f>
        <v>1</v>
      </c>
      <c r="DB292">
        <f t="shared" si="63"/>
        <v>1208.05</v>
      </c>
      <c r="DC292">
        <f t="shared" si="64"/>
        <v>945.01</v>
      </c>
    </row>
    <row r="293" spans="1:107" x14ac:dyDescent="0.2">
      <c r="A293">
        <f>ROW(Source!A1229)</f>
        <v>1229</v>
      </c>
      <c r="B293">
        <v>40597198</v>
      </c>
      <c r="C293">
        <v>40602995</v>
      </c>
      <c r="D293">
        <v>38620532</v>
      </c>
      <c r="E293">
        <v>1</v>
      </c>
      <c r="F293">
        <v>1</v>
      </c>
      <c r="G293">
        <v>25</v>
      </c>
      <c r="H293">
        <v>2</v>
      </c>
      <c r="I293" t="s">
        <v>669</v>
      </c>
      <c r="J293" t="s">
        <v>670</v>
      </c>
      <c r="K293" t="s">
        <v>671</v>
      </c>
      <c r="L293">
        <v>1368</v>
      </c>
      <c r="N293">
        <v>1011</v>
      </c>
      <c r="O293" t="s">
        <v>544</v>
      </c>
      <c r="P293" t="s">
        <v>544</v>
      </c>
      <c r="Q293">
        <v>1</v>
      </c>
      <c r="W293">
        <v>0</v>
      </c>
      <c r="X293">
        <v>-27438912</v>
      </c>
      <c r="Y293">
        <v>3.14</v>
      </c>
      <c r="AA293">
        <v>0</v>
      </c>
      <c r="AB293">
        <v>28.16</v>
      </c>
      <c r="AC293">
        <v>0.12</v>
      </c>
      <c r="AD293">
        <v>0</v>
      </c>
      <c r="AE293">
        <v>0</v>
      </c>
      <c r="AF293">
        <v>28.16</v>
      </c>
      <c r="AG293">
        <v>0.12</v>
      </c>
      <c r="AH293">
        <v>0</v>
      </c>
      <c r="AI293">
        <v>1</v>
      </c>
      <c r="AJ293">
        <v>1</v>
      </c>
      <c r="AK293">
        <v>1</v>
      </c>
      <c r="AL293">
        <v>1</v>
      </c>
      <c r="AN293">
        <v>0</v>
      </c>
      <c r="AO293">
        <v>1</v>
      </c>
      <c r="AP293">
        <v>0</v>
      </c>
      <c r="AQ293">
        <v>0</v>
      </c>
      <c r="AR293">
        <v>0</v>
      </c>
      <c r="AS293" t="s">
        <v>3</v>
      </c>
      <c r="AT293">
        <v>3.14</v>
      </c>
      <c r="AU293" t="s">
        <v>3</v>
      </c>
      <c r="AV293">
        <v>0</v>
      </c>
      <c r="AW293">
        <v>2</v>
      </c>
      <c r="AX293">
        <v>40603006</v>
      </c>
      <c r="AY293">
        <v>1</v>
      </c>
      <c r="AZ293">
        <v>0</v>
      </c>
      <c r="BA293">
        <v>387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CX293">
        <f>Y293*Source!I1229</f>
        <v>0</v>
      </c>
      <c r="CY293">
        <f>AB293</f>
        <v>28.16</v>
      </c>
      <c r="CZ293">
        <f>AF293</f>
        <v>28.16</v>
      </c>
      <c r="DA293">
        <f>AJ293</f>
        <v>1</v>
      </c>
      <c r="DB293">
        <f t="shared" si="63"/>
        <v>88.42</v>
      </c>
      <c r="DC293">
        <f t="shared" si="64"/>
        <v>0.38</v>
      </c>
    </row>
    <row r="294" spans="1:107" x14ac:dyDescent="0.2">
      <c r="A294">
        <f>ROW(Source!A1229)</f>
        <v>1229</v>
      </c>
      <c r="B294">
        <v>40597198</v>
      </c>
      <c r="C294">
        <v>40602995</v>
      </c>
      <c r="D294">
        <v>38620938</v>
      </c>
      <c r="E294">
        <v>1</v>
      </c>
      <c r="F294">
        <v>1</v>
      </c>
      <c r="G294">
        <v>25</v>
      </c>
      <c r="H294">
        <v>2</v>
      </c>
      <c r="I294" t="s">
        <v>578</v>
      </c>
      <c r="J294" t="s">
        <v>579</v>
      </c>
      <c r="K294" t="s">
        <v>580</v>
      </c>
      <c r="L294">
        <v>1368</v>
      </c>
      <c r="N294">
        <v>1011</v>
      </c>
      <c r="O294" t="s">
        <v>544</v>
      </c>
      <c r="P294" t="s">
        <v>544</v>
      </c>
      <c r="Q294">
        <v>1</v>
      </c>
      <c r="W294">
        <v>0</v>
      </c>
      <c r="X294">
        <v>1632052689</v>
      </c>
      <c r="Y294">
        <v>2.59</v>
      </c>
      <c r="AA294">
        <v>0</v>
      </c>
      <c r="AB294">
        <v>5.41</v>
      </c>
      <c r="AC294">
        <v>0.02</v>
      </c>
      <c r="AD294">
        <v>0</v>
      </c>
      <c r="AE294">
        <v>0</v>
      </c>
      <c r="AF294">
        <v>5.41</v>
      </c>
      <c r="AG294">
        <v>0.02</v>
      </c>
      <c r="AH294">
        <v>0</v>
      </c>
      <c r="AI294">
        <v>1</v>
      </c>
      <c r="AJ294">
        <v>1</v>
      </c>
      <c r="AK294">
        <v>1</v>
      </c>
      <c r="AL294">
        <v>1</v>
      </c>
      <c r="AN294">
        <v>0</v>
      </c>
      <c r="AO294">
        <v>1</v>
      </c>
      <c r="AP294">
        <v>0</v>
      </c>
      <c r="AQ294">
        <v>0</v>
      </c>
      <c r="AR294">
        <v>0</v>
      </c>
      <c r="AS294" t="s">
        <v>3</v>
      </c>
      <c r="AT294">
        <v>2.59</v>
      </c>
      <c r="AU294" t="s">
        <v>3</v>
      </c>
      <c r="AV294">
        <v>0</v>
      </c>
      <c r="AW294">
        <v>2</v>
      </c>
      <c r="AX294">
        <v>40603007</v>
      </c>
      <c r="AY294">
        <v>1</v>
      </c>
      <c r="AZ294">
        <v>0</v>
      </c>
      <c r="BA294">
        <v>388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  <c r="CX294">
        <f>Y294*Source!I1229</f>
        <v>0</v>
      </c>
      <c r="CY294">
        <f>AB294</f>
        <v>5.41</v>
      </c>
      <c r="CZ294">
        <f>AF294</f>
        <v>5.41</v>
      </c>
      <c r="DA294">
        <f>AJ294</f>
        <v>1</v>
      </c>
      <c r="DB294">
        <f t="shared" si="63"/>
        <v>14.01</v>
      </c>
      <c r="DC294">
        <f t="shared" si="64"/>
        <v>0.05</v>
      </c>
    </row>
    <row r="295" spans="1:107" x14ac:dyDescent="0.2">
      <c r="A295">
        <f>ROW(Source!A1229)</f>
        <v>1229</v>
      </c>
      <c r="B295">
        <v>40597198</v>
      </c>
      <c r="C295">
        <v>40602995</v>
      </c>
      <c r="D295">
        <v>38622084</v>
      </c>
      <c r="E295">
        <v>1</v>
      </c>
      <c r="F295">
        <v>1</v>
      </c>
      <c r="G295">
        <v>25</v>
      </c>
      <c r="H295">
        <v>3</v>
      </c>
      <c r="I295" t="s">
        <v>672</v>
      </c>
      <c r="J295" t="s">
        <v>673</v>
      </c>
      <c r="K295" t="s">
        <v>674</v>
      </c>
      <c r="L295">
        <v>1348</v>
      </c>
      <c r="N295">
        <v>1009</v>
      </c>
      <c r="O295" t="s">
        <v>42</v>
      </c>
      <c r="P295" t="s">
        <v>42</v>
      </c>
      <c r="Q295">
        <v>1000</v>
      </c>
      <c r="W295">
        <v>0</v>
      </c>
      <c r="X295">
        <v>1697169731</v>
      </c>
      <c r="Y295">
        <v>6.8999999999999999E-3</v>
      </c>
      <c r="AA295">
        <v>123158.52</v>
      </c>
      <c r="AB295">
        <v>0</v>
      </c>
      <c r="AC295">
        <v>0</v>
      </c>
      <c r="AD295">
        <v>0</v>
      </c>
      <c r="AE295">
        <v>123158.52</v>
      </c>
      <c r="AF295">
        <v>0</v>
      </c>
      <c r="AG295">
        <v>0</v>
      </c>
      <c r="AH295">
        <v>0</v>
      </c>
      <c r="AI295">
        <v>1</v>
      </c>
      <c r="AJ295">
        <v>1</v>
      </c>
      <c r="AK295">
        <v>1</v>
      </c>
      <c r="AL295">
        <v>1</v>
      </c>
      <c r="AN295">
        <v>0</v>
      </c>
      <c r="AO295">
        <v>1</v>
      </c>
      <c r="AP295">
        <v>0</v>
      </c>
      <c r="AQ295">
        <v>0</v>
      </c>
      <c r="AR295">
        <v>0</v>
      </c>
      <c r="AS295" t="s">
        <v>3</v>
      </c>
      <c r="AT295">
        <v>6.8999999999999999E-3</v>
      </c>
      <c r="AU295" t="s">
        <v>3</v>
      </c>
      <c r="AV295">
        <v>0</v>
      </c>
      <c r="AW295">
        <v>2</v>
      </c>
      <c r="AX295">
        <v>40603008</v>
      </c>
      <c r="AY295">
        <v>1</v>
      </c>
      <c r="AZ295">
        <v>0</v>
      </c>
      <c r="BA295">
        <v>389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  <c r="CX295">
        <f>Y295*Source!I1229</f>
        <v>0</v>
      </c>
      <c r="CY295">
        <f>AA295</f>
        <v>123158.52</v>
      </c>
      <c r="CZ295">
        <f>AE295</f>
        <v>123158.52</v>
      </c>
      <c r="DA295">
        <f>AI295</f>
        <v>1</v>
      </c>
      <c r="DB295">
        <f t="shared" si="63"/>
        <v>849.79</v>
      </c>
      <c r="DC295">
        <f t="shared" si="64"/>
        <v>0</v>
      </c>
    </row>
    <row r="296" spans="1:107" x14ac:dyDescent="0.2">
      <c r="A296">
        <f>ROW(Source!A1229)</f>
        <v>1229</v>
      </c>
      <c r="B296">
        <v>40597198</v>
      </c>
      <c r="C296">
        <v>40602995</v>
      </c>
      <c r="D296">
        <v>38622866</v>
      </c>
      <c r="E296">
        <v>1</v>
      </c>
      <c r="F296">
        <v>1</v>
      </c>
      <c r="G296">
        <v>25</v>
      </c>
      <c r="H296">
        <v>3</v>
      </c>
      <c r="I296" t="s">
        <v>675</v>
      </c>
      <c r="J296" t="s">
        <v>676</v>
      </c>
      <c r="K296" t="s">
        <v>677</v>
      </c>
      <c r="L296">
        <v>1348</v>
      </c>
      <c r="N296">
        <v>1009</v>
      </c>
      <c r="O296" t="s">
        <v>42</v>
      </c>
      <c r="P296" t="s">
        <v>42</v>
      </c>
      <c r="Q296">
        <v>1000</v>
      </c>
      <c r="W296">
        <v>0</v>
      </c>
      <c r="X296">
        <v>-444033997</v>
      </c>
      <c r="Y296">
        <v>2.3E-3</v>
      </c>
      <c r="AA296">
        <v>110728.72</v>
      </c>
      <c r="AB296">
        <v>0</v>
      </c>
      <c r="AC296">
        <v>0</v>
      </c>
      <c r="AD296">
        <v>0</v>
      </c>
      <c r="AE296">
        <v>110728.72</v>
      </c>
      <c r="AF296">
        <v>0</v>
      </c>
      <c r="AG296">
        <v>0</v>
      </c>
      <c r="AH296">
        <v>0</v>
      </c>
      <c r="AI296">
        <v>1</v>
      </c>
      <c r="AJ296">
        <v>1</v>
      </c>
      <c r="AK296">
        <v>1</v>
      </c>
      <c r="AL296">
        <v>1</v>
      </c>
      <c r="AN296">
        <v>0</v>
      </c>
      <c r="AO296">
        <v>1</v>
      </c>
      <c r="AP296">
        <v>0</v>
      </c>
      <c r="AQ296">
        <v>0</v>
      </c>
      <c r="AR296">
        <v>0</v>
      </c>
      <c r="AS296" t="s">
        <v>3</v>
      </c>
      <c r="AT296">
        <v>2.3E-3</v>
      </c>
      <c r="AU296" t="s">
        <v>3</v>
      </c>
      <c r="AV296">
        <v>0</v>
      </c>
      <c r="AW296">
        <v>2</v>
      </c>
      <c r="AX296">
        <v>40603009</v>
      </c>
      <c r="AY296">
        <v>1</v>
      </c>
      <c r="AZ296">
        <v>0</v>
      </c>
      <c r="BA296">
        <v>390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CX296">
        <f>Y296*Source!I1229</f>
        <v>0</v>
      </c>
      <c r="CY296">
        <f>AA296</f>
        <v>110728.72</v>
      </c>
      <c r="CZ296">
        <f>AE296</f>
        <v>110728.72</v>
      </c>
      <c r="DA296">
        <f>AI296</f>
        <v>1</v>
      </c>
      <c r="DB296">
        <f t="shared" si="63"/>
        <v>254.68</v>
      </c>
      <c r="DC296">
        <f t="shared" si="64"/>
        <v>0</v>
      </c>
    </row>
    <row r="297" spans="1:107" x14ac:dyDescent="0.2">
      <c r="A297">
        <f>ROW(Source!A1229)</f>
        <v>1229</v>
      </c>
      <c r="B297">
        <v>40597198</v>
      </c>
      <c r="C297">
        <v>40602995</v>
      </c>
      <c r="D297">
        <v>38623914</v>
      </c>
      <c r="E297">
        <v>1</v>
      </c>
      <c r="F297">
        <v>1</v>
      </c>
      <c r="G297">
        <v>25</v>
      </c>
      <c r="H297">
        <v>3</v>
      </c>
      <c r="I297" t="s">
        <v>678</v>
      </c>
      <c r="J297" t="s">
        <v>679</v>
      </c>
      <c r="K297" t="s">
        <v>680</v>
      </c>
      <c r="L297">
        <v>1339</v>
      </c>
      <c r="N297">
        <v>1007</v>
      </c>
      <c r="O297" t="s">
        <v>263</v>
      </c>
      <c r="P297" t="s">
        <v>263</v>
      </c>
      <c r="Q297">
        <v>1</v>
      </c>
      <c r="W297">
        <v>0</v>
      </c>
      <c r="X297">
        <v>-2457822</v>
      </c>
      <c r="Y297">
        <v>1.32</v>
      </c>
      <c r="AA297">
        <v>4082.17</v>
      </c>
      <c r="AB297">
        <v>0</v>
      </c>
      <c r="AC297">
        <v>0</v>
      </c>
      <c r="AD297">
        <v>0</v>
      </c>
      <c r="AE297">
        <v>4082.17</v>
      </c>
      <c r="AF297">
        <v>0</v>
      </c>
      <c r="AG297">
        <v>0</v>
      </c>
      <c r="AH297">
        <v>0</v>
      </c>
      <c r="AI297">
        <v>1</v>
      </c>
      <c r="AJ297">
        <v>1</v>
      </c>
      <c r="AK297">
        <v>1</v>
      </c>
      <c r="AL297">
        <v>1</v>
      </c>
      <c r="AN297">
        <v>0</v>
      </c>
      <c r="AO297">
        <v>1</v>
      </c>
      <c r="AP297">
        <v>0</v>
      </c>
      <c r="AQ297">
        <v>0</v>
      </c>
      <c r="AR297">
        <v>0</v>
      </c>
      <c r="AS297" t="s">
        <v>3</v>
      </c>
      <c r="AT297">
        <v>1.32</v>
      </c>
      <c r="AU297" t="s">
        <v>3</v>
      </c>
      <c r="AV297">
        <v>0</v>
      </c>
      <c r="AW297">
        <v>2</v>
      </c>
      <c r="AX297">
        <v>40603010</v>
      </c>
      <c r="AY297">
        <v>1</v>
      </c>
      <c r="AZ297">
        <v>0</v>
      </c>
      <c r="BA297">
        <v>391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CX297">
        <f>Y297*Source!I1229</f>
        <v>0</v>
      </c>
      <c r="CY297">
        <f>AA297</f>
        <v>4082.17</v>
      </c>
      <c r="CZ297">
        <f>AE297</f>
        <v>4082.17</v>
      </c>
      <c r="DA297">
        <f>AI297</f>
        <v>1</v>
      </c>
      <c r="DB297">
        <f t="shared" si="63"/>
        <v>5388.46</v>
      </c>
      <c r="DC297">
        <f t="shared" si="64"/>
        <v>0</v>
      </c>
    </row>
    <row r="298" spans="1:107" x14ac:dyDescent="0.2">
      <c r="A298">
        <f>ROW(Source!A1229)</f>
        <v>1229</v>
      </c>
      <c r="B298">
        <v>40597198</v>
      </c>
      <c r="C298">
        <v>40602995</v>
      </c>
      <c r="D298">
        <v>38625674</v>
      </c>
      <c r="E298">
        <v>1</v>
      </c>
      <c r="F298">
        <v>1</v>
      </c>
      <c r="G298">
        <v>25</v>
      </c>
      <c r="H298">
        <v>3</v>
      </c>
      <c r="I298" t="s">
        <v>681</v>
      </c>
      <c r="J298" t="s">
        <v>682</v>
      </c>
      <c r="K298" t="s">
        <v>683</v>
      </c>
      <c r="L298">
        <v>1301</v>
      </c>
      <c r="N298">
        <v>1003</v>
      </c>
      <c r="O298" t="s">
        <v>684</v>
      </c>
      <c r="P298" t="s">
        <v>684</v>
      </c>
      <c r="Q298">
        <v>1</v>
      </c>
      <c r="W298">
        <v>0</v>
      </c>
      <c r="X298">
        <v>-823919378</v>
      </c>
      <c r="Y298">
        <v>100</v>
      </c>
      <c r="AA298">
        <v>973.91</v>
      </c>
      <c r="AB298">
        <v>0</v>
      </c>
      <c r="AC298">
        <v>0</v>
      </c>
      <c r="AD298">
        <v>0</v>
      </c>
      <c r="AE298">
        <v>973.91</v>
      </c>
      <c r="AF298">
        <v>0</v>
      </c>
      <c r="AG298">
        <v>0</v>
      </c>
      <c r="AH298">
        <v>0</v>
      </c>
      <c r="AI298">
        <v>1</v>
      </c>
      <c r="AJ298">
        <v>1</v>
      </c>
      <c r="AK298">
        <v>1</v>
      </c>
      <c r="AL298">
        <v>1</v>
      </c>
      <c r="AN298">
        <v>0</v>
      </c>
      <c r="AO298">
        <v>1</v>
      </c>
      <c r="AP298">
        <v>0</v>
      </c>
      <c r="AQ298">
        <v>0</v>
      </c>
      <c r="AR298">
        <v>0</v>
      </c>
      <c r="AS298" t="s">
        <v>3</v>
      </c>
      <c r="AT298">
        <v>100</v>
      </c>
      <c r="AU298" t="s">
        <v>3</v>
      </c>
      <c r="AV298">
        <v>0</v>
      </c>
      <c r="AW298">
        <v>2</v>
      </c>
      <c r="AX298">
        <v>40603011</v>
      </c>
      <c r="AY298">
        <v>1</v>
      </c>
      <c r="AZ298">
        <v>0</v>
      </c>
      <c r="BA298">
        <v>392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0</v>
      </c>
      <c r="CX298">
        <f>Y298*Source!I1229</f>
        <v>0</v>
      </c>
      <c r="CY298">
        <f>AA298</f>
        <v>973.91</v>
      </c>
      <c r="CZ298">
        <f>AE298</f>
        <v>973.91</v>
      </c>
      <c r="DA298">
        <f>AI298</f>
        <v>1</v>
      </c>
      <c r="DB298">
        <f t="shared" si="63"/>
        <v>97391</v>
      </c>
      <c r="DC298">
        <f t="shared" si="64"/>
        <v>0</v>
      </c>
    </row>
    <row r="299" spans="1:107" x14ac:dyDescent="0.2">
      <c r="A299">
        <f>ROW(Source!A1297)</f>
        <v>1297</v>
      </c>
      <c r="B299">
        <v>40597198</v>
      </c>
      <c r="C299">
        <v>40603013</v>
      </c>
      <c r="D299">
        <v>38607873</v>
      </c>
      <c r="E299">
        <v>25</v>
      </c>
      <c r="F299">
        <v>1</v>
      </c>
      <c r="G299">
        <v>25</v>
      </c>
      <c r="H299">
        <v>1</v>
      </c>
      <c r="I299" t="s">
        <v>538</v>
      </c>
      <c r="J299" t="s">
        <v>3</v>
      </c>
      <c r="K299" t="s">
        <v>539</v>
      </c>
      <c r="L299">
        <v>1191</v>
      </c>
      <c r="N299">
        <v>1013</v>
      </c>
      <c r="O299" t="s">
        <v>540</v>
      </c>
      <c r="P299" t="s">
        <v>540</v>
      </c>
      <c r="Q299">
        <v>1</v>
      </c>
      <c r="W299">
        <v>0</v>
      </c>
      <c r="X299">
        <v>476480486</v>
      </c>
      <c r="Y299">
        <v>3.6420000000000003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1</v>
      </c>
      <c r="AJ299">
        <v>1</v>
      </c>
      <c r="AK299">
        <v>1</v>
      </c>
      <c r="AL299">
        <v>1</v>
      </c>
      <c r="AN299">
        <v>0</v>
      </c>
      <c r="AO299">
        <v>1</v>
      </c>
      <c r="AP299">
        <v>1</v>
      </c>
      <c r="AQ299">
        <v>0</v>
      </c>
      <c r="AR299">
        <v>0</v>
      </c>
      <c r="AS299" t="s">
        <v>3</v>
      </c>
      <c r="AT299">
        <v>18.21</v>
      </c>
      <c r="AU299" t="s">
        <v>165</v>
      </c>
      <c r="AV299">
        <v>1</v>
      </c>
      <c r="AW299">
        <v>2</v>
      </c>
      <c r="AX299">
        <v>40603021</v>
      </c>
      <c r="AY299">
        <v>1</v>
      </c>
      <c r="AZ299">
        <v>0</v>
      </c>
      <c r="BA299">
        <v>393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0</v>
      </c>
      <c r="CX299">
        <f>Y299*Source!I1297</f>
        <v>0</v>
      </c>
      <c r="CY299">
        <f>AD299</f>
        <v>0</v>
      </c>
      <c r="CZ299">
        <f>AH299</f>
        <v>0</v>
      </c>
      <c r="DA299">
        <f>AL299</f>
        <v>1</v>
      </c>
      <c r="DB299">
        <f>ROUND((ROUND(AT299*CZ299,2)*0.2),6)</f>
        <v>0</v>
      </c>
      <c r="DC299">
        <f>ROUND((ROUND(AT299*AG299,2)*0.2),6)</f>
        <v>0</v>
      </c>
    </row>
    <row r="300" spans="1:107" x14ac:dyDescent="0.2">
      <c r="A300">
        <f>ROW(Source!A1297)</f>
        <v>1297</v>
      </c>
      <c r="B300">
        <v>40597198</v>
      </c>
      <c r="C300">
        <v>40603013</v>
      </c>
      <c r="D300">
        <v>38620979</v>
      </c>
      <c r="E300">
        <v>1</v>
      </c>
      <c r="F300">
        <v>1</v>
      </c>
      <c r="G300">
        <v>25</v>
      </c>
      <c r="H300">
        <v>2</v>
      </c>
      <c r="I300" t="s">
        <v>685</v>
      </c>
      <c r="J300" t="s">
        <v>686</v>
      </c>
      <c r="K300" t="s">
        <v>687</v>
      </c>
      <c r="L300">
        <v>1368</v>
      </c>
      <c r="N300">
        <v>1011</v>
      </c>
      <c r="O300" t="s">
        <v>544</v>
      </c>
      <c r="P300" t="s">
        <v>544</v>
      </c>
      <c r="Q300">
        <v>1</v>
      </c>
      <c r="W300">
        <v>0</v>
      </c>
      <c r="X300">
        <v>1063237092</v>
      </c>
      <c r="Y300">
        <v>1.0780000000000001</v>
      </c>
      <c r="AA300">
        <v>0</v>
      </c>
      <c r="AB300">
        <v>7.14</v>
      </c>
      <c r="AC300">
        <v>0.93</v>
      </c>
      <c r="AD300">
        <v>0</v>
      </c>
      <c r="AE300">
        <v>0</v>
      </c>
      <c r="AF300">
        <v>7.14</v>
      </c>
      <c r="AG300">
        <v>0.93</v>
      </c>
      <c r="AH300">
        <v>0</v>
      </c>
      <c r="AI300">
        <v>1</v>
      </c>
      <c r="AJ300">
        <v>1</v>
      </c>
      <c r="AK300">
        <v>1</v>
      </c>
      <c r="AL300">
        <v>1</v>
      </c>
      <c r="AN300">
        <v>0</v>
      </c>
      <c r="AO300">
        <v>1</v>
      </c>
      <c r="AP300">
        <v>1</v>
      </c>
      <c r="AQ300">
        <v>0</v>
      </c>
      <c r="AR300">
        <v>0</v>
      </c>
      <c r="AS300" t="s">
        <v>3</v>
      </c>
      <c r="AT300">
        <v>5.39</v>
      </c>
      <c r="AU300" t="s">
        <v>165</v>
      </c>
      <c r="AV300">
        <v>0</v>
      </c>
      <c r="AW300">
        <v>2</v>
      </c>
      <c r="AX300">
        <v>40603022</v>
      </c>
      <c r="AY300">
        <v>1</v>
      </c>
      <c r="AZ300">
        <v>0</v>
      </c>
      <c r="BA300">
        <v>394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CX300">
        <f>Y300*Source!I1297</f>
        <v>0</v>
      </c>
      <c r="CY300">
        <f>AB300</f>
        <v>7.14</v>
      </c>
      <c r="CZ300">
        <f>AF300</f>
        <v>7.14</v>
      </c>
      <c r="DA300">
        <f>AJ300</f>
        <v>1</v>
      </c>
      <c r="DB300">
        <f>ROUND((ROUND(AT300*CZ300,2)*0.2),6)</f>
        <v>7.6959999999999997</v>
      </c>
      <c r="DC300">
        <f>ROUND((ROUND(AT300*AG300,2)*0.2),6)</f>
        <v>1.002</v>
      </c>
    </row>
    <row r="301" spans="1:107" x14ac:dyDescent="0.2">
      <c r="A301">
        <f>ROW(Source!A1297)</f>
        <v>1297</v>
      </c>
      <c r="B301">
        <v>40597198</v>
      </c>
      <c r="C301">
        <v>40603013</v>
      </c>
      <c r="D301">
        <v>38620940</v>
      </c>
      <c r="E301">
        <v>1</v>
      </c>
      <c r="F301">
        <v>1</v>
      </c>
      <c r="G301">
        <v>25</v>
      </c>
      <c r="H301">
        <v>2</v>
      </c>
      <c r="I301" t="s">
        <v>688</v>
      </c>
      <c r="J301" t="s">
        <v>689</v>
      </c>
      <c r="K301" t="s">
        <v>690</v>
      </c>
      <c r="L301">
        <v>1368</v>
      </c>
      <c r="N301">
        <v>1011</v>
      </c>
      <c r="O301" t="s">
        <v>544</v>
      </c>
      <c r="P301" t="s">
        <v>544</v>
      </c>
      <c r="Q301">
        <v>1</v>
      </c>
      <c r="W301">
        <v>0</v>
      </c>
      <c r="X301">
        <v>1750308104</v>
      </c>
      <c r="Y301">
        <v>0.27</v>
      </c>
      <c r="AA301">
        <v>0</v>
      </c>
      <c r="AB301">
        <v>5.51</v>
      </c>
      <c r="AC301">
        <v>0.01</v>
      </c>
      <c r="AD301">
        <v>0</v>
      </c>
      <c r="AE301">
        <v>0</v>
      </c>
      <c r="AF301">
        <v>5.51</v>
      </c>
      <c r="AG301">
        <v>0.01</v>
      </c>
      <c r="AH301">
        <v>0</v>
      </c>
      <c r="AI301">
        <v>1</v>
      </c>
      <c r="AJ301">
        <v>1</v>
      </c>
      <c r="AK301">
        <v>1</v>
      </c>
      <c r="AL301">
        <v>1</v>
      </c>
      <c r="AN301">
        <v>0</v>
      </c>
      <c r="AO301">
        <v>1</v>
      </c>
      <c r="AP301">
        <v>1</v>
      </c>
      <c r="AQ301">
        <v>0</v>
      </c>
      <c r="AR301">
        <v>0</v>
      </c>
      <c r="AS301" t="s">
        <v>3</v>
      </c>
      <c r="AT301">
        <v>1.35</v>
      </c>
      <c r="AU301" t="s">
        <v>165</v>
      </c>
      <c r="AV301">
        <v>0</v>
      </c>
      <c r="AW301">
        <v>2</v>
      </c>
      <c r="AX301">
        <v>40603023</v>
      </c>
      <c r="AY301">
        <v>1</v>
      </c>
      <c r="AZ301">
        <v>0</v>
      </c>
      <c r="BA301">
        <v>395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CX301">
        <f>Y301*Source!I1297</f>
        <v>0</v>
      </c>
      <c r="CY301">
        <f>AB301</f>
        <v>5.51</v>
      </c>
      <c r="CZ301">
        <f>AF301</f>
        <v>5.51</v>
      </c>
      <c r="DA301">
        <f>AJ301</f>
        <v>1</v>
      </c>
      <c r="DB301">
        <f>ROUND((ROUND(AT301*CZ301,2)*0.2),6)</f>
        <v>1.488</v>
      </c>
      <c r="DC301">
        <f>ROUND((ROUND(AT301*AG301,2)*0.2),6)</f>
        <v>2E-3</v>
      </c>
    </row>
    <row r="302" spans="1:107" x14ac:dyDescent="0.2">
      <c r="A302">
        <f>ROW(Source!A1297)</f>
        <v>1297</v>
      </c>
      <c r="B302">
        <v>40597198</v>
      </c>
      <c r="C302">
        <v>40603013</v>
      </c>
      <c r="D302">
        <v>38623464</v>
      </c>
      <c r="E302">
        <v>1</v>
      </c>
      <c r="F302">
        <v>1</v>
      </c>
      <c r="G302">
        <v>25</v>
      </c>
      <c r="H302">
        <v>3</v>
      </c>
      <c r="I302" t="s">
        <v>691</v>
      </c>
      <c r="J302" t="s">
        <v>692</v>
      </c>
      <c r="K302" t="s">
        <v>693</v>
      </c>
      <c r="L302">
        <v>1346</v>
      </c>
      <c r="N302">
        <v>1009</v>
      </c>
      <c r="O302" t="s">
        <v>272</v>
      </c>
      <c r="P302" t="s">
        <v>272</v>
      </c>
      <c r="Q302">
        <v>1</v>
      </c>
      <c r="W302">
        <v>0</v>
      </c>
      <c r="X302">
        <v>487083828</v>
      </c>
      <c r="Y302">
        <v>0</v>
      </c>
      <c r="AA302">
        <v>534.34</v>
      </c>
      <c r="AB302">
        <v>0</v>
      </c>
      <c r="AC302">
        <v>0</v>
      </c>
      <c r="AD302">
        <v>0</v>
      </c>
      <c r="AE302">
        <v>534.34</v>
      </c>
      <c r="AF302">
        <v>0</v>
      </c>
      <c r="AG302">
        <v>0</v>
      </c>
      <c r="AH302">
        <v>0</v>
      </c>
      <c r="AI302">
        <v>1</v>
      </c>
      <c r="AJ302">
        <v>1</v>
      </c>
      <c r="AK302">
        <v>1</v>
      </c>
      <c r="AL302">
        <v>1</v>
      </c>
      <c r="AN302">
        <v>0</v>
      </c>
      <c r="AO302">
        <v>1</v>
      </c>
      <c r="AP302">
        <v>1</v>
      </c>
      <c r="AQ302">
        <v>0</v>
      </c>
      <c r="AR302">
        <v>0</v>
      </c>
      <c r="AS302" t="s">
        <v>3</v>
      </c>
      <c r="AT302">
        <v>3.9</v>
      </c>
      <c r="AU302" t="s">
        <v>233</v>
      </c>
      <c r="AV302">
        <v>0</v>
      </c>
      <c r="AW302">
        <v>2</v>
      </c>
      <c r="AX302">
        <v>40603024</v>
      </c>
      <c r="AY302">
        <v>1</v>
      </c>
      <c r="AZ302">
        <v>0</v>
      </c>
      <c r="BA302">
        <v>396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CX302">
        <f>Y302*Source!I1297</f>
        <v>0</v>
      </c>
      <c r="CY302">
        <f>AA302</f>
        <v>534.34</v>
      </c>
      <c r="CZ302">
        <f>AE302</f>
        <v>534.34</v>
      </c>
      <c r="DA302">
        <f>AI302</f>
        <v>1</v>
      </c>
      <c r="DB302">
        <f>ROUND((ROUND(AT302*CZ302,2)*0),6)</f>
        <v>0</v>
      </c>
      <c r="DC302">
        <f>ROUND((ROUND(AT302*AG302,2)*0),6)</f>
        <v>0</v>
      </c>
    </row>
    <row r="303" spans="1:107" x14ac:dyDescent="0.2">
      <c r="A303">
        <f>ROW(Source!A1297)</f>
        <v>1297</v>
      </c>
      <c r="B303">
        <v>40597198</v>
      </c>
      <c r="C303">
        <v>40603013</v>
      </c>
      <c r="D303">
        <v>38623649</v>
      </c>
      <c r="E303">
        <v>1</v>
      </c>
      <c r="F303">
        <v>1</v>
      </c>
      <c r="G303">
        <v>25</v>
      </c>
      <c r="H303">
        <v>3</v>
      </c>
      <c r="I303" t="s">
        <v>694</v>
      </c>
      <c r="J303" t="s">
        <v>695</v>
      </c>
      <c r="K303" t="s">
        <v>696</v>
      </c>
      <c r="L303">
        <v>1354</v>
      </c>
      <c r="N303">
        <v>1010</v>
      </c>
      <c r="O303" t="s">
        <v>171</v>
      </c>
      <c r="P303" t="s">
        <v>171</v>
      </c>
      <c r="Q303">
        <v>1</v>
      </c>
      <c r="W303">
        <v>0</v>
      </c>
      <c r="X303">
        <v>-1290232358</v>
      </c>
      <c r="Y303">
        <v>0</v>
      </c>
      <c r="AA303">
        <v>1591.22</v>
      </c>
      <c r="AB303">
        <v>0</v>
      </c>
      <c r="AC303">
        <v>0</v>
      </c>
      <c r="AD303">
        <v>0</v>
      </c>
      <c r="AE303">
        <v>1591.22</v>
      </c>
      <c r="AF303">
        <v>0</v>
      </c>
      <c r="AG303">
        <v>0</v>
      </c>
      <c r="AH303">
        <v>0</v>
      </c>
      <c r="AI303">
        <v>1</v>
      </c>
      <c r="AJ303">
        <v>1</v>
      </c>
      <c r="AK303">
        <v>1</v>
      </c>
      <c r="AL303">
        <v>1</v>
      </c>
      <c r="AN303">
        <v>0</v>
      </c>
      <c r="AO303">
        <v>1</v>
      </c>
      <c r="AP303">
        <v>1</v>
      </c>
      <c r="AQ303">
        <v>0</v>
      </c>
      <c r="AR303">
        <v>0</v>
      </c>
      <c r="AS303" t="s">
        <v>3</v>
      </c>
      <c r="AT303">
        <v>10</v>
      </c>
      <c r="AU303" t="s">
        <v>233</v>
      </c>
      <c r="AV303">
        <v>0</v>
      </c>
      <c r="AW303">
        <v>2</v>
      </c>
      <c r="AX303">
        <v>40603025</v>
      </c>
      <c r="AY303">
        <v>1</v>
      </c>
      <c r="AZ303">
        <v>0</v>
      </c>
      <c r="BA303">
        <v>397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  <c r="CX303">
        <f>Y303*Source!I1297</f>
        <v>0</v>
      </c>
      <c r="CY303">
        <f>AA303</f>
        <v>1591.22</v>
      </c>
      <c r="CZ303">
        <f>AE303</f>
        <v>1591.22</v>
      </c>
      <c r="DA303">
        <f>AI303</f>
        <v>1</v>
      </c>
      <c r="DB303">
        <f>ROUND((ROUND(AT303*CZ303,2)*0),6)</f>
        <v>0</v>
      </c>
      <c r="DC303">
        <f>ROUND((ROUND(AT303*AG303,2)*0),6)</f>
        <v>0</v>
      </c>
    </row>
    <row r="304" spans="1:107" x14ac:dyDescent="0.2">
      <c r="A304">
        <f>ROW(Source!A1297)</f>
        <v>1297</v>
      </c>
      <c r="B304">
        <v>40597198</v>
      </c>
      <c r="C304">
        <v>40603013</v>
      </c>
      <c r="D304">
        <v>38625156</v>
      </c>
      <c r="E304">
        <v>1</v>
      </c>
      <c r="F304">
        <v>1</v>
      </c>
      <c r="G304">
        <v>25</v>
      </c>
      <c r="H304">
        <v>3</v>
      </c>
      <c r="I304" t="s">
        <v>697</v>
      </c>
      <c r="J304" t="s">
        <v>698</v>
      </c>
      <c r="K304" t="s">
        <v>699</v>
      </c>
      <c r="L304">
        <v>1354</v>
      </c>
      <c r="N304">
        <v>1010</v>
      </c>
      <c r="O304" t="s">
        <v>171</v>
      </c>
      <c r="P304" t="s">
        <v>171</v>
      </c>
      <c r="Q304">
        <v>1</v>
      </c>
      <c r="W304">
        <v>0</v>
      </c>
      <c r="X304">
        <v>-1577156884</v>
      </c>
      <c r="Y304">
        <v>0</v>
      </c>
      <c r="AA304">
        <v>1999.65</v>
      </c>
      <c r="AB304">
        <v>0</v>
      </c>
      <c r="AC304">
        <v>0</v>
      </c>
      <c r="AD304">
        <v>0</v>
      </c>
      <c r="AE304">
        <v>1999.65</v>
      </c>
      <c r="AF304">
        <v>0</v>
      </c>
      <c r="AG304">
        <v>0</v>
      </c>
      <c r="AH304">
        <v>0</v>
      </c>
      <c r="AI304">
        <v>1</v>
      </c>
      <c r="AJ304">
        <v>1</v>
      </c>
      <c r="AK304">
        <v>1</v>
      </c>
      <c r="AL304">
        <v>1</v>
      </c>
      <c r="AN304">
        <v>0</v>
      </c>
      <c r="AO304">
        <v>1</v>
      </c>
      <c r="AP304">
        <v>1</v>
      </c>
      <c r="AQ304">
        <v>0</v>
      </c>
      <c r="AR304">
        <v>0</v>
      </c>
      <c r="AS304" t="s">
        <v>3</v>
      </c>
      <c r="AT304">
        <v>4</v>
      </c>
      <c r="AU304" t="s">
        <v>233</v>
      </c>
      <c r="AV304">
        <v>0</v>
      </c>
      <c r="AW304">
        <v>2</v>
      </c>
      <c r="AX304">
        <v>40603026</v>
      </c>
      <c r="AY304">
        <v>1</v>
      </c>
      <c r="AZ304">
        <v>0</v>
      </c>
      <c r="BA304">
        <v>398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CX304">
        <f>Y304*Source!I1297</f>
        <v>0</v>
      </c>
      <c r="CY304">
        <f>AA304</f>
        <v>1999.65</v>
      </c>
      <c r="CZ304">
        <f>AE304</f>
        <v>1999.65</v>
      </c>
      <c r="DA304">
        <f>AI304</f>
        <v>1</v>
      </c>
      <c r="DB304">
        <f>ROUND((ROUND(AT304*CZ304,2)*0),6)</f>
        <v>0</v>
      </c>
      <c r="DC304">
        <f>ROUND((ROUND(AT304*AG304,2)*0),6)</f>
        <v>0</v>
      </c>
    </row>
    <row r="305" spans="1:107" x14ac:dyDescent="0.2">
      <c r="A305">
        <f>ROW(Source!A1297)</f>
        <v>1297</v>
      </c>
      <c r="B305">
        <v>40597198</v>
      </c>
      <c r="C305">
        <v>40603013</v>
      </c>
      <c r="D305">
        <v>38625271</v>
      </c>
      <c r="E305">
        <v>1</v>
      </c>
      <c r="F305">
        <v>1</v>
      </c>
      <c r="G305">
        <v>25</v>
      </c>
      <c r="H305">
        <v>3</v>
      </c>
      <c r="I305" t="s">
        <v>700</v>
      </c>
      <c r="J305" t="s">
        <v>701</v>
      </c>
      <c r="K305" t="s">
        <v>702</v>
      </c>
      <c r="L305">
        <v>1354</v>
      </c>
      <c r="N305">
        <v>1010</v>
      </c>
      <c r="O305" t="s">
        <v>171</v>
      </c>
      <c r="P305" t="s">
        <v>171</v>
      </c>
      <c r="Q305">
        <v>1</v>
      </c>
      <c r="W305">
        <v>0</v>
      </c>
      <c r="X305">
        <v>1586201792</v>
      </c>
      <c r="Y305">
        <v>0</v>
      </c>
      <c r="AA305">
        <v>23.91</v>
      </c>
      <c r="AB305">
        <v>0</v>
      </c>
      <c r="AC305">
        <v>0</v>
      </c>
      <c r="AD305">
        <v>0</v>
      </c>
      <c r="AE305">
        <v>23.91</v>
      </c>
      <c r="AF305">
        <v>0</v>
      </c>
      <c r="AG305">
        <v>0</v>
      </c>
      <c r="AH305">
        <v>0</v>
      </c>
      <c r="AI305">
        <v>1</v>
      </c>
      <c r="AJ305">
        <v>1</v>
      </c>
      <c r="AK305">
        <v>1</v>
      </c>
      <c r="AL305">
        <v>1</v>
      </c>
      <c r="AN305">
        <v>0</v>
      </c>
      <c r="AO305">
        <v>1</v>
      </c>
      <c r="AP305">
        <v>1</v>
      </c>
      <c r="AQ305">
        <v>0</v>
      </c>
      <c r="AR305">
        <v>0</v>
      </c>
      <c r="AS305" t="s">
        <v>3</v>
      </c>
      <c r="AT305">
        <v>60</v>
      </c>
      <c r="AU305" t="s">
        <v>233</v>
      </c>
      <c r="AV305">
        <v>0</v>
      </c>
      <c r="AW305">
        <v>2</v>
      </c>
      <c r="AX305">
        <v>40603027</v>
      </c>
      <c r="AY305">
        <v>1</v>
      </c>
      <c r="AZ305">
        <v>0</v>
      </c>
      <c r="BA305">
        <v>399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0</v>
      </c>
      <c r="CX305">
        <f>Y305*Source!I1297</f>
        <v>0</v>
      </c>
      <c r="CY305">
        <f>AA305</f>
        <v>23.91</v>
      </c>
      <c r="CZ305">
        <f>AE305</f>
        <v>23.91</v>
      </c>
      <c r="DA305">
        <f>AI305</f>
        <v>1</v>
      </c>
      <c r="DB305">
        <f>ROUND((ROUND(AT305*CZ305,2)*0),6)</f>
        <v>0</v>
      </c>
      <c r="DC305">
        <f>ROUND((ROUND(AT305*AG305,2)*0),6)</f>
        <v>0</v>
      </c>
    </row>
    <row r="306" spans="1:107" x14ac:dyDescent="0.2">
      <c r="A306">
        <f>ROW(Source!A1298)</f>
        <v>1298</v>
      </c>
      <c r="B306">
        <v>40597198</v>
      </c>
      <c r="C306">
        <v>40603029</v>
      </c>
      <c r="D306">
        <v>38607873</v>
      </c>
      <c r="E306">
        <v>25</v>
      </c>
      <c r="F306">
        <v>1</v>
      </c>
      <c r="G306">
        <v>25</v>
      </c>
      <c r="H306">
        <v>1</v>
      </c>
      <c r="I306" t="s">
        <v>538</v>
      </c>
      <c r="J306" t="s">
        <v>3</v>
      </c>
      <c r="K306" t="s">
        <v>539</v>
      </c>
      <c r="L306">
        <v>1191</v>
      </c>
      <c r="N306">
        <v>1013</v>
      </c>
      <c r="O306" t="s">
        <v>540</v>
      </c>
      <c r="P306" t="s">
        <v>540</v>
      </c>
      <c r="Q306">
        <v>1</v>
      </c>
      <c r="W306">
        <v>0</v>
      </c>
      <c r="X306">
        <v>476480486</v>
      </c>
      <c r="Y306">
        <v>2.4300000000000002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1</v>
      </c>
      <c r="AJ306">
        <v>1</v>
      </c>
      <c r="AK306">
        <v>1</v>
      </c>
      <c r="AL306">
        <v>1</v>
      </c>
      <c r="AN306">
        <v>0</v>
      </c>
      <c r="AO306">
        <v>1</v>
      </c>
      <c r="AP306">
        <v>1</v>
      </c>
      <c r="AQ306">
        <v>0</v>
      </c>
      <c r="AR306">
        <v>0</v>
      </c>
      <c r="AS306" t="s">
        <v>3</v>
      </c>
      <c r="AT306">
        <v>12.15</v>
      </c>
      <c r="AU306" t="s">
        <v>165</v>
      </c>
      <c r="AV306">
        <v>1</v>
      </c>
      <c r="AW306">
        <v>2</v>
      </c>
      <c r="AX306">
        <v>40603037</v>
      </c>
      <c r="AY306">
        <v>1</v>
      </c>
      <c r="AZ306">
        <v>0</v>
      </c>
      <c r="BA306">
        <v>400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CX306">
        <f>Y306*Source!I1298</f>
        <v>0</v>
      </c>
      <c r="CY306">
        <f>AD306</f>
        <v>0</v>
      </c>
      <c r="CZ306">
        <f>AH306</f>
        <v>0</v>
      </c>
      <c r="DA306">
        <f>AL306</f>
        <v>1</v>
      </c>
      <c r="DB306">
        <f>ROUND((ROUND(AT306*CZ306,2)*0.2),6)</f>
        <v>0</v>
      </c>
      <c r="DC306">
        <f>ROUND((ROUND(AT306*AG306,2)*0.2),6)</f>
        <v>0</v>
      </c>
    </row>
    <row r="307" spans="1:107" x14ac:dyDescent="0.2">
      <c r="A307">
        <f>ROW(Source!A1298)</f>
        <v>1298</v>
      </c>
      <c r="B307">
        <v>40597198</v>
      </c>
      <c r="C307">
        <v>40603029</v>
      </c>
      <c r="D307">
        <v>38620979</v>
      </c>
      <c r="E307">
        <v>1</v>
      </c>
      <c r="F307">
        <v>1</v>
      </c>
      <c r="G307">
        <v>25</v>
      </c>
      <c r="H307">
        <v>2</v>
      </c>
      <c r="I307" t="s">
        <v>685</v>
      </c>
      <c r="J307" t="s">
        <v>686</v>
      </c>
      <c r="K307" t="s">
        <v>687</v>
      </c>
      <c r="L307">
        <v>1368</v>
      </c>
      <c r="N307">
        <v>1011</v>
      </c>
      <c r="O307" t="s">
        <v>544</v>
      </c>
      <c r="P307" t="s">
        <v>544</v>
      </c>
      <c r="Q307">
        <v>1</v>
      </c>
      <c r="W307">
        <v>0</v>
      </c>
      <c r="X307">
        <v>1063237092</v>
      </c>
      <c r="Y307">
        <v>0.71799999999999997</v>
      </c>
      <c r="AA307">
        <v>0</v>
      </c>
      <c r="AB307">
        <v>7.14</v>
      </c>
      <c r="AC307">
        <v>0.93</v>
      </c>
      <c r="AD307">
        <v>0</v>
      </c>
      <c r="AE307">
        <v>0</v>
      </c>
      <c r="AF307">
        <v>7.14</v>
      </c>
      <c r="AG307">
        <v>0.93</v>
      </c>
      <c r="AH307">
        <v>0</v>
      </c>
      <c r="AI307">
        <v>1</v>
      </c>
      <c r="AJ307">
        <v>1</v>
      </c>
      <c r="AK307">
        <v>1</v>
      </c>
      <c r="AL307">
        <v>1</v>
      </c>
      <c r="AN307">
        <v>0</v>
      </c>
      <c r="AO307">
        <v>1</v>
      </c>
      <c r="AP307">
        <v>1</v>
      </c>
      <c r="AQ307">
        <v>0</v>
      </c>
      <c r="AR307">
        <v>0</v>
      </c>
      <c r="AS307" t="s">
        <v>3</v>
      </c>
      <c r="AT307">
        <v>3.59</v>
      </c>
      <c r="AU307" t="s">
        <v>165</v>
      </c>
      <c r="AV307">
        <v>0</v>
      </c>
      <c r="AW307">
        <v>2</v>
      </c>
      <c r="AX307">
        <v>40603038</v>
      </c>
      <c r="AY307">
        <v>1</v>
      </c>
      <c r="AZ307">
        <v>0</v>
      </c>
      <c r="BA307">
        <v>401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CX307">
        <f>Y307*Source!I1298</f>
        <v>0</v>
      </c>
      <c r="CY307">
        <f>AB307</f>
        <v>7.14</v>
      </c>
      <c r="CZ307">
        <f>AF307</f>
        <v>7.14</v>
      </c>
      <c r="DA307">
        <f>AJ307</f>
        <v>1</v>
      </c>
      <c r="DB307">
        <f>ROUND((ROUND(AT307*CZ307,2)*0.2),6)</f>
        <v>5.1260000000000003</v>
      </c>
      <c r="DC307">
        <f>ROUND((ROUND(AT307*AG307,2)*0.2),6)</f>
        <v>0.66800000000000004</v>
      </c>
    </row>
    <row r="308" spans="1:107" x14ac:dyDescent="0.2">
      <c r="A308">
        <f>ROW(Source!A1298)</f>
        <v>1298</v>
      </c>
      <c r="B308">
        <v>40597198</v>
      </c>
      <c r="C308">
        <v>40603029</v>
      </c>
      <c r="D308">
        <v>38620940</v>
      </c>
      <c r="E308">
        <v>1</v>
      </c>
      <c r="F308">
        <v>1</v>
      </c>
      <c r="G308">
        <v>25</v>
      </c>
      <c r="H308">
        <v>2</v>
      </c>
      <c r="I308" t="s">
        <v>688</v>
      </c>
      <c r="J308" t="s">
        <v>689</v>
      </c>
      <c r="K308" t="s">
        <v>690</v>
      </c>
      <c r="L308">
        <v>1368</v>
      </c>
      <c r="N308">
        <v>1011</v>
      </c>
      <c r="O308" t="s">
        <v>544</v>
      </c>
      <c r="P308" t="s">
        <v>544</v>
      </c>
      <c r="Q308">
        <v>1</v>
      </c>
      <c r="W308">
        <v>0</v>
      </c>
      <c r="X308">
        <v>1750308104</v>
      </c>
      <c r="Y308">
        <v>0.18000000000000002</v>
      </c>
      <c r="AA308">
        <v>0</v>
      </c>
      <c r="AB308">
        <v>5.51</v>
      </c>
      <c r="AC308">
        <v>0.01</v>
      </c>
      <c r="AD308">
        <v>0</v>
      </c>
      <c r="AE308">
        <v>0</v>
      </c>
      <c r="AF308">
        <v>5.51</v>
      </c>
      <c r="AG308">
        <v>0.01</v>
      </c>
      <c r="AH308">
        <v>0</v>
      </c>
      <c r="AI308">
        <v>1</v>
      </c>
      <c r="AJ308">
        <v>1</v>
      </c>
      <c r="AK308">
        <v>1</v>
      </c>
      <c r="AL308">
        <v>1</v>
      </c>
      <c r="AN308">
        <v>0</v>
      </c>
      <c r="AO308">
        <v>1</v>
      </c>
      <c r="AP308">
        <v>1</v>
      </c>
      <c r="AQ308">
        <v>0</v>
      </c>
      <c r="AR308">
        <v>0</v>
      </c>
      <c r="AS308" t="s">
        <v>3</v>
      </c>
      <c r="AT308">
        <v>0.9</v>
      </c>
      <c r="AU308" t="s">
        <v>165</v>
      </c>
      <c r="AV308">
        <v>0</v>
      </c>
      <c r="AW308">
        <v>2</v>
      </c>
      <c r="AX308">
        <v>40603039</v>
      </c>
      <c r="AY308">
        <v>1</v>
      </c>
      <c r="AZ308">
        <v>0</v>
      </c>
      <c r="BA308">
        <v>402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0</v>
      </c>
      <c r="CX308">
        <f>Y308*Source!I1298</f>
        <v>0</v>
      </c>
      <c r="CY308">
        <f>AB308</f>
        <v>5.51</v>
      </c>
      <c r="CZ308">
        <f>AF308</f>
        <v>5.51</v>
      </c>
      <c r="DA308">
        <f>AJ308</f>
        <v>1</v>
      </c>
      <c r="DB308">
        <f>ROUND((ROUND(AT308*CZ308,2)*0.2),6)</f>
        <v>0.99199999999999999</v>
      </c>
      <c r="DC308">
        <f>ROUND((ROUND(AT308*AG308,2)*0.2),6)</f>
        <v>2E-3</v>
      </c>
    </row>
    <row r="309" spans="1:107" x14ac:dyDescent="0.2">
      <c r="A309">
        <f>ROW(Source!A1298)</f>
        <v>1298</v>
      </c>
      <c r="B309">
        <v>40597198</v>
      </c>
      <c r="C309">
        <v>40603029</v>
      </c>
      <c r="D309">
        <v>38623464</v>
      </c>
      <c r="E309">
        <v>1</v>
      </c>
      <c r="F309">
        <v>1</v>
      </c>
      <c r="G309">
        <v>25</v>
      </c>
      <c r="H309">
        <v>3</v>
      </c>
      <c r="I309" t="s">
        <v>691</v>
      </c>
      <c r="J309" t="s">
        <v>692</v>
      </c>
      <c r="K309" t="s">
        <v>693</v>
      </c>
      <c r="L309">
        <v>1346</v>
      </c>
      <c r="N309">
        <v>1009</v>
      </c>
      <c r="O309" t="s">
        <v>272</v>
      </c>
      <c r="P309" t="s">
        <v>272</v>
      </c>
      <c r="Q309">
        <v>1</v>
      </c>
      <c r="W309">
        <v>0</v>
      </c>
      <c r="X309">
        <v>487083828</v>
      </c>
      <c r="Y309">
        <v>0</v>
      </c>
      <c r="AA309">
        <v>534.34</v>
      </c>
      <c r="AB309">
        <v>0</v>
      </c>
      <c r="AC309">
        <v>0</v>
      </c>
      <c r="AD309">
        <v>0</v>
      </c>
      <c r="AE309">
        <v>534.34</v>
      </c>
      <c r="AF309">
        <v>0</v>
      </c>
      <c r="AG309">
        <v>0</v>
      </c>
      <c r="AH309">
        <v>0</v>
      </c>
      <c r="AI309">
        <v>1</v>
      </c>
      <c r="AJ309">
        <v>1</v>
      </c>
      <c r="AK309">
        <v>1</v>
      </c>
      <c r="AL309">
        <v>1</v>
      </c>
      <c r="AN309">
        <v>0</v>
      </c>
      <c r="AO309">
        <v>1</v>
      </c>
      <c r="AP309">
        <v>1</v>
      </c>
      <c r="AQ309">
        <v>0</v>
      </c>
      <c r="AR309">
        <v>0</v>
      </c>
      <c r="AS309" t="s">
        <v>3</v>
      </c>
      <c r="AT309">
        <v>2.6</v>
      </c>
      <c r="AU309" t="s">
        <v>233</v>
      </c>
      <c r="AV309">
        <v>0</v>
      </c>
      <c r="AW309">
        <v>2</v>
      </c>
      <c r="AX309">
        <v>40603040</v>
      </c>
      <c r="AY309">
        <v>1</v>
      </c>
      <c r="AZ309">
        <v>0</v>
      </c>
      <c r="BA309">
        <v>403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  <c r="CX309">
        <f>Y309*Source!I1298</f>
        <v>0</v>
      </c>
      <c r="CY309">
        <f>AA309</f>
        <v>534.34</v>
      </c>
      <c r="CZ309">
        <f>AE309</f>
        <v>534.34</v>
      </c>
      <c r="DA309">
        <f>AI309</f>
        <v>1</v>
      </c>
      <c r="DB309">
        <f>ROUND((ROUND(AT309*CZ309,2)*0),6)</f>
        <v>0</v>
      </c>
      <c r="DC309">
        <f>ROUND((ROUND(AT309*AG309,2)*0),6)</f>
        <v>0</v>
      </c>
    </row>
    <row r="310" spans="1:107" x14ac:dyDescent="0.2">
      <c r="A310">
        <f>ROW(Source!A1298)</f>
        <v>1298</v>
      </c>
      <c r="B310">
        <v>40597198</v>
      </c>
      <c r="C310">
        <v>40603029</v>
      </c>
      <c r="D310">
        <v>38623650</v>
      </c>
      <c r="E310">
        <v>1</v>
      </c>
      <c r="F310">
        <v>1</v>
      </c>
      <c r="G310">
        <v>25</v>
      </c>
      <c r="H310">
        <v>3</v>
      </c>
      <c r="I310" t="s">
        <v>703</v>
      </c>
      <c r="J310" t="s">
        <v>704</v>
      </c>
      <c r="K310" t="s">
        <v>705</v>
      </c>
      <c r="L310">
        <v>1354</v>
      </c>
      <c r="N310">
        <v>1010</v>
      </c>
      <c r="O310" t="s">
        <v>171</v>
      </c>
      <c r="P310" t="s">
        <v>171</v>
      </c>
      <c r="Q310">
        <v>1</v>
      </c>
      <c r="W310">
        <v>0</v>
      </c>
      <c r="X310">
        <v>-1917551273</v>
      </c>
      <c r="Y310">
        <v>0</v>
      </c>
      <c r="AA310">
        <v>798.93</v>
      </c>
      <c r="AB310">
        <v>0</v>
      </c>
      <c r="AC310">
        <v>0</v>
      </c>
      <c r="AD310">
        <v>0</v>
      </c>
      <c r="AE310">
        <v>798.93</v>
      </c>
      <c r="AF310">
        <v>0</v>
      </c>
      <c r="AG310">
        <v>0</v>
      </c>
      <c r="AH310">
        <v>0</v>
      </c>
      <c r="AI310">
        <v>1</v>
      </c>
      <c r="AJ310">
        <v>1</v>
      </c>
      <c r="AK310">
        <v>1</v>
      </c>
      <c r="AL310">
        <v>1</v>
      </c>
      <c r="AN310">
        <v>0</v>
      </c>
      <c r="AO310">
        <v>1</v>
      </c>
      <c r="AP310">
        <v>1</v>
      </c>
      <c r="AQ310">
        <v>0</v>
      </c>
      <c r="AR310">
        <v>0</v>
      </c>
      <c r="AS310" t="s">
        <v>3</v>
      </c>
      <c r="AT310">
        <v>10</v>
      </c>
      <c r="AU310" t="s">
        <v>233</v>
      </c>
      <c r="AV310">
        <v>0</v>
      </c>
      <c r="AW310">
        <v>2</v>
      </c>
      <c r="AX310">
        <v>40603041</v>
      </c>
      <c r="AY310">
        <v>1</v>
      </c>
      <c r="AZ310">
        <v>0</v>
      </c>
      <c r="BA310">
        <v>404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0</v>
      </c>
      <c r="CX310">
        <f>Y310*Source!I1298</f>
        <v>0</v>
      </c>
      <c r="CY310">
        <f>AA310</f>
        <v>798.93</v>
      </c>
      <c r="CZ310">
        <f>AE310</f>
        <v>798.93</v>
      </c>
      <c r="DA310">
        <f>AI310</f>
        <v>1</v>
      </c>
      <c r="DB310">
        <f>ROUND((ROUND(AT310*CZ310,2)*0),6)</f>
        <v>0</v>
      </c>
      <c r="DC310">
        <f>ROUND((ROUND(AT310*AG310,2)*0),6)</f>
        <v>0</v>
      </c>
    </row>
    <row r="311" spans="1:107" x14ac:dyDescent="0.2">
      <c r="A311">
        <f>ROW(Source!A1298)</f>
        <v>1298</v>
      </c>
      <c r="B311">
        <v>40597198</v>
      </c>
      <c r="C311">
        <v>40603029</v>
      </c>
      <c r="D311">
        <v>38625156</v>
      </c>
      <c r="E311">
        <v>1</v>
      </c>
      <c r="F311">
        <v>1</v>
      </c>
      <c r="G311">
        <v>25</v>
      </c>
      <c r="H311">
        <v>3</v>
      </c>
      <c r="I311" t="s">
        <v>697</v>
      </c>
      <c r="J311" t="s">
        <v>698</v>
      </c>
      <c r="K311" t="s">
        <v>699</v>
      </c>
      <c r="L311">
        <v>1354</v>
      </c>
      <c r="N311">
        <v>1010</v>
      </c>
      <c r="O311" t="s">
        <v>171</v>
      </c>
      <c r="P311" t="s">
        <v>171</v>
      </c>
      <c r="Q311">
        <v>1</v>
      </c>
      <c r="W311">
        <v>0</v>
      </c>
      <c r="X311">
        <v>-1577156884</v>
      </c>
      <c r="Y311">
        <v>0</v>
      </c>
      <c r="AA311">
        <v>1999.65</v>
      </c>
      <c r="AB311">
        <v>0</v>
      </c>
      <c r="AC311">
        <v>0</v>
      </c>
      <c r="AD311">
        <v>0</v>
      </c>
      <c r="AE311">
        <v>1999.65</v>
      </c>
      <c r="AF311">
        <v>0</v>
      </c>
      <c r="AG311">
        <v>0</v>
      </c>
      <c r="AH311">
        <v>0</v>
      </c>
      <c r="AI311">
        <v>1</v>
      </c>
      <c r="AJ311">
        <v>1</v>
      </c>
      <c r="AK311">
        <v>1</v>
      </c>
      <c r="AL311">
        <v>1</v>
      </c>
      <c r="AN311">
        <v>0</v>
      </c>
      <c r="AO311">
        <v>1</v>
      </c>
      <c r="AP311">
        <v>1</v>
      </c>
      <c r="AQ311">
        <v>0</v>
      </c>
      <c r="AR311">
        <v>0</v>
      </c>
      <c r="AS311" t="s">
        <v>3</v>
      </c>
      <c r="AT311">
        <v>2.7</v>
      </c>
      <c r="AU311" t="s">
        <v>233</v>
      </c>
      <c r="AV311">
        <v>0</v>
      </c>
      <c r="AW311">
        <v>2</v>
      </c>
      <c r="AX311">
        <v>40603042</v>
      </c>
      <c r="AY311">
        <v>1</v>
      </c>
      <c r="AZ311">
        <v>0</v>
      </c>
      <c r="BA311">
        <v>405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0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0</v>
      </c>
      <c r="CX311">
        <f>Y311*Source!I1298</f>
        <v>0</v>
      </c>
      <c r="CY311">
        <f>AA311</f>
        <v>1999.65</v>
      </c>
      <c r="CZ311">
        <f>AE311</f>
        <v>1999.65</v>
      </c>
      <c r="DA311">
        <f>AI311</f>
        <v>1</v>
      </c>
      <c r="DB311">
        <f>ROUND((ROUND(AT311*CZ311,2)*0),6)</f>
        <v>0</v>
      </c>
      <c r="DC311">
        <f>ROUND((ROUND(AT311*AG311,2)*0),6)</f>
        <v>0</v>
      </c>
    </row>
    <row r="312" spans="1:107" x14ac:dyDescent="0.2">
      <c r="A312">
        <f>ROW(Source!A1298)</f>
        <v>1298</v>
      </c>
      <c r="B312">
        <v>40597198</v>
      </c>
      <c r="C312">
        <v>40603029</v>
      </c>
      <c r="D312">
        <v>38625271</v>
      </c>
      <c r="E312">
        <v>1</v>
      </c>
      <c r="F312">
        <v>1</v>
      </c>
      <c r="G312">
        <v>25</v>
      </c>
      <c r="H312">
        <v>3</v>
      </c>
      <c r="I312" t="s">
        <v>700</v>
      </c>
      <c r="J312" t="s">
        <v>701</v>
      </c>
      <c r="K312" t="s">
        <v>702</v>
      </c>
      <c r="L312">
        <v>1354</v>
      </c>
      <c r="N312">
        <v>1010</v>
      </c>
      <c r="O312" t="s">
        <v>171</v>
      </c>
      <c r="P312" t="s">
        <v>171</v>
      </c>
      <c r="Q312">
        <v>1</v>
      </c>
      <c r="W312">
        <v>0</v>
      </c>
      <c r="X312">
        <v>1586201792</v>
      </c>
      <c r="Y312">
        <v>0</v>
      </c>
      <c r="AA312">
        <v>23.91</v>
      </c>
      <c r="AB312">
        <v>0</v>
      </c>
      <c r="AC312">
        <v>0</v>
      </c>
      <c r="AD312">
        <v>0</v>
      </c>
      <c r="AE312">
        <v>23.91</v>
      </c>
      <c r="AF312">
        <v>0</v>
      </c>
      <c r="AG312">
        <v>0</v>
      </c>
      <c r="AH312">
        <v>0</v>
      </c>
      <c r="AI312">
        <v>1</v>
      </c>
      <c r="AJ312">
        <v>1</v>
      </c>
      <c r="AK312">
        <v>1</v>
      </c>
      <c r="AL312">
        <v>1</v>
      </c>
      <c r="AN312">
        <v>0</v>
      </c>
      <c r="AO312">
        <v>1</v>
      </c>
      <c r="AP312">
        <v>1</v>
      </c>
      <c r="AQ312">
        <v>0</v>
      </c>
      <c r="AR312">
        <v>0</v>
      </c>
      <c r="AS312" t="s">
        <v>3</v>
      </c>
      <c r="AT312">
        <v>40</v>
      </c>
      <c r="AU312" t="s">
        <v>233</v>
      </c>
      <c r="AV312">
        <v>0</v>
      </c>
      <c r="AW312">
        <v>2</v>
      </c>
      <c r="AX312">
        <v>40603043</v>
      </c>
      <c r="AY312">
        <v>1</v>
      </c>
      <c r="AZ312">
        <v>0</v>
      </c>
      <c r="BA312">
        <v>406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0</v>
      </c>
      <c r="CX312">
        <f>Y312*Source!I1298</f>
        <v>0</v>
      </c>
      <c r="CY312">
        <f>AA312</f>
        <v>23.91</v>
      </c>
      <c r="CZ312">
        <f>AE312</f>
        <v>23.91</v>
      </c>
      <c r="DA312">
        <f>AI312</f>
        <v>1</v>
      </c>
      <c r="DB312">
        <f>ROUND((ROUND(AT312*CZ312,2)*0),6)</f>
        <v>0</v>
      </c>
      <c r="DC312">
        <f>ROUND((ROUND(AT312*AG312,2)*0),6)</f>
        <v>0</v>
      </c>
    </row>
    <row r="313" spans="1:107" x14ac:dyDescent="0.2">
      <c r="A313">
        <f>ROW(Source!A1300)</f>
        <v>1300</v>
      </c>
      <c r="B313">
        <v>40597198</v>
      </c>
      <c r="C313">
        <v>40603049</v>
      </c>
      <c r="D313">
        <v>38607873</v>
      </c>
      <c r="E313">
        <v>25</v>
      </c>
      <c r="F313">
        <v>1</v>
      </c>
      <c r="G313">
        <v>25</v>
      </c>
      <c r="H313">
        <v>1</v>
      </c>
      <c r="I313" t="s">
        <v>538</v>
      </c>
      <c r="J313" t="s">
        <v>3</v>
      </c>
      <c r="K313" t="s">
        <v>539</v>
      </c>
      <c r="L313">
        <v>1191</v>
      </c>
      <c r="N313">
        <v>1013</v>
      </c>
      <c r="O313" t="s">
        <v>540</v>
      </c>
      <c r="P313" t="s">
        <v>540</v>
      </c>
      <c r="Q313">
        <v>1</v>
      </c>
      <c r="W313">
        <v>0</v>
      </c>
      <c r="X313">
        <v>476480486</v>
      </c>
      <c r="Y313">
        <v>76.7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1</v>
      </c>
      <c r="AJ313">
        <v>1</v>
      </c>
      <c r="AK313">
        <v>1</v>
      </c>
      <c r="AL313">
        <v>1</v>
      </c>
      <c r="AN313">
        <v>0</v>
      </c>
      <c r="AO313">
        <v>1</v>
      </c>
      <c r="AP313">
        <v>0</v>
      </c>
      <c r="AQ313">
        <v>0</v>
      </c>
      <c r="AR313">
        <v>0</v>
      </c>
      <c r="AS313" t="s">
        <v>3</v>
      </c>
      <c r="AT313">
        <v>76.7</v>
      </c>
      <c r="AU313" t="s">
        <v>3</v>
      </c>
      <c r="AV313">
        <v>1</v>
      </c>
      <c r="AW313">
        <v>2</v>
      </c>
      <c r="AX313">
        <v>40603051</v>
      </c>
      <c r="AY313">
        <v>1</v>
      </c>
      <c r="AZ313">
        <v>0</v>
      </c>
      <c r="BA313">
        <v>411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  <c r="BQ313">
        <v>0</v>
      </c>
      <c r="BR313">
        <v>0</v>
      </c>
      <c r="BS313">
        <v>0</v>
      </c>
      <c r="BT313">
        <v>0</v>
      </c>
      <c r="BU313">
        <v>0</v>
      </c>
      <c r="BV313">
        <v>0</v>
      </c>
      <c r="BW313">
        <v>0</v>
      </c>
      <c r="CX313">
        <f>Y313*Source!I1300</f>
        <v>0</v>
      </c>
      <c r="CY313">
        <f>AD313</f>
        <v>0</v>
      </c>
      <c r="CZ313">
        <f>AH313</f>
        <v>0</v>
      </c>
      <c r="DA313">
        <f>AL313</f>
        <v>1</v>
      </c>
      <c r="DB313">
        <f t="shared" ref="DB313:DB320" si="68">ROUND(ROUND(AT313*CZ313,2),6)</f>
        <v>0</v>
      </c>
      <c r="DC313">
        <f t="shared" ref="DC313:DC320" si="69">ROUND(ROUND(AT313*AG313,2),6)</f>
        <v>0</v>
      </c>
    </row>
    <row r="314" spans="1:107" x14ac:dyDescent="0.2">
      <c r="A314">
        <f>ROW(Source!A1301)</f>
        <v>1301</v>
      </c>
      <c r="B314">
        <v>40597198</v>
      </c>
      <c r="C314">
        <v>40603052</v>
      </c>
      <c r="D314">
        <v>38620079</v>
      </c>
      <c r="E314">
        <v>1</v>
      </c>
      <c r="F314">
        <v>1</v>
      </c>
      <c r="G314">
        <v>25</v>
      </c>
      <c r="H314">
        <v>2</v>
      </c>
      <c r="I314" t="s">
        <v>584</v>
      </c>
      <c r="J314" t="s">
        <v>585</v>
      </c>
      <c r="K314" t="s">
        <v>586</v>
      </c>
      <c r="L314">
        <v>1368</v>
      </c>
      <c r="N314">
        <v>1011</v>
      </c>
      <c r="O314" t="s">
        <v>544</v>
      </c>
      <c r="P314" t="s">
        <v>544</v>
      </c>
      <c r="Q314">
        <v>1</v>
      </c>
      <c r="W314">
        <v>0</v>
      </c>
      <c r="X314">
        <v>930788895</v>
      </c>
      <c r="Y314">
        <v>5.3699999999999998E-2</v>
      </c>
      <c r="AA314">
        <v>0</v>
      </c>
      <c r="AB314">
        <v>1451.71</v>
      </c>
      <c r="AC314">
        <v>457.95</v>
      </c>
      <c r="AD314">
        <v>0</v>
      </c>
      <c r="AE314">
        <v>0</v>
      </c>
      <c r="AF314">
        <v>1451.71</v>
      </c>
      <c r="AG314">
        <v>457.95</v>
      </c>
      <c r="AH314">
        <v>0</v>
      </c>
      <c r="AI314">
        <v>1</v>
      </c>
      <c r="AJ314">
        <v>1</v>
      </c>
      <c r="AK314">
        <v>1</v>
      </c>
      <c r="AL314">
        <v>1</v>
      </c>
      <c r="AN314">
        <v>0</v>
      </c>
      <c r="AO314">
        <v>1</v>
      </c>
      <c r="AP314">
        <v>0</v>
      </c>
      <c r="AQ314">
        <v>0</v>
      </c>
      <c r="AR314">
        <v>0</v>
      </c>
      <c r="AS314" t="s">
        <v>3</v>
      </c>
      <c r="AT314">
        <v>5.3699999999999998E-2</v>
      </c>
      <c r="AU314" t="s">
        <v>3</v>
      </c>
      <c r="AV314">
        <v>0</v>
      </c>
      <c r="AW314">
        <v>2</v>
      </c>
      <c r="AX314">
        <v>40603054</v>
      </c>
      <c r="AY314">
        <v>1</v>
      </c>
      <c r="AZ314">
        <v>0</v>
      </c>
      <c r="BA314">
        <v>412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0</v>
      </c>
      <c r="CX314">
        <f>Y314*Source!I1301</f>
        <v>0</v>
      </c>
      <c r="CY314">
        <f t="shared" ref="CY314:CY322" si="70">AB314</f>
        <v>1451.71</v>
      </c>
      <c r="CZ314">
        <f t="shared" ref="CZ314:CZ322" si="71">AF314</f>
        <v>1451.71</v>
      </c>
      <c r="DA314">
        <f t="shared" ref="DA314:DA322" si="72">AJ314</f>
        <v>1</v>
      </c>
      <c r="DB314">
        <f t="shared" si="68"/>
        <v>77.959999999999994</v>
      </c>
      <c r="DC314">
        <f t="shared" si="69"/>
        <v>24.59</v>
      </c>
    </row>
    <row r="315" spans="1:107" x14ac:dyDescent="0.2">
      <c r="A315">
        <f>ROW(Source!A1302)</f>
        <v>1302</v>
      </c>
      <c r="B315">
        <v>40597198</v>
      </c>
      <c r="C315">
        <v>40603055</v>
      </c>
      <c r="D315">
        <v>38620866</v>
      </c>
      <c r="E315">
        <v>1</v>
      </c>
      <c r="F315">
        <v>1</v>
      </c>
      <c r="G315">
        <v>25</v>
      </c>
      <c r="H315">
        <v>2</v>
      </c>
      <c r="I315" t="s">
        <v>587</v>
      </c>
      <c r="J315" t="s">
        <v>588</v>
      </c>
      <c r="K315" t="s">
        <v>589</v>
      </c>
      <c r="L315">
        <v>1368</v>
      </c>
      <c r="N315">
        <v>1011</v>
      </c>
      <c r="O315" t="s">
        <v>544</v>
      </c>
      <c r="P315" t="s">
        <v>544</v>
      </c>
      <c r="Q315">
        <v>1</v>
      </c>
      <c r="W315">
        <v>0</v>
      </c>
      <c r="X315">
        <v>-170043387</v>
      </c>
      <c r="Y315">
        <v>0.02</v>
      </c>
      <c r="AA315">
        <v>0</v>
      </c>
      <c r="AB315">
        <v>952.49</v>
      </c>
      <c r="AC315">
        <v>301.5</v>
      </c>
      <c r="AD315">
        <v>0</v>
      </c>
      <c r="AE315">
        <v>0</v>
      </c>
      <c r="AF315">
        <v>952.49</v>
      </c>
      <c r="AG315">
        <v>301.5</v>
      </c>
      <c r="AH315">
        <v>0</v>
      </c>
      <c r="AI315">
        <v>1</v>
      </c>
      <c r="AJ315">
        <v>1</v>
      </c>
      <c r="AK315">
        <v>1</v>
      </c>
      <c r="AL315">
        <v>1</v>
      </c>
      <c r="AN315">
        <v>0</v>
      </c>
      <c r="AO315">
        <v>1</v>
      </c>
      <c r="AP315">
        <v>0</v>
      </c>
      <c r="AQ315">
        <v>0</v>
      </c>
      <c r="AR315">
        <v>0</v>
      </c>
      <c r="AS315" t="s">
        <v>3</v>
      </c>
      <c r="AT315">
        <v>0.02</v>
      </c>
      <c r="AU315" t="s">
        <v>3</v>
      </c>
      <c r="AV315">
        <v>0</v>
      </c>
      <c r="AW315">
        <v>2</v>
      </c>
      <c r="AX315">
        <v>40603058</v>
      </c>
      <c r="AY315">
        <v>1</v>
      </c>
      <c r="AZ315">
        <v>0</v>
      </c>
      <c r="BA315">
        <v>413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0</v>
      </c>
      <c r="CX315">
        <f>Y315*Source!I1302</f>
        <v>0</v>
      </c>
      <c r="CY315">
        <f t="shared" si="70"/>
        <v>952.49</v>
      </c>
      <c r="CZ315">
        <f t="shared" si="71"/>
        <v>952.49</v>
      </c>
      <c r="DA315">
        <f t="shared" si="72"/>
        <v>1</v>
      </c>
      <c r="DB315">
        <f t="shared" si="68"/>
        <v>19.05</v>
      </c>
      <c r="DC315">
        <f t="shared" si="69"/>
        <v>6.03</v>
      </c>
    </row>
    <row r="316" spans="1:107" x14ac:dyDescent="0.2">
      <c r="A316">
        <f>ROW(Source!A1302)</f>
        <v>1302</v>
      </c>
      <c r="B316">
        <v>40597198</v>
      </c>
      <c r="C316">
        <v>40603055</v>
      </c>
      <c r="D316">
        <v>38620867</v>
      </c>
      <c r="E316">
        <v>1</v>
      </c>
      <c r="F316">
        <v>1</v>
      </c>
      <c r="G316">
        <v>25</v>
      </c>
      <c r="H316">
        <v>2</v>
      </c>
      <c r="I316" t="s">
        <v>590</v>
      </c>
      <c r="J316" t="s">
        <v>591</v>
      </c>
      <c r="K316" t="s">
        <v>592</v>
      </c>
      <c r="L316">
        <v>1368</v>
      </c>
      <c r="N316">
        <v>1011</v>
      </c>
      <c r="O316" t="s">
        <v>544</v>
      </c>
      <c r="P316" t="s">
        <v>544</v>
      </c>
      <c r="Q316">
        <v>1</v>
      </c>
      <c r="W316">
        <v>0</v>
      </c>
      <c r="X316">
        <v>1852708047</v>
      </c>
      <c r="Y316">
        <v>1.7999999999999999E-2</v>
      </c>
      <c r="AA316">
        <v>0</v>
      </c>
      <c r="AB316">
        <v>993.6</v>
      </c>
      <c r="AC316">
        <v>301.8</v>
      </c>
      <c r="AD316">
        <v>0</v>
      </c>
      <c r="AE316">
        <v>0</v>
      </c>
      <c r="AF316">
        <v>993.6</v>
      </c>
      <c r="AG316">
        <v>301.8</v>
      </c>
      <c r="AH316">
        <v>0</v>
      </c>
      <c r="AI316">
        <v>1</v>
      </c>
      <c r="AJ316">
        <v>1</v>
      </c>
      <c r="AK316">
        <v>1</v>
      </c>
      <c r="AL316">
        <v>1</v>
      </c>
      <c r="AN316">
        <v>0</v>
      </c>
      <c r="AO316">
        <v>1</v>
      </c>
      <c r="AP316">
        <v>0</v>
      </c>
      <c r="AQ316">
        <v>0</v>
      </c>
      <c r="AR316">
        <v>0</v>
      </c>
      <c r="AS316" t="s">
        <v>3</v>
      </c>
      <c r="AT316">
        <v>1.7999999999999999E-2</v>
      </c>
      <c r="AU316" t="s">
        <v>3</v>
      </c>
      <c r="AV316">
        <v>0</v>
      </c>
      <c r="AW316">
        <v>2</v>
      </c>
      <c r="AX316">
        <v>40603059</v>
      </c>
      <c r="AY316">
        <v>1</v>
      </c>
      <c r="AZ316">
        <v>0</v>
      </c>
      <c r="BA316">
        <v>414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0</v>
      </c>
      <c r="CX316">
        <f>Y316*Source!I1302</f>
        <v>0</v>
      </c>
      <c r="CY316">
        <f t="shared" si="70"/>
        <v>993.6</v>
      </c>
      <c r="CZ316">
        <f t="shared" si="71"/>
        <v>993.6</v>
      </c>
      <c r="DA316">
        <f t="shared" si="72"/>
        <v>1</v>
      </c>
      <c r="DB316">
        <f t="shared" si="68"/>
        <v>17.88</v>
      </c>
      <c r="DC316">
        <f t="shared" si="69"/>
        <v>5.43</v>
      </c>
    </row>
    <row r="317" spans="1:107" x14ac:dyDescent="0.2">
      <c r="A317">
        <f>ROW(Source!A1303)</f>
        <v>1303</v>
      </c>
      <c r="B317">
        <v>40597198</v>
      </c>
      <c r="C317">
        <v>40603060</v>
      </c>
      <c r="D317">
        <v>38620866</v>
      </c>
      <c r="E317">
        <v>1</v>
      </c>
      <c r="F317">
        <v>1</v>
      </c>
      <c r="G317">
        <v>25</v>
      </c>
      <c r="H317">
        <v>2</v>
      </c>
      <c r="I317" t="s">
        <v>587</v>
      </c>
      <c r="J317" t="s">
        <v>588</v>
      </c>
      <c r="K317" t="s">
        <v>589</v>
      </c>
      <c r="L317">
        <v>1368</v>
      </c>
      <c r="N317">
        <v>1011</v>
      </c>
      <c r="O317" t="s">
        <v>544</v>
      </c>
      <c r="P317" t="s">
        <v>544</v>
      </c>
      <c r="Q317">
        <v>1</v>
      </c>
      <c r="W317">
        <v>0</v>
      </c>
      <c r="X317">
        <v>-170043387</v>
      </c>
      <c r="Y317">
        <v>0.02</v>
      </c>
      <c r="AA317">
        <v>0</v>
      </c>
      <c r="AB317">
        <v>952.49</v>
      </c>
      <c r="AC317">
        <v>301.5</v>
      </c>
      <c r="AD317">
        <v>0</v>
      </c>
      <c r="AE317">
        <v>0</v>
      </c>
      <c r="AF317">
        <v>952.49</v>
      </c>
      <c r="AG317">
        <v>301.5</v>
      </c>
      <c r="AH317">
        <v>0</v>
      </c>
      <c r="AI317">
        <v>1</v>
      </c>
      <c r="AJ317">
        <v>1</v>
      </c>
      <c r="AK317">
        <v>1</v>
      </c>
      <c r="AL317">
        <v>1</v>
      </c>
      <c r="AN317">
        <v>0</v>
      </c>
      <c r="AO317">
        <v>1</v>
      </c>
      <c r="AP317">
        <v>0</v>
      </c>
      <c r="AQ317">
        <v>0</v>
      </c>
      <c r="AR317">
        <v>0</v>
      </c>
      <c r="AS317" t="s">
        <v>3</v>
      </c>
      <c r="AT317">
        <v>0.02</v>
      </c>
      <c r="AU317" t="s">
        <v>3</v>
      </c>
      <c r="AV317">
        <v>0</v>
      </c>
      <c r="AW317">
        <v>1</v>
      </c>
      <c r="AX317">
        <v>-1</v>
      </c>
      <c r="AY317">
        <v>0</v>
      </c>
      <c r="AZ317">
        <v>0</v>
      </c>
      <c r="BA317" t="s">
        <v>3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0</v>
      </c>
      <c r="CX317">
        <f>Y317*Source!I1303</f>
        <v>0</v>
      </c>
      <c r="CY317">
        <f t="shared" si="70"/>
        <v>952.49</v>
      </c>
      <c r="CZ317">
        <f t="shared" si="71"/>
        <v>952.49</v>
      </c>
      <c r="DA317">
        <f t="shared" si="72"/>
        <v>1</v>
      </c>
      <c r="DB317">
        <f t="shared" si="68"/>
        <v>19.05</v>
      </c>
      <c r="DC317">
        <f t="shared" si="69"/>
        <v>6.03</v>
      </c>
    </row>
    <row r="318" spans="1:107" x14ac:dyDescent="0.2">
      <c r="A318">
        <f>ROW(Source!A1303)</f>
        <v>1303</v>
      </c>
      <c r="B318">
        <v>40597198</v>
      </c>
      <c r="C318">
        <v>40603060</v>
      </c>
      <c r="D318">
        <v>38620867</v>
      </c>
      <c r="E318">
        <v>1</v>
      </c>
      <c r="F318">
        <v>1</v>
      </c>
      <c r="G318">
        <v>25</v>
      </c>
      <c r="H318">
        <v>2</v>
      </c>
      <c r="I318" t="s">
        <v>590</v>
      </c>
      <c r="J318" t="s">
        <v>591</v>
      </c>
      <c r="K318" t="s">
        <v>592</v>
      </c>
      <c r="L318">
        <v>1368</v>
      </c>
      <c r="N318">
        <v>1011</v>
      </c>
      <c r="O318" t="s">
        <v>544</v>
      </c>
      <c r="P318" t="s">
        <v>544</v>
      </c>
      <c r="Q318">
        <v>1</v>
      </c>
      <c r="W318">
        <v>0</v>
      </c>
      <c r="X318">
        <v>1852708047</v>
      </c>
      <c r="Y318">
        <v>1.7999999999999999E-2</v>
      </c>
      <c r="AA318">
        <v>0</v>
      </c>
      <c r="AB318">
        <v>993.6</v>
      </c>
      <c r="AC318">
        <v>301.8</v>
      </c>
      <c r="AD318">
        <v>0</v>
      </c>
      <c r="AE318">
        <v>0</v>
      </c>
      <c r="AF318">
        <v>993.6</v>
      </c>
      <c r="AG318">
        <v>301.8</v>
      </c>
      <c r="AH318">
        <v>0</v>
      </c>
      <c r="AI318">
        <v>1</v>
      </c>
      <c r="AJ318">
        <v>1</v>
      </c>
      <c r="AK318">
        <v>1</v>
      </c>
      <c r="AL318">
        <v>1</v>
      </c>
      <c r="AN318">
        <v>0</v>
      </c>
      <c r="AO318">
        <v>1</v>
      </c>
      <c r="AP318">
        <v>0</v>
      </c>
      <c r="AQ318">
        <v>0</v>
      </c>
      <c r="AR318">
        <v>0</v>
      </c>
      <c r="AS318" t="s">
        <v>3</v>
      </c>
      <c r="AT318">
        <v>1.7999999999999999E-2</v>
      </c>
      <c r="AU318" t="s">
        <v>3</v>
      </c>
      <c r="AV318">
        <v>0</v>
      </c>
      <c r="AW318">
        <v>1</v>
      </c>
      <c r="AX318">
        <v>-1</v>
      </c>
      <c r="AY318">
        <v>0</v>
      </c>
      <c r="AZ318">
        <v>0</v>
      </c>
      <c r="BA318" t="s">
        <v>3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0</v>
      </c>
      <c r="CX318">
        <f>Y318*Source!I1303</f>
        <v>0</v>
      </c>
      <c r="CY318">
        <f t="shared" si="70"/>
        <v>993.6</v>
      </c>
      <c r="CZ318">
        <f t="shared" si="71"/>
        <v>993.6</v>
      </c>
      <c r="DA318">
        <f t="shared" si="72"/>
        <v>1</v>
      </c>
      <c r="DB318">
        <f t="shared" si="68"/>
        <v>17.88</v>
      </c>
      <c r="DC318">
        <f t="shared" si="69"/>
        <v>5.43</v>
      </c>
    </row>
    <row r="319" spans="1:107" x14ac:dyDescent="0.2">
      <c r="A319">
        <f>ROW(Source!A1304)</f>
        <v>1304</v>
      </c>
      <c r="B319">
        <v>40597198</v>
      </c>
      <c r="C319">
        <v>40603064</v>
      </c>
      <c r="D319">
        <v>38620866</v>
      </c>
      <c r="E319">
        <v>1</v>
      </c>
      <c r="F319">
        <v>1</v>
      </c>
      <c r="G319">
        <v>25</v>
      </c>
      <c r="H319">
        <v>2</v>
      </c>
      <c r="I319" t="s">
        <v>587</v>
      </c>
      <c r="J319" t="s">
        <v>588</v>
      </c>
      <c r="K319" t="s">
        <v>589</v>
      </c>
      <c r="L319">
        <v>1368</v>
      </c>
      <c r="N319">
        <v>1011</v>
      </c>
      <c r="O319" t="s">
        <v>544</v>
      </c>
      <c r="P319" t="s">
        <v>544</v>
      </c>
      <c r="Q319">
        <v>1</v>
      </c>
      <c r="W319">
        <v>0</v>
      </c>
      <c r="X319">
        <v>-170043387</v>
      </c>
      <c r="Y319">
        <v>0.01</v>
      </c>
      <c r="AA319">
        <v>0</v>
      </c>
      <c r="AB319">
        <v>952.49</v>
      </c>
      <c r="AC319">
        <v>301.5</v>
      </c>
      <c r="AD319">
        <v>0</v>
      </c>
      <c r="AE319">
        <v>0</v>
      </c>
      <c r="AF319">
        <v>952.49</v>
      </c>
      <c r="AG319">
        <v>301.5</v>
      </c>
      <c r="AH319">
        <v>0</v>
      </c>
      <c r="AI319">
        <v>1</v>
      </c>
      <c r="AJ319">
        <v>1</v>
      </c>
      <c r="AK319">
        <v>1</v>
      </c>
      <c r="AL319">
        <v>1</v>
      </c>
      <c r="AN319">
        <v>0</v>
      </c>
      <c r="AO319">
        <v>1</v>
      </c>
      <c r="AP319">
        <v>0</v>
      </c>
      <c r="AQ319">
        <v>0</v>
      </c>
      <c r="AR319">
        <v>0</v>
      </c>
      <c r="AS319" t="s">
        <v>3</v>
      </c>
      <c r="AT319">
        <v>0.01</v>
      </c>
      <c r="AU319" t="s">
        <v>3</v>
      </c>
      <c r="AV319">
        <v>0</v>
      </c>
      <c r="AW319">
        <v>2</v>
      </c>
      <c r="AX319">
        <v>40603067</v>
      </c>
      <c r="AY319">
        <v>1</v>
      </c>
      <c r="AZ319">
        <v>6144</v>
      </c>
      <c r="BA319">
        <v>416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0</v>
      </c>
      <c r="CX319">
        <f>Y319*Source!I1304</f>
        <v>0</v>
      </c>
      <c r="CY319">
        <f t="shared" si="70"/>
        <v>952.49</v>
      </c>
      <c r="CZ319">
        <f t="shared" si="71"/>
        <v>952.49</v>
      </c>
      <c r="DA319">
        <f t="shared" si="72"/>
        <v>1</v>
      </c>
      <c r="DB319">
        <f t="shared" si="68"/>
        <v>9.52</v>
      </c>
      <c r="DC319">
        <f t="shared" si="69"/>
        <v>3.02</v>
      </c>
    </row>
    <row r="320" spans="1:107" x14ac:dyDescent="0.2">
      <c r="A320">
        <f>ROW(Source!A1304)</f>
        <v>1304</v>
      </c>
      <c r="B320">
        <v>40597198</v>
      </c>
      <c r="C320">
        <v>40603064</v>
      </c>
      <c r="D320">
        <v>38620867</v>
      </c>
      <c r="E320">
        <v>1</v>
      </c>
      <c r="F320">
        <v>1</v>
      </c>
      <c r="G320">
        <v>25</v>
      </c>
      <c r="H320">
        <v>2</v>
      </c>
      <c r="I320" t="s">
        <v>590</v>
      </c>
      <c r="J320" t="s">
        <v>591</v>
      </c>
      <c r="K320" t="s">
        <v>592</v>
      </c>
      <c r="L320">
        <v>1368</v>
      </c>
      <c r="N320">
        <v>1011</v>
      </c>
      <c r="O320" t="s">
        <v>544</v>
      </c>
      <c r="P320" t="s">
        <v>544</v>
      </c>
      <c r="Q320">
        <v>1</v>
      </c>
      <c r="W320">
        <v>0</v>
      </c>
      <c r="X320">
        <v>1852708047</v>
      </c>
      <c r="Y320">
        <v>8.0000000000000002E-3</v>
      </c>
      <c r="AA320">
        <v>0</v>
      </c>
      <c r="AB320">
        <v>993.6</v>
      </c>
      <c r="AC320">
        <v>301.8</v>
      </c>
      <c r="AD320">
        <v>0</v>
      </c>
      <c r="AE320">
        <v>0</v>
      </c>
      <c r="AF320">
        <v>993.6</v>
      </c>
      <c r="AG320">
        <v>301.8</v>
      </c>
      <c r="AH320">
        <v>0</v>
      </c>
      <c r="AI320">
        <v>1</v>
      </c>
      <c r="AJ320">
        <v>1</v>
      </c>
      <c r="AK320">
        <v>1</v>
      </c>
      <c r="AL320">
        <v>1</v>
      </c>
      <c r="AN320">
        <v>0</v>
      </c>
      <c r="AO320">
        <v>1</v>
      </c>
      <c r="AP320">
        <v>0</v>
      </c>
      <c r="AQ320">
        <v>0</v>
      </c>
      <c r="AR320">
        <v>0</v>
      </c>
      <c r="AS320" t="s">
        <v>3</v>
      </c>
      <c r="AT320">
        <v>8.0000000000000002E-3</v>
      </c>
      <c r="AU320" t="s">
        <v>3</v>
      </c>
      <c r="AV320">
        <v>0</v>
      </c>
      <c r="AW320">
        <v>2</v>
      </c>
      <c r="AX320">
        <v>40603068</v>
      </c>
      <c r="AY320">
        <v>1</v>
      </c>
      <c r="AZ320">
        <v>6144</v>
      </c>
      <c r="BA320">
        <v>417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0</v>
      </c>
      <c r="BQ320">
        <v>0</v>
      </c>
      <c r="BR320">
        <v>0</v>
      </c>
      <c r="BS320">
        <v>0</v>
      </c>
      <c r="BT320">
        <v>0</v>
      </c>
      <c r="BU320">
        <v>0</v>
      </c>
      <c r="BV320">
        <v>0</v>
      </c>
      <c r="BW320">
        <v>0</v>
      </c>
      <c r="CX320">
        <f>Y320*Source!I1304</f>
        <v>0</v>
      </c>
      <c r="CY320">
        <f t="shared" si="70"/>
        <v>993.6</v>
      </c>
      <c r="CZ320">
        <f t="shared" si="71"/>
        <v>993.6</v>
      </c>
      <c r="DA320">
        <f t="shared" si="72"/>
        <v>1</v>
      </c>
      <c r="DB320">
        <f t="shared" si="68"/>
        <v>7.95</v>
      </c>
      <c r="DC320">
        <f t="shared" si="69"/>
        <v>2.41</v>
      </c>
    </row>
    <row r="321" spans="1:107" x14ac:dyDescent="0.2">
      <c r="A321">
        <f>ROW(Source!A1305)</f>
        <v>1305</v>
      </c>
      <c r="B321">
        <v>40597198</v>
      </c>
      <c r="C321">
        <v>40603069</v>
      </c>
      <c r="D321">
        <v>38620866</v>
      </c>
      <c r="E321">
        <v>1</v>
      </c>
      <c r="F321">
        <v>1</v>
      </c>
      <c r="G321">
        <v>25</v>
      </c>
      <c r="H321">
        <v>2</v>
      </c>
      <c r="I321" t="s">
        <v>587</v>
      </c>
      <c r="J321" t="s">
        <v>588</v>
      </c>
      <c r="K321" t="s">
        <v>589</v>
      </c>
      <c r="L321">
        <v>1368</v>
      </c>
      <c r="N321">
        <v>1011</v>
      </c>
      <c r="O321" t="s">
        <v>544</v>
      </c>
      <c r="P321" t="s">
        <v>544</v>
      </c>
      <c r="Q321">
        <v>1</v>
      </c>
      <c r="W321">
        <v>0</v>
      </c>
      <c r="X321">
        <v>-170043387</v>
      </c>
      <c r="Y321">
        <v>0.26</v>
      </c>
      <c r="AA321">
        <v>0</v>
      </c>
      <c r="AB321">
        <v>952.49</v>
      </c>
      <c r="AC321">
        <v>301.5</v>
      </c>
      <c r="AD321">
        <v>0</v>
      </c>
      <c r="AE321">
        <v>0</v>
      </c>
      <c r="AF321">
        <v>952.49</v>
      </c>
      <c r="AG321">
        <v>301.5</v>
      </c>
      <c r="AH321">
        <v>0</v>
      </c>
      <c r="AI321">
        <v>1</v>
      </c>
      <c r="AJ321">
        <v>1</v>
      </c>
      <c r="AK321">
        <v>1</v>
      </c>
      <c r="AL321">
        <v>1</v>
      </c>
      <c r="AN321">
        <v>0</v>
      </c>
      <c r="AO321">
        <v>1</v>
      </c>
      <c r="AP321">
        <v>1</v>
      </c>
      <c r="AQ321">
        <v>0</v>
      </c>
      <c r="AR321">
        <v>0</v>
      </c>
      <c r="AS321" t="s">
        <v>3</v>
      </c>
      <c r="AT321">
        <v>0.01</v>
      </c>
      <c r="AU321" t="s">
        <v>61</v>
      </c>
      <c r="AV321">
        <v>0</v>
      </c>
      <c r="AW321">
        <v>2</v>
      </c>
      <c r="AX321">
        <v>40603072</v>
      </c>
      <c r="AY321">
        <v>1</v>
      </c>
      <c r="AZ321">
        <v>0</v>
      </c>
      <c r="BA321">
        <v>418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  <c r="CX321">
        <f>Y321*Source!I1305</f>
        <v>0</v>
      </c>
      <c r="CY321">
        <f t="shared" si="70"/>
        <v>952.49</v>
      </c>
      <c r="CZ321">
        <f t="shared" si="71"/>
        <v>952.49</v>
      </c>
      <c r="DA321">
        <f t="shared" si="72"/>
        <v>1</v>
      </c>
      <c r="DB321">
        <f>ROUND((ROUND(AT321*CZ321,2)*26),6)</f>
        <v>247.52</v>
      </c>
      <c r="DC321">
        <f>ROUND((ROUND(AT321*AG321,2)*26),6)</f>
        <v>78.52</v>
      </c>
    </row>
    <row r="322" spans="1:107" x14ac:dyDescent="0.2">
      <c r="A322">
        <f>ROW(Source!A1305)</f>
        <v>1305</v>
      </c>
      <c r="B322">
        <v>40597198</v>
      </c>
      <c r="C322">
        <v>40603069</v>
      </c>
      <c r="D322">
        <v>38620867</v>
      </c>
      <c r="E322">
        <v>1</v>
      </c>
      <c r="F322">
        <v>1</v>
      </c>
      <c r="G322">
        <v>25</v>
      </c>
      <c r="H322">
        <v>2</v>
      </c>
      <c r="I322" t="s">
        <v>590</v>
      </c>
      <c r="J322" t="s">
        <v>591</v>
      </c>
      <c r="K322" t="s">
        <v>592</v>
      </c>
      <c r="L322">
        <v>1368</v>
      </c>
      <c r="N322">
        <v>1011</v>
      </c>
      <c r="O322" t="s">
        <v>544</v>
      </c>
      <c r="P322" t="s">
        <v>544</v>
      </c>
      <c r="Q322">
        <v>1</v>
      </c>
      <c r="W322">
        <v>0</v>
      </c>
      <c r="X322">
        <v>1852708047</v>
      </c>
      <c r="Y322">
        <v>0.20800000000000002</v>
      </c>
      <c r="AA322">
        <v>0</v>
      </c>
      <c r="AB322">
        <v>993.6</v>
      </c>
      <c r="AC322">
        <v>301.8</v>
      </c>
      <c r="AD322">
        <v>0</v>
      </c>
      <c r="AE322">
        <v>0</v>
      </c>
      <c r="AF322">
        <v>993.6</v>
      </c>
      <c r="AG322">
        <v>301.8</v>
      </c>
      <c r="AH322">
        <v>0</v>
      </c>
      <c r="AI322">
        <v>1</v>
      </c>
      <c r="AJ322">
        <v>1</v>
      </c>
      <c r="AK322">
        <v>1</v>
      </c>
      <c r="AL322">
        <v>1</v>
      </c>
      <c r="AN322">
        <v>0</v>
      </c>
      <c r="AO322">
        <v>1</v>
      </c>
      <c r="AP322">
        <v>1</v>
      </c>
      <c r="AQ322">
        <v>0</v>
      </c>
      <c r="AR322">
        <v>0</v>
      </c>
      <c r="AS322" t="s">
        <v>3</v>
      </c>
      <c r="AT322">
        <v>8.0000000000000002E-3</v>
      </c>
      <c r="AU322" t="s">
        <v>61</v>
      </c>
      <c r="AV322">
        <v>0</v>
      </c>
      <c r="AW322">
        <v>2</v>
      </c>
      <c r="AX322">
        <v>40603073</v>
      </c>
      <c r="AY322">
        <v>1</v>
      </c>
      <c r="AZ322">
        <v>0</v>
      </c>
      <c r="BA322">
        <v>419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0</v>
      </c>
      <c r="CX322">
        <f>Y322*Source!I1305</f>
        <v>0</v>
      </c>
      <c r="CY322">
        <f t="shared" si="70"/>
        <v>993.6</v>
      </c>
      <c r="CZ322">
        <f t="shared" si="71"/>
        <v>993.6</v>
      </c>
      <c r="DA322">
        <f t="shared" si="72"/>
        <v>1</v>
      </c>
      <c r="DB322">
        <f>ROUND((ROUND(AT322*CZ322,2)*26),6)</f>
        <v>206.7</v>
      </c>
      <c r="DC322">
        <f>ROUND((ROUND(AT322*AG322,2)*26),6)</f>
        <v>62.66</v>
      </c>
    </row>
    <row r="323" spans="1:107" x14ac:dyDescent="0.2">
      <c r="A323">
        <f>ROW(Source!A1341)</f>
        <v>1341</v>
      </c>
      <c r="B323">
        <v>40597198</v>
      </c>
      <c r="C323">
        <v>40603075</v>
      </c>
      <c r="D323">
        <v>38607873</v>
      </c>
      <c r="E323">
        <v>25</v>
      </c>
      <c r="F323">
        <v>1</v>
      </c>
      <c r="G323">
        <v>25</v>
      </c>
      <c r="H323">
        <v>1</v>
      </c>
      <c r="I323" t="s">
        <v>538</v>
      </c>
      <c r="J323" t="s">
        <v>3</v>
      </c>
      <c r="K323" t="s">
        <v>539</v>
      </c>
      <c r="L323">
        <v>1191</v>
      </c>
      <c r="N323">
        <v>1013</v>
      </c>
      <c r="O323" t="s">
        <v>540</v>
      </c>
      <c r="P323" t="s">
        <v>540</v>
      </c>
      <c r="Q323">
        <v>1</v>
      </c>
      <c r="W323">
        <v>0</v>
      </c>
      <c r="X323">
        <v>476480486</v>
      </c>
      <c r="Y323">
        <v>16.559999999999999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1</v>
      </c>
      <c r="AJ323">
        <v>1</v>
      </c>
      <c r="AK323">
        <v>1</v>
      </c>
      <c r="AL323">
        <v>1</v>
      </c>
      <c r="AN323">
        <v>0</v>
      </c>
      <c r="AO323">
        <v>1</v>
      </c>
      <c r="AP323">
        <v>0</v>
      </c>
      <c r="AQ323">
        <v>0</v>
      </c>
      <c r="AR323">
        <v>0</v>
      </c>
      <c r="AS323" t="s">
        <v>3</v>
      </c>
      <c r="AT323">
        <v>16.559999999999999</v>
      </c>
      <c r="AU323" t="s">
        <v>3</v>
      </c>
      <c r="AV323">
        <v>1</v>
      </c>
      <c r="AW323">
        <v>2</v>
      </c>
      <c r="AX323">
        <v>40603084</v>
      </c>
      <c r="AY323">
        <v>1</v>
      </c>
      <c r="AZ323">
        <v>0</v>
      </c>
      <c r="BA323">
        <v>420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CX323">
        <f>Y323*Source!I1341</f>
        <v>0</v>
      </c>
      <c r="CY323">
        <f>AD323</f>
        <v>0</v>
      </c>
      <c r="CZ323">
        <f>AH323</f>
        <v>0</v>
      </c>
      <c r="DA323">
        <f>AL323</f>
        <v>1</v>
      </c>
      <c r="DB323">
        <f t="shared" ref="DB323:DB363" si="73">ROUND(ROUND(AT323*CZ323,2),6)</f>
        <v>0</v>
      </c>
      <c r="DC323">
        <f t="shared" ref="DC323:DC363" si="74">ROUND(ROUND(AT323*AG323,2),6)</f>
        <v>0</v>
      </c>
    </row>
    <row r="324" spans="1:107" x14ac:dyDescent="0.2">
      <c r="A324">
        <f>ROW(Source!A1341)</f>
        <v>1341</v>
      </c>
      <c r="B324">
        <v>40597198</v>
      </c>
      <c r="C324">
        <v>40603075</v>
      </c>
      <c r="D324">
        <v>38620123</v>
      </c>
      <c r="E324">
        <v>1</v>
      </c>
      <c r="F324">
        <v>1</v>
      </c>
      <c r="G324">
        <v>25</v>
      </c>
      <c r="H324">
        <v>2</v>
      </c>
      <c r="I324" t="s">
        <v>593</v>
      </c>
      <c r="J324" t="s">
        <v>594</v>
      </c>
      <c r="K324" t="s">
        <v>595</v>
      </c>
      <c r="L324">
        <v>1368</v>
      </c>
      <c r="N324">
        <v>1011</v>
      </c>
      <c r="O324" t="s">
        <v>544</v>
      </c>
      <c r="P324" t="s">
        <v>544</v>
      </c>
      <c r="Q324">
        <v>1</v>
      </c>
      <c r="W324">
        <v>0</v>
      </c>
      <c r="X324">
        <v>-806024906</v>
      </c>
      <c r="Y324">
        <v>2.08</v>
      </c>
      <c r="AA324">
        <v>0</v>
      </c>
      <c r="AB324">
        <v>1159.46</v>
      </c>
      <c r="AC324">
        <v>525.74</v>
      </c>
      <c r="AD324">
        <v>0</v>
      </c>
      <c r="AE324">
        <v>0</v>
      </c>
      <c r="AF324">
        <v>1159.46</v>
      </c>
      <c r="AG324">
        <v>525.74</v>
      </c>
      <c r="AH324">
        <v>0</v>
      </c>
      <c r="AI324">
        <v>1</v>
      </c>
      <c r="AJ324">
        <v>1</v>
      </c>
      <c r="AK324">
        <v>1</v>
      </c>
      <c r="AL324">
        <v>1</v>
      </c>
      <c r="AN324">
        <v>0</v>
      </c>
      <c r="AO324">
        <v>1</v>
      </c>
      <c r="AP324">
        <v>0</v>
      </c>
      <c r="AQ324">
        <v>0</v>
      </c>
      <c r="AR324">
        <v>0</v>
      </c>
      <c r="AS324" t="s">
        <v>3</v>
      </c>
      <c r="AT324">
        <v>2.08</v>
      </c>
      <c r="AU324" t="s">
        <v>3</v>
      </c>
      <c r="AV324">
        <v>0</v>
      </c>
      <c r="AW324">
        <v>2</v>
      </c>
      <c r="AX324">
        <v>40603085</v>
      </c>
      <c r="AY324">
        <v>1</v>
      </c>
      <c r="AZ324">
        <v>0</v>
      </c>
      <c r="BA324">
        <v>421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0</v>
      </c>
      <c r="CX324">
        <f>Y324*Source!I1341</f>
        <v>0</v>
      </c>
      <c r="CY324">
        <f>AB324</f>
        <v>1159.46</v>
      </c>
      <c r="CZ324">
        <f>AF324</f>
        <v>1159.46</v>
      </c>
      <c r="DA324">
        <f>AJ324</f>
        <v>1</v>
      </c>
      <c r="DB324">
        <f t="shared" si="73"/>
        <v>2411.6799999999998</v>
      </c>
      <c r="DC324">
        <f t="shared" si="74"/>
        <v>1093.54</v>
      </c>
    </row>
    <row r="325" spans="1:107" x14ac:dyDescent="0.2">
      <c r="A325">
        <f>ROW(Source!A1341)</f>
        <v>1341</v>
      </c>
      <c r="B325">
        <v>40597198</v>
      </c>
      <c r="C325">
        <v>40603075</v>
      </c>
      <c r="D325">
        <v>38620278</v>
      </c>
      <c r="E325">
        <v>1</v>
      </c>
      <c r="F325">
        <v>1</v>
      </c>
      <c r="G325">
        <v>25</v>
      </c>
      <c r="H325">
        <v>2</v>
      </c>
      <c r="I325" t="s">
        <v>596</v>
      </c>
      <c r="J325" t="s">
        <v>597</v>
      </c>
      <c r="K325" t="s">
        <v>598</v>
      </c>
      <c r="L325">
        <v>1368</v>
      </c>
      <c r="N325">
        <v>1011</v>
      </c>
      <c r="O325" t="s">
        <v>544</v>
      </c>
      <c r="P325" t="s">
        <v>544</v>
      </c>
      <c r="Q325">
        <v>1</v>
      </c>
      <c r="W325">
        <v>0</v>
      </c>
      <c r="X325">
        <v>-1025534576</v>
      </c>
      <c r="Y325">
        <v>2.08</v>
      </c>
      <c r="AA325">
        <v>0</v>
      </c>
      <c r="AB325">
        <v>416.25</v>
      </c>
      <c r="AC325">
        <v>204.9</v>
      </c>
      <c r="AD325">
        <v>0</v>
      </c>
      <c r="AE325">
        <v>0</v>
      </c>
      <c r="AF325">
        <v>416.25</v>
      </c>
      <c r="AG325">
        <v>204.9</v>
      </c>
      <c r="AH325">
        <v>0</v>
      </c>
      <c r="AI325">
        <v>1</v>
      </c>
      <c r="AJ325">
        <v>1</v>
      </c>
      <c r="AK325">
        <v>1</v>
      </c>
      <c r="AL325">
        <v>1</v>
      </c>
      <c r="AN325">
        <v>0</v>
      </c>
      <c r="AO325">
        <v>1</v>
      </c>
      <c r="AP325">
        <v>0</v>
      </c>
      <c r="AQ325">
        <v>0</v>
      </c>
      <c r="AR325">
        <v>0</v>
      </c>
      <c r="AS325" t="s">
        <v>3</v>
      </c>
      <c r="AT325">
        <v>2.08</v>
      </c>
      <c r="AU325" t="s">
        <v>3</v>
      </c>
      <c r="AV325">
        <v>0</v>
      </c>
      <c r="AW325">
        <v>2</v>
      </c>
      <c r="AX325">
        <v>40603086</v>
      </c>
      <c r="AY325">
        <v>1</v>
      </c>
      <c r="AZ325">
        <v>0</v>
      </c>
      <c r="BA325">
        <v>422</v>
      </c>
      <c r="BB325">
        <v>0</v>
      </c>
      <c r="BC325">
        <v>0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0</v>
      </c>
      <c r="CX325">
        <f>Y325*Source!I1341</f>
        <v>0</v>
      </c>
      <c r="CY325">
        <f>AB325</f>
        <v>416.25</v>
      </c>
      <c r="CZ325">
        <f>AF325</f>
        <v>416.25</v>
      </c>
      <c r="DA325">
        <f>AJ325</f>
        <v>1</v>
      </c>
      <c r="DB325">
        <f t="shared" si="73"/>
        <v>865.8</v>
      </c>
      <c r="DC325">
        <f t="shared" si="74"/>
        <v>426.19</v>
      </c>
    </row>
    <row r="326" spans="1:107" x14ac:dyDescent="0.2">
      <c r="A326">
        <f>ROW(Source!A1341)</f>
        <v>1341</v>
      </c>
      <c r="B326">
        <v>40597198</v>
      </c>
      <c r="C326">
        <v>40603075</v>
      </c>
      <c r="D326">
        <v>38620281</v>
      </c>
      <c r="E326">
        <v>1</v>
      </c>
      <c r="F326">
        <v>1</v>
      </c>
      <c r="G326">
        <v>25</v>
      </c>
      <c r="H326">
        <v>2</v>
      </c>
      <c r="I326" t="s">
        <v>599</v>
      </c>
      <c r="J326" t="s">
        <v>600</v>
      </c>
      <c r="K326" t="s">
        <v>601</v>
      </c>
      <c r="L326">
        <v>1368</v>
      </c>
      <c r="N326">
        <v>1011</v>
      </c>
      <c r="O326" t="s">
        <v>544</v>
      </c>
      <c r="P326" t="s">
        <v>544</v>
      </c>
      <c r="Q326">
        <v>1</v>
      </c>
      <c r="W326">
        <v>0</v>
      </c>
      <c r="X326">
        <v>-95869070</v>
      </c>
      <c r="Y326">
        <v>0.81</v>
      </c>
      <c r="AA326">
        <v>0</v>
      </c>
      <c r="AB326">
        <v>1942.21</v>
      </c>
      <c r="AC326">
        <v>436.39</v>
      </c>
      <c r="AD326">
        <v>0</v>
      </c>
      <c r="AE326">
        <v>0</v>
      </c>
      <c r="AF326">
        <v>1942.21</v>
      </c>
      <c r="AG326">
        <v>436.39</v>
      </c>
      <c r="AH326">
        <v>0</v>
      </c>
      <c r="AI326">
        <v>1</v>
      </c>
      <c r="AJ326">
        <v>1</v>
      </c>
      <c r="AK326">
        <v>1</v>
      </c>
      <c r="AL326">
        <v>1</v>
      </c>
      <c r="AN326">
        <v>0</v>
      </c>
      <c r="AO326">
        <v>1</v>
      </c>
      <c r="AP326">
        <v>0</v>
      </c>
      <c r="AQ326">
        <v>0</v>
      </c>
      <c r="AR326">
        <v>0</v>
      </c>
      <c r="AS326" t="s">
        <v>3</v>
      </c>
      <c r="AT326">
        <v>0.81</v>
      </c>
      <c r="AU326" t="s">
        <v>3</v>
      </c>
      <c r="AV326">
        <v>0</v>
      </c>
      <c r="AW326">
        <v>2</v>
      </c>
      <c r="AX326">
        <v>40603087</v>
      </c>
      <c r="AY326">
        <v>1</v>
      </c>
      <c r="AZ326">
        <v>0</v>
      </c>
      <c r="BA326">
        <v>423</v>
      </c>
      <c r="BB326">
        <v>0</v>
      </c>
      <c r="BC326">
        <v>0</v>
      </c>
      <c r="BD326">
        <v>0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0</v>
      </c>
      <c r="CX326">
        <f>Y326*Source!I1341</f>
        <v>0</v>
      </c>
      <c r="CY326">
        <f>AB326</f>
        <v>1942.21</v>
      </c>
      <c r="CZ326">
        <f>AF326</f>
        <v>1942.21</v>
      </c>
      <c r="DA326">
        <f>AJ326</f>
        <v>1</v>
      </c>
      <c r="DB326">
        <f t="shared" si="73"/>
        <v>1573.19</v>
      </c>
      <c r="DC326">
        <f t="shared" si="74"/>
        <v>353.48</v>
      </c>
    </row>
    <row r="327" spans="1:107" x14ac:dyDescent="0.2">
      <c r="A327">
        <f>ROW(Source!A1341)</f>
        <v>1341</v>
      </c>
      <c r="B327">
        <v>40597198</v>
      </c>
      <c r="C327">
        <v>40603075</v>
      </c>
      <c r="D327">
        <v>38620305</v>
      </c>
      <c r="E327">
        <v>1</v>
      </c>
      <c r="F327">
        <v>1</v>
      </c>
      <c r="G327">
        <v>25</v>
      </c>
      <c r="H327">
        <v>2</v>
      </c>
      <c r="I327" t="s">
        <v>581</v>
      </c>
      <c r="J327" t="s">
        <v>582</v>
      </c>
      <c r="K327" t="s">
        <v>583</v>
      </c>
      <c r="L327">
        <v>1368</v>
      </c>
      <c r="N327">
        <v>1011</v>
      </c>
      <c r="O327" t="s">
        <v>544</v>
      </c>
      <c r="P327" t="s">
        <v>544</v>
      </c>
      <c r="Q327">
        <v>1</v>
      </c>
      <c r="W327">
        <v>0</v>
      </c>
      <c r="X327">
        <v>-282859921</v>
      </c>
      <c r="Y327">
        <v>1.94</v>
      </c>
      <c r="AA327">
        <v>0</v>
      </c>
      <c r="AB327">
        <v>1364.77</v>
      </c>
      <c r="AC327">
        <v>610.30999999999995</v>
      </c>
      <c r="AD327">
        <v>0</v>
      </c>
      <c r="AE327">
        <v>0</v>
      </c>
      <c r="AF327">
        <v>1364.77</v>
      </c>
      <c r="AG327">
        <v>610.30999999999995</v>
      </c>
      <c r="AH327">
        <v>0</v>
      </c>
      <c r="AI327">
        <v>1</v>
      </c>
      <c r="AJ327">
        <v>1</v>
      </c>
      <c r="AK327">
        <v>1</v>
      </c>
      <c r="AL327">
        <v>1</v>
      </c>
      <c r="AN327">
        <v>0</v>
      </c>
      <c r="AO327">
        <v>1</v>
      </c>
      <c r="AP327">
        <v>0</v>
      </c>
      <c r="AQ327">
        <v>0</v>
      </c>
      <c r="AR327">
        <v>0</v>
      </c>
      <c r="AS327" t="s">
        <v>3</v>
      </c>
      <c r="AT327">
        <v>1.94</v>
      </c>
      <c r="AU327" t="s">
        <v>3</v>
      </c>
      <c r="AV327">
        <v>0</v>
      </c>
      <c r="AW327">
        <v>2</v>
      </c>
      <c r="AX327">
        <v>40603088</v>
      </c>
      <c r="AY327">
        <v>1</v>
      </c>
      <c r="AZ327">
        <v>0</v>
      </c>
      <c r="BA327">
        <v>424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0</v>
      </c>
      <c r="CX327">
        <f>Y327*Source!I1341</f>
        <v>0</v>
      </c>
      <c r="CY327">
        <f>AB327</f>
        <v>1364.77</v>
      </c>
      <c r="CZ327">
        <f>AF327</f>
        <v>1364.77</v>
      </c>
      <c r="DA327">
        <f>AJ327</f>
        <v>1</v>
      </c>
      <c r="DB327">
        <f t="shared" si="73"/>
        <v>2647.65</v>
      </c>
      <c r="DC327">
        <f t="shared" si="74"/>
        <v>1184</v>
      </c>
    </row>
    <row r="328" spans="1:107" x14ac:dyDescent="0.2">
      <c r="A328">
        <f>ROW(Source!A1341)</f>
        <v>1341</v>
      </c>
      <c r="B328">
        <v>40597198</v>
      </c>
      <c r="C328">
        <v>40603075</v>
      </c>
      <c r="D328">
        <v>38620271</v>
      </c>
      <c r="E328">
        <v>1</v>
      </c>
      <c r="F328">
        <v>1</v>
      </c>
      <c r="G328">
        <v>25</v>
      </c>
      <c r="H328">
        <v>2</v>
      </c>
      <c r="I328" t="s">
        <v>602</v>
      </c>
      <c r="J328" t="s">
        <v>603</v>
      </c>
      <c r="K328" t="s">
        <v>604</v>
      </c>
      <c r="L328">
        <v>1368</v>
      </c>
      <c r="N328">
        <v>1011</v>
      </c>
      <c r="O328" t="s">
        <v>544</v>
      </c>
      <c r="P328" t="s">
        <v>544</v>
      </c>
      <c r="Q328">
        <v>1</v>
      </c>
      <c r="W328">
        <v>0</v>
      </c>
      <c r="X328">
        <v>-1880632103</v>
      </c>
      <c r="Y328">
        <v>0.65</v>
      </c>
      <c r="AA328">
        <v>0</v>
      </c>
      <c r="AB328">
        <v>1179.56</v>
      </c>
      <c r="AC328">
        <v>439.28</v>
      </c>
      <c r="AD328">
        <v>0</v>
      </c>
      <c r="AE328">
        <v>0</v>
      </c>
      <c r="AF328">
        <v>1179.56</v>
      </c>
      <c r="AG328">
        <v>439.28</v>
      </c>
      <c r="AH328">
        <v>0</v>
      </c>
      <c r="AI328">
        <v>1</v>
      </c>
      <c r="AJ328">
        <v>1</v>
      </c>
      <c r="AK328">
        <v>1</v>
      </c>
      <c r="AL328">
        <v>1</v>
      </c>
      <c r="AN328">
        <v>0</v>
      </c>
      <c r="AO328">
        <v>1</v>
      </c>
      <c r="AP328">
        <v>0</v>
      </c>
      <c r="AQ328">
        <v>0</v>
      </c>
      <c r="AR328">
        <v>0</v>
      </c>
      <c r="AS328" t="s">
        <v>3</v>
      </c>
      <c r="AT328">
        <v>0.65</v>
      </c>
      <c r="AU328" t="s">
        <v>3</v>
      </c>
      <c r="AV328">
        <v>0</v>
      </c>
      <c r="AW328">
        <v>2</v>
      </c>
      <c r="AX328">
        <v>40603089</v>
      </c>
      <c r="AY328">
        <v>1</v>
      </c>
      <c r="AZ328">
        <v>0</v>
      </c>
      <c r="BA328">
        <v>425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0</v>
      </c>
      <c r="CX328">
        <f>Y328*Source!I1341</f>
        <v>0</v>
      </c>
      <c r="CY328">
        <f>AB328</f>
        <v>1179.56</v>
      </c>
      <c r="CZ328">
        <f>AF328</f>
        <v>1179.56</v>
      </c>
      <c r="DA328">
        <f>AJ328</f>
        <v>1</v>
      </c>
      <c r="DB328">
        <f t="shared" si="73"/>
        <v>766.71</v>
      </c>
      <c r="DC328">
        <f t="shared" si="74"/>
        <v>285.52999999999997</v>
      </c>
    </row>
    <row r="329" spans="1:107" x14ac:dyDescent="0.2">
      <c r="A329">
        <f>ROW(Source!A1341)</f>
        <v>1341</v>
      </c>
      <c r="B329">
        <v>40597198</v>
      </c>
      <c r="C329">
        <v>40603075</v>
      </c>
      <c r="D329">
        <v>38622214</v>
      </c>
      <c r="E329">
        <v>1</v>
      </c>
      <c r="F329">
        <v>1</v>
      </c>
      <c r="G329">
        <v>25</v>
      </c>
      <c r="H329">
        <v>3</v>
      </c>
      <c r="I329" t="s">
        <v>605</v>
      </c>
      <c r="J329" t="s">
        <v>606</v>
      </c>
      <c r="K329" t="s">
        <v>607</v>
      </c>
      <c r="L329">
        <v>1339</v>
      </c>
      <c r="N329">
        <v>1007</v>
      </c>
      <c r="O329" t="s">
        <v>263</v>
      </c>
      <c r="P329" t="s">
        <v>263</v>
      </c>
      <c r="Q329">
        <v>1</v>
      </c>
      <c r="W329">
        <v>0</v>
      </c>
      <c r="X329">
        <v>-284110059</v>
      </c>
      <c r="Y329">
        <v>110</v>
      </c>
      <c r="AA329">
        <v>590.78</v>
      </c>
      <c r="AB329">
        <v>0</v>
      </c>
      <c r="AC329">
        <v>0</v>
      </c>
      <c r="AD329">
        <v>0</v>
      </c>
      <c r="AE329">
        <v>590.78</v>
      </c>
      <c r="AF329">
        <v>0</v>
      </c>
      <c r="AG329">
        <v>0</v>
      </c>
      <c r="AH329">
        <v>0</v>
      </c>
      <c r="AI329">
        <v>1</v>
      </c>
      <c r="AJ329">
        <v>1</v>
      </c>
      <c r="AK329">
        <v>1</v>
      </c>
      <c r="AL329">
        <v>1</v>
      </c>
      <c r="AN329">
        <v>0</v>
      </c>
      <c r="AO329">
        <v>1</v>
      </c>
      <c r="AP329">
        <v>0</v>
      </c>
      <c r="AQ329">
        <v>0</v>
      </c>
      <c r="AR329">
        <v>0</v>
      </c>
      <c r="AS329" t="s">
        <v>3</v>
      </c>
      <c r="AT329">
        <v>110</v>
      </c>
      <c r="AU329" t="s">
        <v>3</v>
      </c>
      <c r="AV329">
        <v>0</v>
      </c>
      <c r="AW329">
        <v>2</v>
      </c>
      <c r="AX329">
        <v>40603090</v>
      </c>
      <c r="AY329">
        <v>1</v>
      </c>
      <c r="AZ329">
        <v>0</v>
      </c>
      <c r="BA329">
        <v>426</v>
      </c>
      <c r="BB329">
        <v>0</v>
      </c>
      <c r="BC329">
        <v>0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0</v>
      </c>
      <c r="CX329">
        <f>Y329*Source!I1341</f>
        <v>0</v>
      </c>
      <c r="CY329">
        <f>AA329</f>
        <v>590.78</v>
      </c>
      <c r="CZ329">
        <f>AE329</f>
        <v>590.78</v>
      </c>
      <c r="DA329">
        <f>AI329</f>
        <v>1</v>
      </c>
      <c r="DB329">
        <f t="shared" si="73"/>
        <v>64985.8</v>
      </c>
      <c r="DC329">
        <f t="shared" si="74"/>
        <v>0</v>
      </c>
    </row>
    <row r="330" spans="1:107" x14ac:dyDescent="0.2">
      <c r="A330">
        <f>ROW(Source!A1341)</f>
        <v>1341</v>
      </c>
      <c r="B330">
        <v>40597198</v>
      </c>
      <c r="C330">
        <v>40603075</v>
      </c>
      <c r="D330">
        <v>38622957</v>
      </c>
      <c r="E330">
        <v>1</v>
      </c>
      <c r="F330">
        <v>1</v>
      </c>
      <c r="G330">
        <v>25</v>
      </c>
      <c r="H330">
        <v>3</v>
      </c>
      <c r="I330" t="s">
        <v>608</v>
      </c>
      <c r="J330" t="s">
        <v>609</v>
      </c>
      <c r="K330" t="s">
        <v>610</v>
      </c>
      <c r="L330">
        <v>1339</v>
      </c>
      <c r="N330">
        <v>1007</v>
      </c>
      <c r="O330" t="s">
        <v>263</v>
      </c>
      <c r="P330" t="s">
        <v>263</v>
      </c>
      <c r="Q330">
        <v>1</v>
      </c>
      <c r="W330">
        <v>0</v>
      </c>
      <c r="X330">
        <v>924487879</v>
      </c>
      <c r="Y330">
        <v>5</v>
      </c>
      <c r="AA330">
        <v>33.729999999999997</v>
      </c>
      <c r="AB330">
        <v>0</v>
      </c>
      <c r="AC330">
        <v>0</v>
      </c>
      <c r="AD330">
        <v>0</v>
      </c>
      <c r="AE330">
        <v>33.729999999999997</v>
      </c>
      <c r="AF330">
        <v>0</v>
      </c>
      <c r="AG330">
        <v>0</v>
      </c>
      <c r="AH330">
        <v>0</v>
      </c>
      <c r="AI330">
        <v>1</v>
      </c>
      <c r="AJ330">
        <v>1</v>
      </c>
      <c r="AK330">
        <v>1</v>
      </c>
      <c r="AL330">
        <v>1</v>
      </c>
      <c r="AN330">
        <v>0</v>
      </c>
      <c r="AO330">
        <v>1</v>
      </c>
      <c r="AP330">
        <v>0</v>
      </c>
      <c r="AQ330">
        <v>0</v>
      </c>
      <c r="AR330">
        <v>0</v>
      </c>
      <c r="AS330" t="s">
        <v>3</v>
      </c>
      <c r="AT330">
        <v>5</v>
      </c>
      <c r="AU330" t="s">
        <v>3</v>
      </c>
      <c r="AV330">
        <v>0</v>
      </c>
      <c r="AW330">
        <v>2</v>
      </c>
      <c r="AX330">
        <v>40603091</v>
      </c>
      <c r="AY330">
        <v>1</v>
      </c>
      <c r="AZ330">
        <v>0</v>
      </c>
      <c r="BA330">
        <v>427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0</v>
      </c>
      <c r="CX330">
        <f>Y330*Source!I1341</f>
        <v>0</v>
      </c>
      <c r="CY330">
        <f>AA330</f>
        <v>33.729999999999997</v>
      </c>
      <c r="CZ330">
        <f>AE330</f>
        <v>33.729999999999997</v>
      </c>
      <c r="DA330">
        <f>AI330</f>
        <v>1</v>
      </c>
      <c r="DB330">
        <f t="shared" si="73"/>
        <v>168.65</v>
      </c>
      <c r="DC330">
        <f t="shared" si="74"/>
        <v>0</v>
      </c>
    </row>
    <row r="331" spans="1:107" x14ac:dyDescent="0.2">
      <c r="A331">
        <f>ROW(Source!A1342)</f>
        <v>1342</v>
      </c>
      <c r="B331">
        <v>40597198</v>
      </c>
      <c r="C331">
        <v>40603092</v>
      </c>
      <c r="D331">
        <v>38607873</v>
      </c>
      <c r="E331">
        <v>25</v>
      </c>
      <c r="F331">
        <v>1</v>
      </c>
      <c r="G331">
        <v>25</v>
      </c>
      <c r="H331">
        <v>1</v>
      </c>
      <c r="I331" t="s">
        <v>538</v>
      </c>
      <c r="J331" t="s">
        <v>3</v>
      </c>
      <c r="K331" t="s">
        <v>539</v>
      </c>
      <c r="L331">
        <v>1191</v>
      </c>
      <c r="N331">
        <v>1013</v>
      </c>
      <c r="O331" t="s">
        <v>540</v>
      </c>
      <c r="P331" t="s">
        <v>540</v>
      </c>
      <c r="Q331">
        <v>1</v>
      </c>
      <c r="W331">
        <v>0</v>
      </c>
      <c r="X331">
        <v>476480486</v>
      </c>
      <c r="Y331">
        <v>80.27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1</v>
      </c>
      <c r="AJ331">
        <v>1</v>
      </c>
      <c r="AK331">
        <v>1</v>
      </c>
      <c r="AL331">
        <v>1</v>
      </c>
      <c r="AN331">
        <v>0</v>
      </c>
      <c r="AO331">
        <v>1</v>
      </c>
      <c r="AP331">
        <v>0</v>
      </c>
      <c r="AQ331">
        <v>0</v>
      </c>
      <c r="AR331">
        <v>0</v>
      </c>
      <c r="AS331" t="s">
        <v>3</v>
      </c>
      <c r="AT331">
        <v>80.27</v>
      </c>
      <c r="AU331" t="s">
        <v>3</v>
      </c>
      <c r="AV331">
        <v>1</v>
      </c>
      <c r="AW331">
        <v>2</v>
      </c>
      <c r="AX331">
        <v>40603097</v>
      </c>
      <c r="AY331">
        <v>1</v>
      </c>
      <c r="AZ331">
        <v>0</v>
      </c>
      <c r="BA331">
        <v>428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CX331">
        <f>Y331*Source!I1342</f>
        <v>0</v>
      </c>
      <c r="CY331">
        <f>AD331</f>
        <v>0</v>
      </c>
      <c r="CZ331">
        <f>AH331</f>
        <v>0</v>
      </c>
      <c r="DA331">
        <f>AL331</f>
        <v>1</v>
      </c>
      <c r="DB331">
        <f t="shared" si="73"/>
        <v>0</v>
      </c>
      <c r="DC331">
        <f t="shared" si="74"/>
        <v>0</v>
      </c>
    </row>
    <row r="332" spans="1:107" x14ac:dyDescent="0.2">
      <c r="A332">
        <f>ROW(Source!A1342)</f>
        <v>1342</v>
      </c>
      <c r="B332">
        <v>40597198</v>
      </c>
      <c r="C332">
        <v>40603092</v>
      </c>
      <c r="D332">
        <v>38623896</v>
      </c>
      <c r="E332">
        <v>1</v>
      </c>
      <c r="F332">
        <v>1</v>
      </c>
      <c r="G332">
        <v>25</v>
      </c>
      <c r="H332">
        <v>3</v>
      </c>
      <c r="I332" t="s">
        <v>566</v>
      </c>
      <c r="J332" t="s">
        <v>567</v>
      </c>
      <c r="K332" t="s">
        <v>568</v>
      </c>
      <c r="L332">
        <v>1339</v>
      </c>
      <c r="N332">
        <v>1007</v>
      </c>
      <c r="O332" t="s">
        <v>263</v>
      </c>
      <c r="P332" t="s">
        <v>263</v>
      </c>
      <c r="Q332">
        <v>1</v>
      </c>
      <c r="W332">
        <v>0</v>
      </c>
      <c r="X332">
        <v>1637047911</v>
      </c>
      <c r="Y332">
        <v>5.9</v>
      </c>
      <c r="AA332">
        <v>3869.68</v>
      </c>
      <c r="AB332">
        <v>0</v>
      </c>
      <c r="AC332">
        <v>0</v>
      </c>
      <c r="AD332">
        <v>0</v>
      </c>
      <c r="AE332">
        <v>3869.68</v>
      </c>
      <c r="AF332">
        <v>0</v>
      </c>
      <c r="AG332">
        <v>0</v>
      </c>
      <c r="AH332">
        <v>0</v>
      </c>
      <c r="AI332">
        <v>1</v>
      </c>
      <c r="AJ332">
        <v>1</v>
      </c>
      <c r="AK332">
        <v>1</v>
      </c>
      <c r="AL332">
        <v>1</v>
      </c>
      <c r="AN332">
        <v>0</v>
      </c>
      <c r="AO332">
        <v>1</v>
      </c>
      <c r="AP332">
        <v>0</v>
      </c>
      <c r="AQ332">
        <v>0</v>
      </c>
      <c r="AR332">
        <v>0</v>
      </c>
      <c r="AS332" t="s">
        <v>3</v>
      </c>
      <c r="AT332">
        <v>5.9</v>
      </c>
      <c r="AU332" t="s">
        <v>3</v>
      </c>
      <c r="AV332">
        <v>0</v>
      </c>
      <c r="AW332">
        <v>2</v>
      </c>
      <c r="AX332">
        <v>40603098</v>
      </c>
      <c r="AY332">
        <v>1</v>
      </c>
      <c r="AZ332">
        <v>0</v>
      </c>
      <c r="BA332">
        <v>429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0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0</v>
      </c>
      <c r="CX332">
        <f>Y332*Source!I1342</f>
        <v>0</v>
      </c>
      <c r="CY332">
        <f>AA332</f>
        <v>3869.68</v>
      </c>
      <c r="CZ332">
        <f>AE332</f>
        <v>3869.68</v>
      </c>
      <c r="DA332">
        <f>AI332</f>
        <v>1</v>
      </c>
      <c r="DB332">
        <f t="shared" si="73"/>
        <v>22831.11</v>
      </c>
      <c r="DC332">
        <f t="shared" si="74"/>
        <v>0</v>
      </c>
    </row>
    <row r="333" spans="1:107" x14ac:dyDescent="0.2">
      <c r="A333">
        <f>ROW(Source!A1342)</f>
        <v>1342</v>
      </c>
      <c r="B333">
        <v>40597198</v>
      </c>
      <c r="C333">
        <v>40603092</v>
      </c>
      <c r="D333">
        <v>38623972</v>
      </c>
      <c r="E333">
        <v>1</v>
      </c>
      <c r="F333">
        <v>1</v>
      </c>
      <c r="G333">
        <v>25</v>
      </c>
      <c r="H333">
        <v>3</v>
      </c>
      <c r="I333" t="s">
        <v>569</v>
      </c>
      <c r="J333" t="s">
        <v>570</v>
      </c>
      <c r="K333" t="s">
        <v>571</v>
      </c>
      <c r="L333">
        <v>1339</v>
      </c>
      <c r="N333">
        <v>1007</v>
      </c>
      <c r="O333" t="s">
        <v>263</v>
      </c>
      <c r="P333" t="s">
        <v>263</v>
      </c>
      <c r="Q333">
        <v>1</v>
      </c>
      <c r="W333">
        <v>0</v>
      </c>
      <c r="X333">
        <v>1273343709</v>
      </c>
      <c r="Y333">
        <v>0.06</v>
      </c>
      <c r="AA333">
        <v>3003.56</v>
      </c>
      <c r="AB333">
        <v>0</v>
      </c>
      <c r="AC333">
        <v>0</v>
      </c>
      <c r="AD333">
        <v>0</v>
      </c>
      <c r="AE333">
        <v>3003.56</v>
      </c>
      <c r="AF333">
        <v>0</v>
      </c>
      <c r="AG333">
        <v>0</v>
      </c>
      <c r="AH333">
        <v>0</v>
      </c>
      <c r="AI333">
        <v>1</v>
      </c>
      <c r="AJ333">
        <v>1</v>
      </c>
      <c r="AK333">
        <v>1</v>
      </c>
      <c r="AL333">
        <v>1</v>
      </c>
      <c r="AN333">
        <v>0</v>
      </c>
      <c r="AO333">
        <v>1</v>
      </c>
      <c r="AP333">
        <v>0</v>
      </c>
      <c r="AQ333">
        <v>0</v>
      </c>
      <c r="AR333">
        <v>0</v>
      </c>
      <c r="AS333" t="s">
        <v>3</v>
      </c>
      <c r="AT333">
        <v>0.06</v>
      </c>
      <c r="AU333" t="s">
        <v>3</v>
      </c>
      <c r="AV333">
        <v>0</v>
      </c>
      <c r="AW333">
        <v>2</v>
      </c>
      <c r="AX333">
        <v>40603099</v>
      </c>
      <c r="AY333">
        <v>1</v>
      </c>
      <c r="AZ333">
        <v>0</v>
      </c>
      <c r="BA333">
        <v>430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0</v>
      </c>
      <c r="CX333">
        <f>Y333*Source!I1342</f>
        <v>0</v>
      </c>
      <c r="CY333">
        <f>AA333</f>
        <v>3003.56</v>
      </c>
      <c r="CZ333">
        <f>AE333</f>
        <v>3003.56</v>
      </c>
      <c r="DA333">
        <f>AI333</f>
        <v>1</v>
      </c>
      <c r="DB333">
        <f t="shared" si="73"/>
        <v>180.21</v>
      </c>
      <c r="DC333">
        <f t="shared" si="74"/>
        <v>0</v>
      </c>
    </row>
    <row r="334" spans="1:107" x14ac:dyDescent="0.2">
      <c r="A334">
        <f>ROW(Source!A1342)</f>
        <v>1342</v>
      </c>
      <c r="B334">
        <v>40597198</v>
      </c>
      <c r="C334">
        <v>40603092</v>
      </c>
      <c r="D334">
        <v>38624712</v>
      </c>
      <c r="E334">
        <v>1</v>
      </c>
      <c r="F334">
        <v>1</v>
      </c>
      <c r="G334">
        <v>25</v>
      </c>
      <c r="H334">
        <v>3</v>
      </c>
      <c r="I334" t="s">
        <v>572</v>
      </c>
      <c r="J334" t="s">
        <v>573</v>
      </c>
      <c r="K334" t="s">
        <v>574</v>
      </c>
      <c r="L334">
        <v>1339</v>
      </c>
      <c r="N334">
        <v>1007</v>
      </c>
      <c r="O334" t="s">
        <v>263</v>
      </c>
      <c r="P334" t="s">
        <v>263</v>
      </c>
      <c r="Q334">
        <v>1</v>
      </c>
      <c r="W334">
        <v>0</v>
      </c>
      <c r="X334">
        <v>1588202194</v>
      </c>
      <c r="Y334">
        <v>4.3</v>
      </c>
      <c r="AA334">
        <v>6544.04</v>
      </c>
      <c r="AB334">
        <v>0</v>
      </c>
      <c r="AC334">
        <v>0</v>
      </c>
      <c r="AD334">
        <v>0</v>
      </c>
      <c r="AE334">
        <v>6544.04</v>
      </c>
      <c r="AF334">
        <v>0</v>
      </c>
      <c r="AG334">
        <v>0</v>
      </c>
      <c r="AH334">
        <v>0</v>
      </c>
      <c r="AI334">
        <v>1</v>
      </c>
      <c r="AJ334">
        <v>1</v>
      </c>
      <c r="AK334">
        <v>1</v>
      </c>
      <c r="AL334">
        <v>1</v>
      </c>
      <c r="AN334">
        <v>0</v>
      </c>
      <c r="AO334">
        <v>1</v>
      </c>
      <c r="AP334">
        <v>0</v>
      </c>
      <c r="AQ334">
        <v>0</v>
      </c>
      <c r="AR334">
        <v>0</v>
      </c>
      <c r="AS334" t="s">
        <v>3</v>
      </c>
      <c r="AT334">
        <v>4.3</v>
      </c>
      <c r="AU334" t="s">
        <v>3</v>
      </c>
      <c r="AV334">
        <v>0</v>
      </c>
      <c r="AW334">
        <v>2</v>
      </c>
      <c r="AX334">
        <v>40603100</v>
      </c>
      <c r="AY334">
        <v>1</v>
      </c>
      <c r="AZ334">
        <v>0</v>
      </c>
      <c r="BA334">
        <v>431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CX334">
        <f>Y334*Source!I1342</f>
        <v>0</v>
      </c>
      <c r="CY334">
        <f>AA334</f>
        <v>6544.04</v>
      </c>
      <c r="CZ334">
        <f>AE334</f>
        <v>6544.04</v>
      </c>
      <c r="DA334">
        <f>AI334</f>
        <v>1</v>
      </c>
      <c r="DB334">
        <f t="shared" si="73"/>
        <v>28139.37</v>
      </c>
      <c r="DC334">
        <f t="shared" si="74"/>
        <v>0</v>
      </c>
    </row>
    <row r="335" spans="1:107" x14ac:dyDescent="0.2">
      <c r="A335">
        <f>ROW(Source!A1377)</f>
        <v>1377</v>
      </c>
      <c r="B335">
        <v>40597198</v>
      </c>
      <c r="C335">
        <v>40603101</v>
      </c>
      <c r="D335">
        <v>38607873</v>
      </c>
      <c r="E335">
        <v>25</v>
      </c>
      <c r="F335">
        <v>1</v>
      </c>
      <c r="G335">
        <v>25</v>
      </c>
      <c r="H335">
        <v>1</v>
      </c>
      <c r="I335" t="s">
        <v>538</v>
      </c>
      <c r="J335" t="s">
        <v>3</v>
      </c>
      <c r="K335" t="s">
        <v>539</v>
      </c>
      <c r="L335">
        <v>1191</v>
      </c>
      <c r="N335">
        <v>1013</v>
      </c>
      <c r="O335" t="s">
        <v>540</v>
      </c>
      <c r="P335" t="s">
        <v>540</v>
      </c>
      <c r="Q335">
        <v>1</v>
      </c>
      <c r="W335">
        <v>0</v>
      </c>
      <c r="X335">
        <v>476480486</v>
      </c>
      <c r="Y335">
        <v>16.559999999999999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1</v>
      </c>
      <c r="AJ335">
        <v>1</v>
      </c>
      <c r="AK335">
        <v>1</v>
      </c>
      <c r="AL335">
        <v>1</v>
      </c>
      <c r="AN335">
        <v>0</v>
      </c>
      <c r="AO335">
        <v>1</v>
      </c>
      <c r="AP335">
        <v>0</v>
      </c>
      <c r="AQ335">
        <v>0</v>
      </c>
      <c r="AR335">
        <v>0</v>
      </c>
      <c r="AS335" t="s">
        <v>3</v>
      </c>
      <c r="AT335">
        <v>16.559999999999999</v>
      </c>
      <c r="AU335" t="s">
        <v>3</v>
      </c>
      <c r="AV335">
        <v>1</v>
      </c>
      <c r="AW335">
        <v>2</v>
      </c>
      <c r="AX335">
        <v>40603110</v>
      </c>
      <c r="AY335">
        <v>1</v>
      </c>
      <c r="AZ335">
        <v>0</v>
      </c>
      <c r="BA335">
        <v>432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CX335">
        <f>Y335*Source!I1377</f>
        <v>0</v>
      </c>
      <c r="CY335">
        <f>AD335</f>
        <v>0</v>
      </c>
      <c r="CZ335">
        <f>AH335</f>
        <v>0</v>
      </c>
      <c r="DA335">
        <f>AL335</f>
        <v>1</v>
      </c>
      <c r="DB335">
        <f t="shared" si="73"/>
        <v>0</v>
      </c>
      <c r="DC335">
        <f t="shared" si="74"/>
        <v>0</v>
      </c>
    </row>
    <row r="336" spans="1:107" x14ac:dyDescent="0.2">
      <c r="A336">
        <f>ROW(Source!A1377)</f>
        <v>1377</v>
      </c>
      <c r="B336">
        <v>40597198</v>
      </c>
      <c r="C336">
        <v>40603101</v>
      </c>
      <c r="D336">
        <v>38620123</v>
      </c>
      <c r="E336">
        <v>1</v>
      </c>
      <c r="F336">
        <v>1</v>
      </c>
      <c r="G336">
        <v>25</v>
      </c>
      <c r="H336">
        <v>2</v>
      </c>
      <c r="I336" t="s">
        <v>593</v>
      </c>
      <c r="J336" t="s">
        <v>594</v>
      </c>
      <c r="K336" t="s">
        <v>595</v>
      </c>
      <c r="L336">
        <v>1368</v>
      </c>
      <c r="N336">
        <v>1011</v>
      </c>
      <c r="O336" t="s">
        <v>544</v>
      </c>
      <c r="P336" t="s">
        <v>544</v>
      </c>
      <c r="Q336">
        <v>1</v>
      </c>
      <c r="W336">
        <v>0</v>
      </c>
      <c r="X336">
        <v>-806024906</v>
      </c>
      <c r="Y336">
        <v>2.08</v>
      </c>
      <c r="AA336">
        <v>0</v>
      </c>
      <c r="AB336">
        <v>1159.46</v>
      </c>
      <c r="AC336">
        <v>525.74</v>
      </c>
      <c r="AD336">
        <v>0</v>
      </c>
      <c r="AE336">
        <v>0</v>
      </c>
      <c r="AF336">
        <v>1159.46</v>
      </c>
      <c r="AG336">
        <v>525.74</v>
      </c>
      <c r="AH336">
        <v>0</v>
      </c>
      <c r="AI336">
        <v>1</v>
      </c>
      <c r="AJ336">
        <v>1</v>
      </c>
      <c r="AK336">
        <v>1</v>
      </c>
      <c r="AL336">
        <v>1</v>
      </c>
      <c r="AN336">
        <v>0</v>
      </c>
      <c r="AO336">
        <v>1</v>
      </c>
      <c r="AP336">
        <v>0</v>
      </c>
      <c r="AQ336">
        <v>0</v>
      </c>
      <c r="AR336">
        <v>0</v>
      </c>
      <c r="AS336" t="s">
        <v>3</v>
      </c>
      <c r="AT336">
        <v>2.08</v>
      </c>
      <c r="AU336" t="s">
        <v>3</v>
      </c>
      <c r="AV336">
        <v>0</v>
      </c>
      <c r="AW336">
        <v>2</v>
      </c>
      <c r="AX336">
        <v>40603111</v>
      </c>
      <c r="AY336">
        <v>1</v>
      </c>
      <c r="AZ336">
        <v>0</v>
      </c>
      <c r="BA336">
        <v>433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0</v>
      </c>
      <c r="CX336">
        <f>Y336*Source!I1377</f>
        <v>0</v>
      </c>
      <c r="CY336">
        <f>AB336</f>
        <v>1159.46</v>
      </c>
      <c r="CZ336">
        <f>AF336</f>
        <v>1159.46</v>
      </c>
      <c r="DA336">
        <f>AJ336</f>
        <v>1</v>
      </c>
      <c r="DB336">
        <f t="shared" si="73"/>
        <v>2411.6799999999998</v>
      </c>
      <c r="DC336">
        <f t="shared" si="74"/>
        <v>1093.54</v>
      </c>
    </row>
    <row r="337" spans="1:107" x14ac:dyDescent="0.2">
      <c r="A337">
        <f>ROW(Source!A1377)</f>
        <v>1377</v>
      </c>
      <c r="B337">
        <v>40597198</v>
      </c>
      <c r="C337">
        <v>40603101</v>
      </c>
      <c r="D337">
        <v>38620278</v>
      </c>
      <c r="E337">
        <v>1</v>
      </c>
      <c r="F337">
        <v>1</v>
      </c>
      <c r="G337">
        <v>25</v>
      </c>
      <c r="H337">
        <v>2</v>
      </c>
      <c r="I337" t="s">
        <v>596</v>
      </c>
      <c r="J337" t="s">
        <v>597</v>
      </c>
      <c r="K337" t="s">
        <v>598</v>
      </c>
      <c r="L337">
        <v>1368</v>
      </c>
      <c r="N337">
        <v>1011</v>
      </c>
      <c r="O337" t="s">
        <v>544</v>
      </c>
      <c r="P337" t="s">
        <v>544</v>
      </c>
      <c r="Q337">
        <v>1</v>
      </c>
      <c r="W337">
        <v>0</v>
      </c>
      <c r="X337">
        <v>-1025534576</v>
      </c>
      <c r="Y337">
        <v>2.08</v>
      </c>
      <c r="AA337">
        <v>0</v>
      </c>
      <c r="AB337">
        <v>416.25</v>
      </c>
      <c r="AC337">
        <v>204.9</v>
      </c>
      <c r="AD337">
        <v>0</v>
      </c>
      <c r="AE337">
        <v>0</v>
      </c>
      <c r="AF337">
        <v>416.25</v>
      </c>
      <c r="AG337">
        <v>204.9</v>
      </c>
      <c r="AH337">
        <v>0</v>
      </c>
      <c r="AI337">
        <v>1</v>
      </c>
      <c r="AJ337">
        <v>1</v>
      </c>
      <c r="AK337">
        <v>1</v>
      </c>
      <c r="AL337">
        <v>1</v>
      </c>
      <c r="AN337">
        <v>0</v>
      </c>
      <c r="AO337">
        <v>1</v>
      </c>
      <c r="AP337">
        <v>0</v>
      </c>
      <c r="AQ337">
        <v>0</v>
      </c>
      <c r="AR337">
        <v>0</v>
      </c>
      <c r="AS337" t="s">
        <v>3</v>
      </c>
      <c r="AT337">
        <v>2.08</v>
      </c>
      <c r="AU337" t="s">
        <v>3</v>
      </c>
      <c r="AV337">
        <v>0</v>
      </c>
      <c r="AW337">
        <v>2</v>
      </c>
      <c r="AX337">
        <v>40603112</v>
      </c>
      <c r="AY337">
        <v>1</v>
      </c>
      <c r="AZ337">
        <v>0</v>
      </c>
      <c r="BA337">
        <v>434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</v>
      </c>
      <c r="CX337">
        <f>Y337*Source!I1377</f>
        <v>0</v>
      </c>
      <c r="CY337">
        <f>AB337</f>
        <v>416.25</v>
      </c>
      <c r="CZ337">
        <f>AF337</f>
        <v>416.25</v>
      </c>
      <c r="DA337">
        <f>AJ337</f>
        <v>1</v>
      </c>
      <c r="DB337">
        <f t="shared" si="73"/>
        <v>865.8</v>
      </c>
      <c r="DC337">
        <f t="shared" si="74"/>
        <v>426.19</v>
      </c>
    </row>
    <row r="338" spans="1:107" x14ac:dyDescent="0.2">
      <c r="A338">
        <f>ROW(Source!A1377)</f>
        <v>1377</v>
      </c>
      <c r="B338">
        <v>40597198</v>
      </c>
      <c r="C338">
        <v>40603101</v>
      </c>
      <c r="D338">
        <v>38620281</v>
      </c>
      <c r="E338">
        <v>1</v>
      </c>
      <c r="F338">
        <v>1</v>
      </c>
      <c r="G338">
        <v>25</v>
      </c>
      <c r="H338">
        <v>2</v>
      </c>
      <c r="I338" t="s">
        <v>599</v>
      </c>
      <c r="J338" t="s">
        <v>600</v>
      </c>
      <c r="K338" t="s">
        <v>601</v>
      </c>
      <c r="L338">
        <v>1368</v>
      </c>
      <c r="N338">
        <v>1011</v>
      </c>
      <c r="O338" t="s">
        <v>544</v>
      </c>
      <c r="P338" t="s">
        <v>544</v>
      </c>
      <c r="Q338">
        <v>1</v>
      </c>
      <c r="W338">
        <v>0</v>
      </c>
      <c r="X338">
        <v>-95869070</v>
      </c>
      <c r="Y338">
        <v>0.81</v>
      </c>
      <c r="AA338">
        <v>0</v>
      </c>
      <c r="AB338">
        <v>1942.21</v>
      </c>
      <c r="AC338">
        <v>436.39</v>
      </c>
      <c r="AD338">
        <v>0</v>
      </c>
      <c r="AE338">
        <v>0</v>
      </c>
      <c r="AF338">
        <v>1942.21</v>
      </c>
      <c r="AG338">
        <v>436.39</v>
      </c>
      <c r="AH338">
        <v>0</v>
      </c>
      <c r="AI338">
        <v>1</v>
      </c>
      <c r="AJ338">
        <v>1</v>
      </c>
      <c r="AK338">
        <v>1</v>
      </c>
      <c r="AL338">
        <v>1</v>
      </c>
      <c r="AN338">
        <v>0</v>
      </c>
      <c r="AO338">
        <v>1</v>
      </c>
      <c r="AP338">
        <v>0</v>
      </c>
      <c r="AQ338">
        <v>0</v>
      </c>
      <c r="AR338">
        <v>0</v>
      </c>
      <c r="AS338" t="s">
        <v>3</v>
      </c>
      <c r="AT338">
        <v>0.81</v>
      </c>
      <c r="AU338" t="s">
        <v>3</v>
      </c>
      <c r="AV338">
        <v>0</v>
      </c>
      <c r="AW338">
        <v>2</v>
      </c>
      <c r="AX338">
        <v>40603113</v>
      </c>
      <c r="AY338">
        <v>1</v>
      </c>
      <c r="AZ338">
        <v>0</v>
      </c>
      <c r="BA338">
        <v>435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0</v>
      </c>
      <c r="CX338">
        <f>Y338*Source!I1377</f>
        <v>0</v>
      </c>
      <c r="CY338">
        <f>AB338</f>
        <v>1942.21</v>
      </c>
      <c r="CZ338">
        <f>AF338</f>
        <v>1942.21</v>
      </c>
      <c r="DA338">
        <f>AJ338</f>
        <v>1</v>
      </c>
      <c r="DB338">
        <f t="shared" si="73"/>
        <v>1573.19</v>
      </c>
      <c r="DC338">
        <f t="shared" si="74"/>
        <v>353.48</v>
      </c>
    </row>
    <row r="339" spans="1:107" x14ac:dyDescent="0.2">
      <c r="A339">
        <f>ROW(Source!A1377)</f>
        <v>1377</v>
      </c>
      <c r="B339">
        <v>40597198</v>
      </c>
      <c r="C339">
        <v>40603101</v>
      </c>
      <c r="D339">
        <v>38620305</v>
      </c>
      <c r="E339">
        <v>1</v>
      </c>
      <c r="F339">
        <v>1</v>
      </c>
      <c r="G339">
        <v>25</v>
      </c>
      <c r="H339">
        <v>2</v>
      </c>
      <c r="I339" t="s">
        <v>581</v>
      </c>
      <c r="J339" t="s">
        <v>582</v>
      </c>
      <c r="K339" t="s">
        <v>583</v>
      </c>
      <c r="L339">
        <v>1368</v>
      </c>
      <c r="N339">
        <v>1011</v>
      </c>
      <c r="O339" t="s">
        <v>544</v>
      </c>
      <c r="P339" t="s">
        <v>544</v>
      </c>
      <c r="Q339">
        <v>1</v>
      </c>
      <c r="W339">
        <v>0</v>
      </c>
      <c r="X339">
        <v>-282859921</v>
      </c>
      <c r="Y339">
        <v>1.94</v>
      </c>
      <c r="AA339">
        <v>0</v>
      </c>
      <c r="AB339">
        <v>1364.77</v>
      </c>
      <c r="AC339">
        <v>610.30999999999995</v>
      </c>
      <c r="AD339">
        <v>0</v>
      </c>
      <c r="AE339">
        <v>0</v>
      </c>
      <c r="AF339">
        <v>1364.77</v>
      </c>
      <c r="AG339">
        <v>610.30999999999995</v>
      </c>
      <c r="AH339">
        <v>0</v>
      </c>
      <c r="AI339">
        <v>1</v>
      </c>
      <c r="AJ339">
        <v>1</v>
      </c>
      <c r="AK339">
        <v>1</v>
      </c>
      <c r="AL339">
        <v>1</v>
      </c>
      <c r="AN339">
        <v>0</v>
      </c>
      <c r="AO339">
        <v>1</v>
      </c>
      <c r="AP339">
        <v>0</v>
      </c>
      <c r="AQ339">
        <v>0</v>
      </c>
      <c r="AR339">
        <v>0</v>
      </c>
      <c r="AS339" t="s">
        <v>3</v>
      </c>
      <c r="AT339">
        <v>1.94</v>
      </c>
      <c r="AU339" t="s">
        <v>3</v>
      </c>
      <c r="AV339">
        <v>0</v>
      </c>
      <c r="AW339">
        <v>2</v>
      </c>
      <c r="AX339">
        <v>40603114</v>
      </c>
      <c r="AY339">
        <v>1</v>
      </c>
      <c r="AZ339">
        <v>0</v>
      </c>
      <c r="BA339">
        <v>436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0</v>
      </c>
      <c r="CX339">
        <f>Y339*Source!I1377</f>
        <v>0</v>
      </c>
      <c r="CY339">
        <f>AB339</f>
        <v>1364.77</v>
      </c>
      <c r="CZ339">
        <f>AF339</f>
        <v>1364.77</v>
      </c>
      <c r="DA339">
        <f>AJ339</f>
        <v>1</v>
      </c>
      <c r="DB339">
        <f t="shared" si="73"/>
        <v>2647.65</v>
      </c>
      <c r="DC339">
        <f t="shared" si="74"/>
        <v>1184</v>
      </c>
    </row>
    <row r="340" spans="1:107" x14ac:dyDescent="0.2">
      <c r="A340">
        <f>ROW(Source!A1377)</f>
        <v>1377</v>
      </c>
      <c r="B340">
        <v>40597198</v>
      </c>
      <c r="C340">
        <v>40603101</v>
      </c>
      <c r="D340">
        <v>38620271</v>
      </c>
      <c r="E340">
        <v>1</v>
      </c>
      <c r="F340">
        <v>1</v>
      </c>
      <c r="G340">
        <v>25</v>
      </c>
      <c r="H340">
        <v>2</v>
      </c>
      <c r="I340" t="s">
        <v>602</v>
      </c>
      <c r="J340" t="s">
        <v>603</v>
      </c>
      <c r="K340" t="s">
        <v>604</v>
      </c>
      <c r="L340">
        <v>1368</v>
      </c>
      <c r="N340">
        <v>1011</v>
      </c>
      <c r="O340" t="s">
        <v>544</v>
      </c>
      <c r="P340" t="s">
        <v>544</v>
      </c>
      <c r="Q340">
        <v>1</v>
      </c>
      <c r="W340">
        <v>0</v>
      </c>
      <c r="X340">
        <v>-1880632103</v>
      </c>
      <c r="Y340">
        <v>0.65</v>
      </c>
      <c r="AA340">
        <v>0</v>
      </c>
      <c r="AB340">
        <v>1179.56</v>
      </c>
      <c r="AC340">
        <v>439.28</v>
      </c>
      <c r="AD340">
        <v>0</v>
      </c>
      <c r="AE340">
        <v>0</v>
      </c>
      <c r="AF340">
        <v>1179.56</v>
      </c>
      <c r="AG340">
        <v>439.28</v>
      </c>
      <c r="AH340">
        <v>0</v>
      </c>
      <c r="AI340">
        <v>1</v>
      </c>
      <c r="AJ340">
        <v>1</v>
      </c>
      <c r="AK340">
        <v>1</v>
      </c>
      <c r="AL340">
        <v>1</v>
      </c>
      <c r="AN340">
        <v>0</v>
      </c>
      <c r="AO340">
        <v>1</v>
      </c>
      <c r="AP340">
        <v>0</v>
      </c>
      <c r="AQ340">
        <v>0</v>
      </c>
      <c r="AR340">
        <v>0</v>
      </c>
      <c r="AS340" t="s">
        <v>3</v>
      </c>
      <c r="AT340">
        <v>0.65</v>
      </c>
      <c r="AU340" t="s">
        <v>3</v>
      </c>
      <c r="AV340">
        <v>0</v>
      </c>
      <c r="AW340">
        <v>2</v>
      </c>
      <c r="AX340">
        <v>40603115</v>
      </c>
      <c r="AY340">
        <v>1</v>
      </c>
      <c r="AZ340">
        <v>0</v>
      </c>
      <c r="BA340">
        <v>437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0</v>
      </c>
      <c r="CX340">
        <f>Y340*Source!I1377</f>
        <v>0</v>
      </c>
      <c r="CY340">
        <f>AB340</f>
        <v>1179.56</v>
      </c>
      <c r="CZ340">
        <f>AF340</f>
        <v>1179.56</v>
      </c>
      <c r="DA340">
        <f>AJ340</f>
        <v>1</v>
      </c>
      <c r="DB340">
        <f t="shared" si="73"/>
        <v>766.71</v>
      </c>
      <c r="DC340">
        <f t="shared" si="74"/>
        <v>285.52999999999997</v>
      </c>
    </row>
    <row r="341" spans="1:107" x14ac:dyDescent="0.2">
      <c r="A341">
        <f>ROW(Source!A1377)</f>
        <v>1377</v>
      </c>
      <c r="B341">
        <v>40597198</v>
      </c>
      <c r="C341">
        <v>40603101</v>
      </c>
      <c r="D341">
        <v>38622214</v>
      </c>
      <c r="E341">
        <v>1</v>
      </c>
      <c r="F341">
        <v>1</v>
      </c>
      <c r="G341">
        <v>25</v>
      </c>
      <c r="H341">
        <v>3</v>
      </c>
      <c r="I341" t="s">
        <v>605</v>
      </c>
      <c r="J341" t="s">
        <v>606</v>
      </c>
      <c r="K341" t="s">
        <v>607</v>
      </c>
      <c r="L341">
        <v>1339</v>
      </c>
      <c r="N341">
        <v>1007</v>
      </c>
      <c r="O341" t="s">
        <v>263</v>
      </c>
      <c r="P341" t="s">
        <v>263</v>
      </c>
      <c r="Q341">
        <v>1</v>
      </c>
      <c r="W341">
        <v>0</v>
      </c>
      <c r="X341">
        <v>-284110059</v>
      </c>
      <c r="Y341">
        <v>110</v>
      </c>
      <c r="AA341">
        <v>590.78</v>
      </c>
      <c r="AB341">
        <v>0</v>
      </c>
      <c r="AC341">
        <v>0</v>
      </c>
      <c r="AD341">
        <v>0</v>
      </c>
      <c r="AE341">
        <v>590.78</v>
      </c>
      <c r="AF341">
        <v>0</v>
      </c>
      <c r="AG341">
        <v>0</v>
      </c>
      <c r="AH341">
        <v>0</v>
      </c>
      <c r="AI341">
        <v>1</v>
      </c>
      <c r="AJ341">
        <v>1</v>
      </c>
      <c r="AK341">
        <v>1</v>
      </c>
      <c r="AL341">
        <v>1</v>
      </c>
      <c r="AN341">
        <v>0</v>
      </c>
      <c r="AO341">
        <v>1</v>
      </c>
      <c r="AP341">
        <v>0</v>
      </c>
      <c r="AQ341">
        <v>0</v>
      </c>
      <c r="AR341">
        <v>0</v>
      </c>
      <c r="AS341" t="s">
        <v>3</v>
      </c>
      <c r="AT341">
        <v>110</v>
      </c>
      <c r="AU341" t="s">
        <v>3</v>
      </c>
      <c r="AV341">
        <v>0</v>
      </c>
      <c r="AW341">
        <v>2</v>
      </c>
      <c r="AX341">
        <v>40603116</v>
      </c>
      <c r="AY341">
        <v>1</v>
      </c>
      <c r="AZ341">
        <v>0</v>
      </c>
      <c r="BA341">
        <v>438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  <c r="CX341">
        <f>Y341*Source!I1377</f>
        <v>0</v>
      </c>
      <c r="CY341">
        <f>AA341</f>
        <v>590.78</v>
      </c>
      <c r="CZ341">
        <f>AE341</f>
        <v>590.78</v>
      </c>
      <c r="DA341">
        <f>AI341</f>
        <v>1</v>
      </c>
      <c r="DB341">
        <f t="shared" si="73"/>
        <v>64985.8</v>
      </c>
      <c r="DC341">
        <f t="shared" si="74"/>
        <v>0</v>
      </c>
    </row>
    <row r="342" spans="1:107" x14ac:dyDescent="0.2">
      <c r="A342">
        <f>ROW(Source!A1377)</f>
        <v>1377</v>
      </c>
      <c r="B342">
        <v>40597198</v>
      </c>
      <c r="C342">
        <v>40603101</v>
      </c>
      <c r="D342">
        <v>38622957</v>
      </c>
      <c r="E342">
        <v>1</v>
      </c>
      <c r="F342">
        <v>1</v>
      </c>
      <c r="G342">
        <v>25</v>
      </c>
      <c r="H342">
        <v>3</v>
      </c>
      <c r="I342" t="s">
        <v>608</v>
      </c>
      <c r="J342" t="s">
        <v>609</v>
      </c>
      <c r="K342" t="s">
        <v>610</v>
      </c>
      <c r="L342">
        <v>1339</v>
      </c>
      <c r="N342">
        <v>1007</v>
      </c>
      <c r="O342" t="s">
        <v>263</v>
      </c>
      <c r="P342" t="s">
        <v>263</v>
      </c>
      <c r="Q342">
        <v>1</v>
      </c>
      <c r="W342">
        <v>0</v>
      </c>
      <c r="X342">
        <v>924487879</v>
      </c>
      <c r="Y342">
        <v>5</v>
      </c>
      <c r="AA342">
        <v>33.729999999999997</v>
      </c>
      <c r="AB342">
        <v>0</v>
      </c>
      <c r="AC342">
        <v>0</v>
      </c>
      <c r="AD342">
        <v>0</v>
      </c>
      <c r="AE342">
        <v>33.729999999999997</v>
      </c>
      <c r="AF342">
        <v>0</v>
      </c>
      <c r="AG342">
        <v>0</v>
      </c>
      <c r="AH342">
        <v>0</v>
      </c>
      <c r="AI342">
        <v>1</v>
      </c>
      <c r="AJ342">
        <v>1</v>
      </c>
      <c r="AK342">
        <v>1</v>
      </c>
      <c r="AL342">
        <v>1</v>
      </c>
      <c r="AN342">
        <v>0</v>
      </c>
      <c r="AO342">
        <v>1</v>
      </c>
      <c r="AP342">
        <v>0</v>
      </c>
      <c r="AQ342">
        <v>0</v>
      </c>
      <c r="AR342">
        <v>0</v>
      </c>
      <c r="AS342" t="s">
        <v>3</v>
      </c>
      <c r="AT342">
        <v>5</v>
      </c>
      <c r="AU342" t="s">
        <v>3</v>
      </c>
      <c r="AV342">
        <v>0</v>
      </c>
      <c r="AW342">
        <v>2</v>
      </c>
      <c r="AX342">
        <v>40603117</v>
      </c>
      <c r="AY342">
        <v>1</v>
      </c>
      <c r="AZ342">
        <v>0</v>
      </c>
      <c r="BA342">
        <v>439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0</v>
      </c>
      <c r="CX342">
        <f>Y342*Source!I1377</f>
        <v>0</v>
      </c>
      <c r="CY342">
        <f>AA342</f>
        <v>33.729999999999997</v>
      </c>
      <c r="CZ342">
        <f>AE342</f>
        <v>33.729999999999997</v>
      </c>
      <c r="DA342">
        <f>AI342</f>
        <v>1</v>
      </c>
      <c r="DB342">
        <f t="shared" si="73"/>
        <v>168.65</v>
      </c>
      <c r="DC342">
        <f t="shared" si="74"/>
        <v>0</v>
      </c>
    </row>
    <row r="343" spans="1:107" x14ac:dyDescent="0.2">
      <c r="A343">
        <f>ROW(Source!A1378)</f>
        <v>1378</v>
      </c>
      <c r="B343">
        <v>40597198</v>
      </c>
      <c r="C343">
        <v>40603118</v>
      </c>
      <c r="D343">
        <v>38607873</v>
      </c>
      <c r="E343">
        <v>25</v>
      </c>
      <c r="F343">
        <v>1</v>
      </c>
      <c r="G343">
        <v>25</v>
      </c>
      <c r="H343">
        <v>1</v>
      </c>
      <c r="I343" t="s">
        <v>538</v>
      </c>
      <c r="J343" t="s">
        <v>3</v>
      </c>
      <c r="K343" t="s">
        <v>539</v>
      </c>
      <c r="L343">
        <v>1191</v>
      </c>
      <c r="N343">
        <v>1013</v>
      </c>
      <c r="O343" t="s">
        <v>540</v>
      </c>
      <c r="P343" t="s">
        <v>540</v>
      </c>
      <c r="Q343">
        <v>1</v>
      </c>
      <c r="W343">
        <v>0</v>
      </c>
      <c r="X343">
        <v>476480486</v>
      </c>
      <c r="Y343">
        <v>24.84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1</v>
      </c>
      <c r="AJ343">
        <v>1</v>
      </c>
      <c r="AK343">
        <v>1</v>
      </c>
      <c r="AL343">
        <v>1</v>
      </c>
      <c r="AN343">
        <v>0</v>
      </c>
      <c r="AO343">
        <v>1</v>
      </c>
      <c r="AP343">
        <v>0</v>
      </c>
      <c r="AQ343">
        <v>0</v>
      </c>
      <c r="AR343">
        <v>0</v>
      </c>
      <c r="AS343" t="s">
        <v>3</v>
      </c>
      <c r="AT343">
        <v>24.84</v>
      </c>
      <c r="AU343" t="s">
        <v>3</v>
      </c>
      <c r="AV343">
        <v>1</v>
      </c>
      <c r="AW343">
        <v>2</v>
      </c>
      <c r="AX343">
        <v>40603128</v>
      </c>
      <c r="AY343">
        <v>1</v>
      </c>
      <c r="AZ343">
        <v>0</v>
      </c>
      <c r="BA343">
        <v>440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0</v>
      </c>
      <c r="CX343">
        <f>Y343*Source!I1378</f>
        <v>0</v>
      </c>
      <c r="CY343">
        <f>AD343</f>
        <v>0</v>
      </c>
      <c r="CZ343">
        <f>AH343</f>
        <v>0</v>
      </c>
      <c r="DA343">
        <f>AL343</f>
        <v>1</v>
      </c>
      <c r="DB343">
        <f t="shared" si="73"/>
        <v>0</v>
      </c>
      <c r="DC343">
        <f t="shared" si="74"/>
        <v>0</v>
      </c>
    </row>
    <row r="344" spans="1:107" x14ac:dyDescent="0.2">
      <c r="A344">
        <f>ROW(Source!A1378)</f>
        <v>1378</v>
      </c>
      <c r="B344">
        <v>40597198</v>
      </c>
      <c r="C344">
        <v>40603118</v>
      </c>
      <c r="D344">
        <v>38620100</v>
      </c>
      <c r="E344">
        <v>1</v>
      </c>
      <c r="F344">
        <v>1</v>
      </c>
      <c r="G344">
        <v>25</v>
      </c>
      <c r="H344">
        <v>2</v>
      </c>
      <c r="I344" t="s">
        <v>635</v>
      </c>
      <c r="J344" t="s">
        <v>636</v>
      </c>
      <c r="K344" t="s">
        <v>637</v>
      </c>
      <c r="L344">
        <v>1368</v>
      </c>
      <c r="N344">
        <v>1011</v>
      </c>
      <c r="O344" t="s">
        <v>544</v>
      </c>
      <c r="P344" t="s">
        <v>544</v>
      </c>
      <c r="Q344">
        <v>1</v>
      </c>
      <c r="W344">
        <v>0</v>
      </c>
      <c r="X344">
        <v>-727636115</v>
      </c>
      <c r="Y344">
        <v>2.94</v>
      </c>
      <c r="AA344">
        <v>0</v>
      </c>
      <c r="AB344">
        <v>923.83</v>
      </c>
      <c r="AC344">
        <v>342.06</v>
      </c>
      <c r="AD344">
        <v>0</v>
      </c>
      <c r="AE344">
        <v>0</v>
      </c>
      <c r="AF344">
        <v>923.83</v>
      </c>
      <c r="AG344">
        <v>342.06</v>
      </c>
      <c r="AH344">
        <v>0</v>
      </c>
      <c r="AI344">
        <v>1</v>
      </c>
      <c r="AJ344">
        <v>1</v>
      </c>
      <c r="AK344">
        <v>1</v>
      </c>
      <c r="AL344">
        <v>1</v>
      </c>
      <c r="AN344">
        <v>0</v>
      </c>
      <c r="AO344">
        <v>1</v>
      </c>
      <c r="AP344">
        <v>0</v>
      </c>
      <c r="AQ344">
        <v>0</v>
      </c>
      <c r="AR344">
        <v>0</v>
      </c>
      <c r="AS344" t="s">
        <v>3</v>
      </c>
      <c r="AT344">
        <v>2.94</v>
      </c>
      <c r="AU344" t="s">
        <v>3</v>
      </c>
      <c r="AV344">
        <v>0</v>
      </c>
      <c r="AW344">
        <v>2</v>
      </c>
      <c r="AX344">
        <v>40603129</v>
      </c>
      <c r="AY344">
        <v>1</v>
      </c>
      <c r="AZ344">
        <v>0</v>
      </c>
      <c r="BA344">
        <v>441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0</v>
      </c>
      <c r="CX344">
        <f>Y344*Source!I1378</f>
        <v>0</v>
      </c>
      <c r="CY344">
        <f t="shared" ref="CY344:CY349" si="75">AB344</f>
        <v>923.83</v>
      </c>
      <c r="CZ344">
        <f t="shared" ref="CZ344:CZ349" si="76">AF344</f>
        <v>923.83</v>
      </c>
      <c r="DA344">
        <f t="shared" ref="DA344:DA349" si="77">AJ344</f>
        <v>1</v>
      </c>
      <c r="DB344">
        <f t="shared" si="73"/>
        <v>2716.06</v>
      </c>
      <c r="DC344">
        <f t="shared" si="74"/>
        <v>1005.66</v>
      </c>
    </row>
    <row r="345" spans="1:107" x14ac:dyDescent="0.2">
      <c r="A345">
        <f>ROW(Source!A1378)</f>
        <v>1378</v>
      </c>
      <c r="B345">
        <v>40597198</v>
      </c>
      <c r="C345">
        <v>40603118</v>
      </c>
      <c r="D345">
        <v>38620281</v>
      </c>
      <c r="E345">
        <v>1</v>
      </c>
      <c r="F345">
        <v>1</v>
      </c>
      <c r="G345">
        <v>25</v>
      </c>
      <c r="H345">
        <v>2</v>
      </c>
      <c r="I345" t="s">
        <v>599</v>
      </c>
      <c r="J345" t="s">
        <v>600</v>
      </c>
      <c r="K345" t="s">
        <v>601</v>
      </c>
      <c r="L345">
        <v>1368</v>
      </c>
      <c r="N345">
        <v>1011</v>
      </c>
      <c r="O345" t="s">
        <v>544</v>
      </c>
      <c r="P345" t="s">
        <v>544</v>
      </c>
      <c r="Q345">
        <v>1</v>
      </c>
      <c r="W345">
        <v>0</v>
      </c>
      <c r="X345">
        <v>-95869070</v>
      </c>
      <c r="Y345">
        <v>1.1399999999999999</v>
      </c>
      <c r="AA345">
        <v>0</v>
      </c>
      <c r="AB345">
        <v>1942.21</v>
      </c>
      <c r="AC345">
        <v>436.39</v>
      </c>
      <c r="AD345">
        <v>0</v>
      </c>
      <c r="AE345">
        <v>0</v>
      </c>
      <c r="AF345">
        <v>1942.21</v>
      </c>
      <c r="AG345">
        <v>436.39</v>
      </c>
      <c r="AH345">
        <v>0</v>
      </c>
      <c r="AI345">
        <v>1</v>
      </c>
      <c r="AJ345">
        <v>1</v>
      </c>
      <c r="AK345">
        <v>1</v>
      </c>
      <c r="AL345">
        <v>1</v>
      </c>
      <c r="AN345">
        <v>0</v>
      </c>
      <c r="AO345">
        <v>1</v>
      </c>
      <c r="AP345">
        <v>0</v>
      </c>
      <c r="AQ345">
        <v>0</v>
      </c>
      <c r="AR345">
        <v>0</v>
      </c>
      <c r="AS345" t="s">
        <v>3</v>
      </c>
      <c r="AT345">
        <v>1.1399999999999999</v>
      </c>
      <c r="AU345" t="s">
        <v>3</v>
      </c>
      <c r="AV345">
        <v>0</v>
      </c>
      <c r="AW345">
        <v>2</v>
      </c>
      <c r="AX345">
        <v>40603130</v>
      </c>
      <c r="AY345">
        <v>1</v>
      </c>
      <c r="AZ345">
        <v>0</v>
      </c>
      <c r="BA345">
        <v>442</v>
      </c>
      <c r="BB345">
        <v>0</v>
      </c>
      <c r="BC345">
        <v>0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0</v>
      </c>
      <c r="CX345">
        <f>Y345*Source!I1378</f>
        <v>0</v>
      </c>
      <c r="CY345">
        <f t="shared" si="75"/>
        <v>1942.21</v>
      </c>
      <c r="CZ345">
        <f t="shared" si="76"/>
        <v>1942.21</v>
      </c>
      <c r="DA345">
        <f t="shared" si="77"/>
        <v>1</v>
      </c>
      <c r="DB345">
        <f t="shared" si="73"/>
        <v>2214.12</v>
      </c>
      <c r="DC345">
        <f t="shared" si="74"/>
        <v>497.48</v>
      </c>
    </row>
    <row r="346" spans="1:107" x14ac:dyDescent="0.2">
      <c r="A346">
        <f>ROW(Source!A1378)</f>
        <v>1378</v>
      </c>
      <c r="B346">
        <v>40597198</v>
      </c>
      <c r="C346">
        <v>40603118</v>
      </c>
      <c r="D346">
        <v>38620266</v>
      </c>
      <c r="E346">
        <v>1</v>
      </c>
      <c r="F346">
        <v>1</v>
      </c>
      <c r="G346">
        <v>25</v>
      </c>
      <c r="H346">
        <v>2</v>
      </c>
      <c r="I346" t="s">
        <v>638</v>
      </c>
      <c r="J346" t="s">
        <v>639</v>
      </c>
      <c r="K346" t="s">
        <v>640</v>
      </c>
      <c r="L346">
        <v>1368</v>
      </c>
      <c r="N346">
        <v>1011</v>
      </c>
      <c r="O346" t="s">
        <v>544</v>
      </c>
      <c r="P346" t="s">
        <v>544</v>
      </c>
      <c r="Q346">
        <v>1</v>
      </c>
      <c r="W346">
        <v>0</v>
      </c>
      <c r="X346">
        <v>-1771798638</v>
      </c>
      <c r="Y346">
        <v>8.9600000000000009</v>
      </c>
      <c r="AA346">
        <v>0</v>
      </c>
      <c r="AB346">
        <v>1207.81</v>
      </c>
      <c r="AC346">
        <v>504.4</v>
      </c>
      <c r="AD346">
        <v>0</v>
      </c>
      <c r="AE346">
        <v>0</v>
      </c>
      <c r="AF346">
        <v>1207.81</v>
      </c>
      <c r="AG346">
        <v>504.4</v>
      </c>
      <c r="AH346">
        <v>0</v>
      </c>
      <c r="AI346">
        <v>1</v>
      </c>
      <c r="AJ346">
        <v>1</v>
      </c>
      <c r="AK346">
        <v>1</v>
      </c>
      <c r="AL346">
        <v>1</v>
      </c>
      <c r="AN346">
        <v>0</v>
      </c>
      <c r="AO346">
        <v>1</v>
      </c>
      <c r="AP346">
        <v>0</v>
      </c>
      <c r="AQ346">
        <v>0</v>
      </c>
      <c r="AR346">
        <v>0</v>
      </c>
      <c r="AS346" t="s">
        <v>3</v>
      </c>
      <c r="AT346">
        <v>8.9600000000000009</v>
      </c>
      <c r="AU346" t="s">
        <v>3</v>
      </c>
      <c r="AV346">
        <v>0</v>
      </c>
      <c r="AW346">
        <v>2</v>
      </c>
      <c r="AX346">
        <v>40603131</v>
      </c>
      <c r="AY346">
        <v>1</v>
      </c>
      <c r="AZ346">
        <v>0</v>
      </c>
      <c r="BA346">
        <v>443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0</v>
      </c>
      <c r="CX346">
        <f>Y346*Source!I1378</f>
        <v>0</v>
      </c>
      <c r="CY346">
        <f t="shared" si="75"/>
        <v>1207.81</v>
      </c>
      <c r="CZ346">
        <f t="shared" si="76"/>
        <v>1207.81</v>
      </c>
      <c r="DA346">
        <f t="shared" si="77"/>
        <v>1</v>
      </c>
      <c r="DB346">
        <f t="shared" si="73"/>
        <v>10821.98</v>
      </c>
      <c r="DC346">
        <f t="shared" si="74"/>
        <v>4519.42</v>
      </c>
    </row>
    <row r="347" spans="1:107" x14ac:dyDescent="0.2">
      <c r="A347">
        <f>ROW(Source!A1378)</f>
        <v>1378</v>
      </c>
      <c r="B347">
        <v>40597198</v>
      </c>
      <c r="C347">
        <v>40603118</v>
      </c>
      <c r="D347">
        <v>38620267</v>
      </c>
      <c r="E347">
        <v>1</v>
      </c>
      <c r="F347">
        <v>1</v>
      </c>
      <c r="G347">
        <v>25</v>
      </c>
      <c r="H347">
        <v>2</v>
      </c>
      <c r="I347" t="s">
        <v>641</v>
      </c>
      <c r="J347" t="s">
        <v>642</v>
      </c>
      <c r="K347" t="s">
        <v>643</v>
      </c>
      <c r="L347">
        <v>1368</v>
      </c>
      <c r="N347">
        <v>1011</v>
      </c>
      <c r="O347" t="s">
        <v>544</v>
      </c>
      <c r="P347" t="s">
        <v>544</v>
      </c>
      <c r="Q347">
        <v>1</v>
      </c>
      <c r="W347">
        <v>0</v>
      </c>
      <c r="X347">
        <v>1774579904</v>
      </c>
      <c r="Y347">
        <v>18.25</v>
      </c>
      <c r="AA347">
        <v>0</v>
      </c>
      <c r="AB347">
        <v>1741.23</v>
      </c>
      <c r="AC347">
        <v>685.71</v>
      </c>
      <c r="AD347">
        <v>0</v>
      </c>
      <c r="AE347">
        <v>0</v>
      </c>
      <c r="AF347">
        <v>1741.23</v>
      </c>
      <c r="AG347">
        <v>685.71</v>
      </c>
      <c r="AH347">
        <v>0</v>
      </c>
      <c r="AI347">
        <v>1</v>
      </c>
      <c r="AJ347">
        <v>1</v>
      </c>
      <c r="AK347">
        <v>1</v>
      </c>
      <c r="AL347">
        <v>1</v>
      </c>
      <c r="AN347">
        <v>0</v>
      </c>
      <c r="AO347">
        <v>1</v>
      </c>
      <c r="AP347">
        <v>0</v>
      </c>
      <c r="AQ347">
        <v>0</v>
      </c>
      <c r="AR347">
        <v>0</v>
      </c>
      <c r="AS347" t="s">
        <v>3</v>
      </c>
      <c r="AT347">
        <v>18.25</v>
      </c>
      <c r="AU347" t="s">
        <v>3</v>
      </c>
      <c r="AV347">
        <v>0</v>
      </c>
      <c r="AW347">
        <v>2</v>
      </c>
      <c r="AX347">
        <v>40603132</v>
      </c>
      <c r="AY347">
        <v>1</v>
      </c>
      <c r="AZ347">
        <v>0</v>
      </c>
      <c r="BA347">
        <v>444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  <c r="CX347">
        <f>Y347*Source!I1378</f>
        <v>0</v>
      </c>
      <c r="CY347">
        <f t="shared" si="75"/>
        <v>1741.23</v>
      </c>
      <c r="CZ347">
        <f t="shared" si="76"/>
        <v>1741.23</v>
      </c>
      <c r="DA347">
        <f t="shared" si="77"/>
        <v>1</v>
      </c>
      <c r="DB347">
        <f t="shared" si="73"/>
        <v>31777.45</v>
      </c>
      <c r="DC347">
        <f t="shared" si="74"/>
        <v>12514.21</v>
      </c>
    </row>
    <row r="348" spans="1:107" x14ac:dyDescent="0.2">
      <c r="A348">
        <f>ROW(Source!A1378)</f>
        <v>1378</v>
      </c>
      <c r="B348">
        <v>40597198</v>
      </c>
      <c r="C348">
        <v>40603118</v>
      </c>
      <c r="D348">
        <v>38620305</v>
      </c>
      <c r="E348">
        <v>1</v>
      </c>
      <c r="F348">
        <v>1</v>
      </c>
      <c r="G348">
        <v>25</v>
      </c>
      <c r="H348">
        <v>2</v>
      </c>
      <c r="I348" t="s">
        <v>581</v>
      </c>
      <c r="J348" t="s">
        <v>582</v>
      </c>
      <c r="K348" t="s">
        <v>583</v>
      </c>
      <c r="L348">
        <v>1368</v>
      </c>
      <c r="N348">
        <v>1011</v>
      </c>
      <c r="O348" t="s">
        <v>544</v>
      </c>
      <c r="P348" t="s">
        <v>544</v>
      </c>
      <c r="Q348">
        <v>1</v>
      </c>
      <c r="W348">
        <v>0</v>
      </c>
      <c r="X348">
        <v>-282859921</v>
      </c>
      <c r="Y348">
        <v>2.2400000000000002</v>
      </c>
      <c r="AA348">
        <v>0</v>
      </c>
      <c r="AB348">
        <v>1364.77</v>
      </c>
      <c r="AC348">
        <v>610.30999999999995</v>
      </c>
      <c r="AD348">
        <v>0</v>
      </c>
      <c r="AE348">
        <v>0</v>
      </c>
      <c r="AF348">
        <v>1364.77</v>
      </c>
      <c r="AG348">
        <v>610.30999999999995</v>
      </c>
      <c r="AH348">
        <v>0</v>
      </c>
      <c r="AI348">
        <v>1</v>
      </c>
      <c r="AJ348">
        <v>1</v>
      </c>
      <c r="AK348">
        <v>1</v>
      </c>
      <c r="AL348">
        <v>1</v>
      </c>
      <c r="AN348">
        <v>0</v>
      </c>
      <c r="AO348">
        <v>1</v>
      </c>
      <c r="AP348">
        <v>0</v>
      </c>
      <c r="AQ348">
        <v>0</v>
      </c>
      <c r="AR348">
        <v>0</v>
      </c>
      <c r="AS348" t="s">
        <v>3</v>
      </c>
      <c r="AT348">
        <v>2.2400000000000002</v>
      </c>
      <c r="AU348" t="s">
        <v>3</v>
      </c>
      <c r="AV348">
        <v>0</v>
      </c>
      <c r="AW348">
        <v>2</v>
      </c>
      <c r="AX348">
        <v>40603133</v>
      </c>
      <c r="AY348">
        <v>1</v>
      </c>
      <c r="AZ348">
        <v>0</v>
      </c>
      <c r="BA348">
        <v>445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0</v>
      </c>
      <c r="CX348">
        <f>Y348*Source!I1378</f>
        <v>0</v>
      </c>
      <c r="CY348">
        <f t="shared" si="75"/>
        <v>1364.77</v>
      </c>
      <c r="CZ348">
        <f t="shared" si="76"/>
        <v>1364.77</v>
      </c>
      <c r="DA348">
        <f t="shared" si="77"/>
        <v>1</v>
      </c>
      <c r="DB348">
        <f t="shared" si="73"/>
        <v>3057.08</v>
      </c>
      <c r="DC348">
        <f t="shared" si="74"/>
        <v>1367.09</v>
      </c>
    </row>
    <row r="349" spans="1:107" x14ac:dyDescent="0.2">
      <c r="A349">
        <f>ROW(Source!A1378)</f>
        <v>1378</v>
      </c>
      <c r="B349">
        <v>40597198</v>
      </c>
      <c r="C349">
        <v>40603118</v>
      </c>
      <c r="D349">
        <v>38620271</v>
      </c>
      <c r="E349">
        <v>1</v>
      </c>
      <c r="F349">
        <v>1</v>
      </c>
      <c r="G349">
        <v>25</v>
      </c>
      <c r="H349">
        <v>2</v>
      </c>
      <c r="I349" t="s">
        <v>602</v>
      </c>
      <c r="J349" t="s">
        <v>603</v>
      </c>
      <c r="K349" t="s">
        <v>604</v>
      </c>
      <c r="L349">
        <v>1368</v>
      </c>
      <c r="N349">
        <v>1011</v>
      </c>
      <c r="O349" t="s">
        <v>544</v>
      </c>
      <c r="P349" t="s">
        <v>544</v>
      </c>
      <c r="Q349">
        <v>1</v>
      </c>
      <c r="W349">
        <v>0</v>
      </c>
      <c r="X349">
        <v>-1880632103</v>
      </c>
      <c r="Y349">
        <v>0.65</v>
      </c>
      <c r="AA349">
        <v>0</v>
      </c>
      <c r="AB349">
        <v>1179.56</v>
      </c>
      <c r="AC349">
        <v>439.28</v>
      </c>
      <c r="AD349">
        <v>0</v>
      </c>
      <c r="AE349">
        <v>0</v>
      </c>
      <c r="AF349">
        <v>1179.56</v>
      </c>
      <c r="AG349">
        <v>439.28</v>
      </c>
      <c r="AH349">
        <v>0</v>
      </c>
      <c r="AI349">
        <v>1</v>
      </c>
      <c r="AJ349">
        <v>1</v>
      </c>
      <c r="AK349">
        <v>1</v>
      </c>
      <c r="AL349">
        <v>1</v>
      </c>
      <c r="AN349">
        <v>0</v>
      </c>
      <c r="AO349">
        <v>1</v>
      </c>
      <c r="AP349">
        <v>0</v>
      </c>
      <c r="AQ349">
        <v>0</v>
      </c>
      <c r="AR349">
        <v>0</v>
      </c>
      <c r="AS349" t="s">
        <v>3</v>
      </c>
      <c r="AT349">
        <v>0.65</v>
      </c>
      <c r="AU349" t="s">
        <v>3</v>
      </c>
      <c r="AV349">
        <v>0</v>
      </c>
      <c r="AW349">
        <v>2</v>
      </c>
      <c r="AX349">
        <v>40603134</v>
      </c>
      <c r="AY349">
        <v>1</v>
      </c>
      <c r="AZ349">
        <v>0</v>
      </c>
      <c r="BA349">
        <v>446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0</v>
      </c>
      <c r="CX349">
        <f>Y349*Source!I1378</f>
        <v>0</v>
      </c>
      <c r="CY349">
        <f t="shared" si="75"/>
        <v>1179.56</v>
      </c>
      <c r="CZ349">
        <f t="shared" si="76"/>
        <v>1179.56</v>
      </c>
      <c r="DA349">
        <f t="shared" si="77"/>
        <v>1</v>
      </c>
      <c r="DB349">
        <f t="shared" si="73"/>
        <v>766.71</v>
      </c>
      <c r="DC349">
        <f t="shared" si="74"/>
        <v>285.52999999999997</v>
      </c>
    </row>
    <row r="350" spans="1:107" x14ac:dyDescent="0.2">
      <c r="A350">
        <f>ROW(Source!A1378)</f>
        <v>1378</v>
      </c>
      <c r="B350">
        <v>40597198</v>
      </c>
      <c r="C350">
        <v>40603118</v>
      </c>
      <c r="D350">
        <v>38622240</v>
      </c>
      <c r="E350">
        <v>1</v>
      </c>
      <c r="F350">
        <v>1</v>
      </c>
      <c r="G350">
        <v>25</v>
      </c>
      <c r="H350">
        <v>3</v>
      </c>
      <c r="I350" t="s">
        <v>644</v>
      </c>
      <c r="J350" t="s">
        <v>645</v>
      </c>
      <c r="K350" t="s">
        <v>646</v>
      </c>
      <c r="L350">
        <v>1339</v>
      </c>
      <c r="N350">
        <v>1007</v>
      </c>
      <c r="O350" t="s">
        <v>263</v>
      </c>
      <c r="P350" t="s">
        <v>263</v>
      </c>
      <c r="Q350">
        <v>1</v>
      </c>
      <c r="W350">
        <v>0</v>
      </c>
      <c r="X350">
        <v>-832921520</v>
      </c>
      <c r="Y350">
        <v>126</v>
      </c>
      <c r="AA350">
        <v>1806.27</v>
      </c>
      <c r="AB350">
        <v>0</v>
      </c>
      <c r="AC350">
        <v>0</v>
      </c>
      <c r="AD350">
        <v>0</v>
      </c>
      <c r="AE350">
        <v>1806.27</v>
      </c>
      <c r="AF350">
        <v>0</v>
      </c>
      <c r="AG350">
        <v>0</v>
      </c>
      <c r="AH350">
        <v>0</v>
      </c>
      <c r="AI350">
        <v>1</v>
      </c>
      <c r="AJ350">
        <v>1</v>
      </c>
      <c r="AK350">
        <v>1</v>
      </c>
      <c r="AL350">
        <v>1</v>
      </c>
      <c r="AN350">
        <v>0</v>
      </c>
      <c r="AO350">
        <v>1</v>
      </c>
      <c r="AP350">
        <v>0</v>
      </c>
      <c r="AQ350">
        <v>0</v>
      </c>
      <c r="AR350">
        <v>0</v>
      </c>
      <c r="AS350" t="s">
        <v>3</v>
      </c>
      <c r="AT350">
        <v>126</v>
      </c>
      <c r="AU350" t="s">
        <v>3</v>
      </c>
      <c r="AV350">
        <v>0</v>
      </c>
      <c r="AW350">
        <v>2</v>
      </c>
      <c r="AX350">
        <v>40603135</v>
      </c>
      <c r="AY350">
        <v>1</v>
      </c>
      <c r="AZ350">
        <v>0</v>
      </c>
      <c r="BA350">
        <v>447</v>
      </c>
      <c r="BB350">
        <v>0</v>
      </c>
      <c r="BC350">
        <v>0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0</v>
      </c>
      <c r="CX350">
        <f>Y350*Source!I1378</f>
        <v>0</v>
      </c>
      <c r="CY350">
        <f>AA350</f>
        <v>1806.27</v>
      </c>
      <c r="CZ350">
        <f>AE350</f>
        <v>1806.27</v>
      </c>
      <c r="DA350">
        <f>AI350</f>
        <v>1</v>
      </c>
      <c r="DB350">
        <f t="shared" si="73"/>
        <v>227590.02</v>
      </c>
      <c r="DC350">
        <f t="shared" si="74"/>
        <v>0</v>
      </c>
    </row>
    <row r="351" spans="1:107" x14ac:dyDescent="0.2">
      <c r="A351">
        <f>ROW(Source!A1378)</f>
        <v>1378</v>
      </c>
      <c r="B351">
        <v>40597198</v>
      </c>
      <c r="C351">
        <v>40603118</v>
      </c>
      <c r="D351">
        <v>38622957</v>
      </c>
      <c r="E351">
        <v>1</v>
      </c>
      <c r="F351">
        <v>1</v>
      </c>
      <c r="G351">
        <v>25</v>
      </c>
      <c r="H351">
        <v>3</v>
      </c>
      <c r="I351" t="s">
        <v>608</v>
      </c>
      <c r="J351" t="s">
        <v>609</v>
      </c>
      <c r="K351" t="s">
        <v>610</v>
      </c>
      <c r="L351">
        <v>1339</v>
      </c>
      <c r="N351">
        <v>1007</v>
      </c>
      <c r="O351" t="s">
        <v>263</v>
      </c>
      <c r="P351" t="s">
        <v>263</v>
      </c>
      <c r="Q351">
        <v>1</v>
      </c>
      <c r="W351">
        <v>0</v>
      </c>
      <c r="X351">
        <v>924487879</v>
      </c>
      <c r="Y351">
        <v>7</v>
      </c>
      <c r="AA351">
        <v>33.729999999999997</v>
      </c>
      <c r="AB351">
        <v>0</v>
      </c>
      <c r="AC351">
        <v>0</v>
      </c>
      <c r="AD351">
        <v>0</v>
      </c>
      <c r="AE351">
        <v>33.729999999999997</v>
      </c>
      <c r="AF351">
        <v>0</v>
      </c>
      <c r="AG351">
        <v>0</v>
      </c>
      <c r="AH351">
        <v>0</v>
      </c>
      <c r="AI351">
        <v>1</v>
      </c>
      <c r="AJ351">
        <v>1</v>
      </c>
      <c r="AK351">
        <v>1</v>
      </c>
      <c r="AL351">
        <v>1</v>
      </c>
      <c r="AN351">
        <v>0</v>
      </c>
      <c r="AO351">
        <v>1</v>
      </c>
      <c r="AP351">
        <v>0</v>
      </c>
      <c r="AQ351">
        <v>0</v>
      </c>
      <c r="AR351">
        <v>0</v>
      </c>
      <c r="AS351" t="s">
        <v>3</v>
      </c>
      <c r="AT351">
        <v>7</v>
      </c>
      <c r="AU351" t="s">
        <v>3</v>
      </c>
      <c r="AV351">
        <v>0</v>
      </c>
      <c r="AW351">
        <v>2</v>
      </c>
      <c r="AX351">
        <v>40603136</v>
      </c>
      <c r="AY351">
        <v>1</v>
      </c>
      <c r="AZ351">
        <v>0</v>
      </c>
      <c r="BA351">
        <v>448</v>
      </c>
      <c r="BB351">
        <v>0</v>
      </c>
      <c r="BC351">
        <v>0</v>
      </c>
      <c r="BD351">
        <v>0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0</v>
      </c>
      <c r="BS351">
        <v>0</v>
      </c>
      <c r="BT351">
        <v>0</v>
      </c>
      <c r="BU351">
        <v>0</v>
      </c>
      <c r="BV351">
        <v>0</v>
      </c>
      <c r="BW351">
        <v>0</v>
      </c>
      <c r="CX351">
        <f>Y351*Source!I1378</f>
        <v>0</v>
      </c>
      <c r="CY351">
        <f>AA351</f>
        <v>33.729999999999997</v>
      </c>
      <c r="CZ351">
        <f>AE351</f>
        <v>33.729999999999997</v>
      </c>
      <c r="DA351">
        <f>AI351</f>
        <v>1</v>
      </c>
      <c r="DB351">
        <f t="shared" si="73"/>
        <v>236.11</v>
      </c>
      <c r="DC351">
        <f t="shared" si="74"/>
        <v>0</v>
      </c>
    </row>
    <row r="352" spans="1:107" x14ac:dyDescent="0.2">
      <c r="A352">
        <f>ROW(Source!A1379)</f>
        <v>1379</v>
      </c>
      <c r="B352">
        <v>40597198</v>
      </c>
      <c r="C352">
        <v>40603137</v>
      </c>
      <c r="D352">
        <v>38624125</v>
      </c>
      <c r="E352">
        <v>1</v>
      </c>
      <c r="F352">
        <v>1</v>
      </c>
      <c r="G352">
        <v>25</v>
      </c>
      <c r="H352">
        <v>3</v>
      </c>
      <c r="I352" t="s">
        <v>133</v>
      </c>
      <c r="J352" t="s">
        <v>135</v>
      </c>
      <c r="K352" t="s">
        <v>134</v>
      </c>
      <c r="L352">
        <v>1348</v>
      </c>
      <c r="N352">
        <v>1009</v>
      </c>
      <c r="O352" t="s">
        <v>42</v>
      </c>
      <c r="P352" t="s">
        <v>42</v>
      </c>
      <c r="Q352">
        <v>1000</v>
      </c>
      <c r="W352">
        <v>1</v>
      </c>
      <c r="X352">
        <v>1680765387</v>
      </c>
      <c r="Y352">
        <v>-7.14</v>
      </c>
      <c r="AA352">
        <v>2628.2</v>
      </c>
      <c r="AB352">
        <v>0</v>
      </c>
      <c r="AC352">
        <v>0</v>
      </c>
      <c r="AD352">
        <v>0</v>
      </c>
      <c r="AE352">
        <v>2628.2</v>
      </c>
      <c r="AF352">
        <v>0</v>
      </c>
      <c r="AG352">
        <v>0</v>
      </c>
      <c r="AH352">
        <v>0</v>
      </c>
      <c r="AI352">
        <v>1</v>
      </c>
      <c r="AJ352">
        <v>1</v>
      </c>
      <c r="AK352">
        <v>1</v>
      </c>
      <c r="AL352">
        <v>1</v>
      </c>
      <c r="AN352">
        <v>0</v>
      </c>
      <c r="AO352">
        <v>0</v>
      </c>
      <c r="AP352">
        <v>0</v>
      </c>
      <c r="AQ352">
        <v>0</v>
      </c>
      <c r="AR352">
        <v>0</v>
      </c>
      <c r="AS352" t="s">
        <v>3</v>
      </c>
      <c r="AT352">
        <v>-7.14</v>
      </c>
      <c r="AU352" t="s">
        <v>3</v>
      </c>
      <c r="AV352">
        <v>0</v>
      </c>
      <c r="AW352">
        <v>2</v>
      </c>
      <c r="AX352">
        <v>40603143</v>
      </c>
      <c r="AY352">
        <v>1</v>
      </c>
      <c r="AZ352">
        <v>6144</v>
      </c>
      <c r="BA352">
        <v>452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0</v>
      </c>
      <c r="CX352">
        <f>Y352*Source!I1379</f>
        <v>0</v>
      </c>
      <c r="CY352">
        <f>AA352</f>
        <v>2628.2</v>
      </c>
      <c r="CZ352">
        <f>AE352</f>
        <v>2628.2</v>
      </c>
      <c r="DA352">
        <f>AI352</f>
        <v>1</v>
      </c>
      <c r="DB352">
        <f t="shared" si="73"/>
        <v>-18765.349999999999</v>
      </c>
      <c r="DC352">
        <f t="shared" si="74"/>
        <v>0</v>
      </c>
    </row>
    <row r="353" spans="1:107" x14ac:dyDescent="0.2">
      <c r="A353">
        <f>ROW(Source!A1379)</f>
        <v>1379</v>
      </c>
      <c r="B353">
        <v>40597198</v>
      </c>
      <c r="C353">
        <v>40603137</v>
      </c>
      <c r="D353">
        <v>38624125</v>
      </c>
      <c r="E353">
        <v>1</v>
      </c>
      <c r="F353">
        <v>1</v>
      </c>
      <c r="G353">
        <v>25</v>
      </c>
      <c r="H353">
        <v>3</v>
      </c>
      <c r="I353" t="s">
        <v>133</v>
      </c>
      <c r="J353" t="s">
        <v>135</v>
      </c>
      <c r="K353" t="s">
        <v>134</v>
      </c>
      <c r="L353">
        <v>1348</v>
      </c>
      <c r="N353">
        <v>1009</v>
      </c>
      <c r="O353" t="s">
        <v>42</v>
      </c>
      <c r="P353" t="s">
        <v>42</v>
      </c>
      <c r="Q353">
        <v>1000</v>
      </c>
      <c r="W353">
        <v>0</v>
      </c>
      <c r="X353">
        <v>1680765387</v>
      </c>
      <c r="Y353">
        <v>11.9</v>
      </c>
      <c r="AA353">
        <v>2628.2</v>
      </c>
      <c r="AB353">
        <v>0</v>
      </c>
      <c r="AC353">
        <v>0</v>
      </c>
      <c r="AD353">
        <v>0</v>
      </c>
      <c r="AE353">
        <v>2628.2</v>
      </c>
      <c r="AF353">
        <v>0</v>
      </c>
      <c r="AG353">
        <v>0</v>
      </c>
      <c r="AH353">
        <v>0</v>
      </c>
      <c r="AI353">
        <v>1</v>
      </c>
      <c r="AJ353">
        <v>1</v>
      </c>
      <c r="AK353">
        <v>1</v>
      </c>
      <c r="AL353">
        <v>1</v>
      </c>
      <c r="AN353">
        <v>0</v>
      </c>
      <c r="AO353">
        <v>0</v>
      </c>
      <c r="AP353">
        <v>0</v>
      </c>
      <c r="AQ353">
        <v>0</v>
      </c>
      <c r="AR353">
        <v>0</v>
      </c>
      <c r="AS353" t="s">
        <v>3</v>
      </c>
      <c r="AT353">
        <v>11.9</v>
      </c>
      <c r="AU353" t="s">
        <v>3</v>
      </c>
      <c r="AV353">
        <v>0</v>
      </c>
      <c r="AW353">
        <v>1</v>
      </c>
      <c r="AX353">
        <v>-1</v>
      </c>
      <c r="AY353">
        <v>0</v>
      </c>
      <c r="AZ353">
        <v>0</v>
      </c>
      <c r="BA353" t="s">
        <v>3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CX353">
        <f>Y353*Source!I1379</f>
        <v>0</v>
      </c>
      <c r="CY353">
        <f>AA353</f>
        <v>2628.2</v>
      </c>
      <c r="CZ353">
        <f>AE353</f>
        <v>2628.2</v>
      </c>
      <c r="DA353">
        <f>AI353</f>
        <v>1</v>
      </c>
      <c r="DB353">
        <f t="shared" si="73"/>
        <v>31275.58</v>
      </c>
      <c r="DC353">
        <f t="shared" si="74"/>
        <v>0</v>
      </c>
    </row>
    <row r="354" spans="1:107" x14ac:dyDescent="0.2">
      <c r="A354">
        <f>ROW(Source!A1416)</f>
        <v>1416</v>
      </c>
      <c r="B354">
        <v>40597198</v>
      </c>
      <c r="C354">
        <v>40603146</v>
      </c>
      <c r="D354">
        <v>38607873</v>
      </c>
      <c r="E354">
        <v>25</v>
      </c>
      <c r="F354">
        <v>1</v>
      </c>
      <c r="G354">
        <v>25</v>
      </c>
      <c r="H354">
        <v>1</v>
      </c>
      <c r="I354" t="s">
        <v>538</v>
      </c>
      <c r="J354" t="s">
        <v>3</v>
      </c>
      <c r="K354" t="s">
        <v>539</v>
      </c>
      <c r="L354">
        <v>1191</v>
      </c>
      <c r="N354">
        <v>1013</v>
      </c>
      <c r="O354" t="s">
        <v>540</v>
      </c>
      <c r="P354" t="s">
        <v>540</v>
      </c>
      <c r="Q354">
        <v>1</v>
      </c>
      <c r="W354">
        <v>0</v>
      </c>
      <c r="X354">
        <v>476480486</v>
      </c>
      <c r="Y354">
        <v>12.15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1</v>
      </c>
      <c r="AJ354">
        <v>1</v>
      </c>
      <c r="AK354">
        <v>1</v>
      </c>
      <c r="AL354">
        <v>1</v>
      </c>
      <c r="AN354">
        <v>0</v>
      </c>
      <c r="AO354">
        <v>1</v>
      </c>
      <c r="AP354">
        <v>0</v>
      </c>
      <c r="AQ354">
        <v>0</v>
      </c>
      <c r="AR354">
        <v>0</v>
      </c>
      <c r="AS354" t="s">
        <v>3</v>
      </c>
      <c r="AT354">
        <v>12.15</v>
      </c>
      <c r="AU354" t="s">
        <v>3</v>
      </c>
      <c r="AV354">
        <v>1</v>
      </c>
      <c r="AW354">
        <v>2</v>
      </c>
      <c r="AX354">
        <v>40603154</v>
      </c>
      <c r="AY354">
        <v>1</v>
      </c>
      <c r="AZ354">
        <v>0</v>
      </c>
      <c r="BA354">
        <v>453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0</v>
      </c>
      <c r="CX354">
        <f>Y354*Source!I1416</f>
        <v>0</v>
      </c>
      <c r="CY354">
        <f>AD354</f>
        <v>0</v>
      </c>
      <c r="CZ354">
        <f>AH354</f>
        <v>0</v>
      </c>
      <c r="DA354">
        <f>AL354</f>
        <v>1</v>
      </c>
      <c r="DB354">
        <f t="shared" si="73"/>
        <v>0</v>
      </c>
      <c r="DC354">
        <f t="shared" si="74"/>
        <v>0</v>
      </c>
    </row>
    <row r="355" spans="1:107" x14ac:dyDescent="0.2">
      <c r="A355">
        <f>ROW(Source!A1416)</f>
        <v>1416</v>
      </c>
      <c r="B355">
        <v>40597198</v>
      </c>
      <c r="C355">
        <v>40603146</v>
      </c>
      <c r="D355">
        <v>38620979</v>
      </c>
      <c r="E355">
        <v>1</v>
      </c>
      <c r="F355">
        <v>1</v>
      </c>
      <c r="G355">
        <v>25</v>
      </c>
      <c r="H355">
        <v>2</v>
      </c>
      <c r="I355" t="s">
        <v>685</v>
      </c>
      <c r="J355" t="s">
        <v>686</v>
      </c>
      <c r="K355" t="s">
        <v>687</v>
      </c>
      <c r="L355">
        <v>1368</v>
      </c>
      <c r="N355">
        <v>1011</v>
      </c>
      <c r="O355" t="s">
        <v>544</v>
      </c>
      <c r="P355" t="s">
        <v>544</v>
      </c>
      <c r="Q355">
        <v>1</v>
      </c>
      <c r="W355">
        <v>0</v>
      </c>
      <c r="X355">
        <v>1063237092</v>
      </c>
      <c r="Y355">
        <v>3.59</v>
      </c>
      <c r="AA355">
        <v>0</v>
      </c>
      <c r="AB355">
        <v>7.14</v>
      </c>
      <c r="AC355">
        <v>0.93</v>
      </c>
      <c r="AD355">
        <v>0</v>
      </c>
      <c r="AE355">
        <v>0</v>
      </c>
      <c r="AF355">
        <v>7.14</v>
      </c>
      <c r="AG355">
        <v>0.93</v>
      </c>
      <c r="AH355">
        <v>0</v>
      </c>
      <c r="AI355">
        <v>1</v>
      </c>
      <c r="AJ355">
        <v>1</v>
      </c>
      <c r="AK355">
        <v>1</v>
      </c>
      <c r="AL355">
        <v>1</v>
      </c>
      <c r="AN355">
        <v>0</v>
      </c>
      <c r="AO355">
        <v>1</v>
      </c>
      <c r="AP355">
        <v>0</v>
      </c>
      <c r="AQ355">
        <v>0</v>
      </c>
      <c r="AR355">
        <v>0</v>
      </c>
      <c r="AS355" t="s">
        <v>3</v>
      </c>
      <c r="AT355">
        <v>3.59</v>
      </c>
      <c r="AU355" t="s">
        <v>3</v>
      </c>
      <c r="AV355">
        <v>0</v>
      </c>
      <c r="AW355">
        <v>2</v>
      </c>
      <c r="AX355">
        <v>40603155</v>
      </c>
      <c r="AY355">
        <v>1</v>
      </c>
      <c r="AZ355">
        <v>0</v>
      </c>
      <c r="BA355">
        <v>454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0</v>
      </c>
      <c r="BP355">
        <v>0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0</v>
      </c>
      <c r="CX355">
        <f>Y355*Source!I1416</f>
        <v>0</v>
      </c>
      <c r="CY355">
        <f>AB355</f>
        <v>7.14</v>
      </c>
      <c r="CZ355">
        <f>AF355</f>
        <v>7.14</v>
      </c>
      <c r="DA355">
        <f>AJ355</f>
        <v>1</v>
      </c>
      <c r="DB355">
        <f t="shared" si="73"/>
        <v>25.63</v>
      </c>
      <c r="DC355">
        <f t="shared" si="74"/>
        <v>3.34</v>
      </c>
    </row>
    <row r="356" spans="1:107" x14ac:dyDescent="0.2">
      <c r="A356">
        <f>ROW(Source!A1416)</f>
        <v>1416</v>
      </c>
      <c r="B356">
        <v>40597198</v>
      </c>
      <c r="C356">
        <v>40603146</v>
      </c>
      <c r="D356">
        <v>38620940</v>
      </c>
      <c r="E356">
        <v>1</v>
      </c>
      <c r="F356">
        <v>1</v>
      </c>
      <c r="G356">
        <v>25</v>
      </c>
      <c r="H356">
        <v>2</v>
      </c>
      <c r="I356" t="s">
        <v>688</v>
      </c>
      <c r="J356" t="s">
        <v>689</v>
      </c>
      <c r="K356" t="s">
        <v>690</v>
      </c>
      <c r="L356">
        <v>1368</v>
      </c>
      <c r="N356">
        <v>1011</v>
      </c>
      <c r="O356" t="s">
        <v>544</v>
      </c>
      <c r="P356" t="s">
        <v>544</v>
      </c>
      <c r="Q356">
        <v>1</v>
      </c>
      <c r="W356">
        <v>0</v>
      </c>
      <c r="X356">
        <v>1750308104</v>
      </c>
      <c r="Y356">
        <v>0.9</v>
      </c>
      <c r="AA356">
        <v>0</v>
      </c>
      <c r="AB356">
        <v>5.51</v>
      </c>
      <c r="AC356">
        <v>0.01</v>
      </c>
      <c r="AD356">
        <v>0</v>
      </c>
      <c r="AE356">
        <v>0</v>
      </c>
      <c r="AF356">
        <v>5.51</v>
      </c>
      <c r="AG356">
        <v>0.01</v>
      </c>
      <c r="AH356">
        <v>0</v>
      </c>
      <c r="AI356">
        <v>1</v>
      </c>
      <c r="AJ356">
        <v>1</v>
      </c>
      <c r="AK356">
        <v>1</v>
      </c>
      <c r="AL356">
        <v>1</v>
      </c>
      <c r="AN356">
        <v>0</v>
      </c>
      <c r="AO356">
        <v>1</v>
      </c>
      <c r="AP356">
        <v>0</v>
      </c>
      <c r="AQ356">
        <v>0</v>
      </c>
      <c r="AR356">
        <v>0</v>
      </c>
      <c r="AS356" t="s">
        <v>3</v>
      </c>
      <c r="AT356">
        <v>0.9</v>
      </c>
      <c r="AU356" t="s">
        <v>3</v>
      </c>
      <c r="AV356">
        <v>0</v>
      </c>
      <c r="AW356">
        <v>2</v>
      </c>
      <c r="AX356">
        <v>40603156</v>
      </c>
      <c r="AY356">
        <v>1</v>
      </c>
      <c r="AZ356">
        <v>0</v>
      </c>
      <c r="BA356">
        <v>455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0</v>
      </c>
      <c r="BQ356">
        <v>0</v>
      </c>
      <c r="BR356">
        <v>0</v>
      </c>
      <c r="BS356">
        <v>0</v>
      </c>
      <c r="BT356">
        <v>0</v>
      </c>
      <c r="BU356">
        <v>0</v>
      </c>
      <c r="BV356">
        <v>0</v>
      </c>
      <c r="BW356">
        <v>0</v>
      </c>
      <c r="CX356">
        <f>Y356*Source!I1416</f>
        <v>0</v>
      </c>
      <c r="CY356">
        <f>AB356</f>
        <v>5.51</v>
      </c>
      <c r="CZ356">
        <f>AF356</f>
        <v>5.51</v>
      </c>
      <c r="DA356">
        <f>AJ356</f>
        <v>1</v>
      </c>
      <c r="DB356">
        <f t="shared" si="73"/>
        <v>4.96</v>
      </c>
      <c r="DC356">
        <f t="shared" si="74"/>
        <v>0.01</v>
      </c>
    </row>
    <row r="357" spans="1:107" x14ac:dyDescent="0.2">
      <c r="A357">
        <f>ROW(Source!A1416)</f>
        <v>1416</v>
      </c>
      <c r="B357">
        <v>40597198</v>
      </c>
      <c r="C357">
        <v>40603146</v>
      </c>
      <c r="D357">
        <v>38623464</v>
      </c>
      <c r="E357">
        <v>1</v>
      </c>
      <c r="F357">
        <v>1</v>
      </c>
      <c r="G357">
        <v>25</v>
      </c>
      <c r="H357">
        <v>3</v>
      </c>
      <c r="I357" t="s">
        <v>691</v>
      </c>
      <c r="J357" t="s">
        <v>692</v>
      </c>
      <c r="K357" t="s">
        <v>693</v>
      </c>
      <c r="L357">
        <v>1346</v>
      </c>
      <c r="N357">
        <v>1009</v>
      </c>
      <c r="O357" t="s">
        <v>272</v>
      </c>
      <c r="P357" t="s">
        <v>272</v>
      </c>
      <c r="Q357">
        <v>1</v>
      </c>
      <c r="W357">
        <v>0</v>
      </c>
      <c r="X357">
        <v>487083828</v>
      </c>
      <c r="Y357">
        <v>2.6</v>
      </c>
      <c r="AA357">
        <v>534.34</v>
      </c>
      <c r="AB357">
        <v>0</v>
      </c>
      <c r="AC357">
        <v>0</v>
      </c>
      <c r="AD357">
        <v>0</v>
      </c>
      <c r="AE357">
        <v>534.34</v>
      </c>
      <c r="AF357">
        <v>0</v>
      </c>
      <c r="AG357">
        <v>0</v>
      </c>
      <c r="AH357">
        <v>0</v>
      </c>
      <c r="AI357">
        <v>1</v>
      </c>
      <c r="AJ357">
        <v>1</v>
      </c>
      <c r="AK357">
        <v>1</v>
      </c>
      <c r="AL357">
        <v>1</v>
      </c>
      <c r="AN357">
        <v>0</v>
      </c>
      <c r="AO357">
        <v>1</v>
      </c>
      <c r="AP357">
        <v>0</v>
      </c>
      <c r="AQ357">
        <v>0</v>
      </c>
      <c r="AR357">
        <v>0</v>
      </c>
      <c r="AS357" t="s">
        <v>3</v>
      </c>
      <c r="AT357">
        <v>2.6</v>
      </c>
      <c r="AU357" t="s">
        <v>3</v>
      </c>
      <c r="AV357">
        <v>0</v>
      </c>
      <c r="AW357">
        <v>2</v>
      </c>
      <c r="AX357">
        <v>40603157</v>
      </c>
      <c r="AY357">
        <v>1</v>
      </c>
      <c r="AZ357">
        <v>0</v>
      </c>
      <c r="BA357">
        <v>456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0</v>
      </c>
      <c r="BL357">
        <v>0</v>
      </c>
      <c r="BM357">
        <v>0</v>
      </c>
      <c r="BN357">
        <v>0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0</v>
      </c>
      <c r="CX357">
        <f>Y357*Source!I1416</f>
        <v>0</v>
      </c>
      <c r="CY357">
        <f>AA357</f>
        <v>534.34</v>
      </c>
      <c r="CZ357">
        <f>AE357</f>
        <v>534.34</v>
      </c>
      <c r="DA357">
        <f>AI357</f>
        <v>1</v>
      </c>
      <c r="DB357">
        <f t="shared" si="73"/>
        <v>1389.28</v>
      </c>
      <c r="DC357">
        <f t="shared" si="74"/>
        <v>0</v>
      </c>
    </row>
    <row r="358" spans="1:107" x14ac:dyDescent="0.2">
      <c r="A358">
        <f>ROW(Source!A1416)</f>
        <v>1416</v>
      </c>
      <c r="B358">
        <v>40597198</v>
      </c>
      <c r="C358">
        <v>40603146</v>
      </c>
      <c r="D358">
        <v>38623650</v>
      </c>
      <c r="E358">
        <v>1</v>
      </c>
      <c r="F358">
        <v>1</v>
      </c>
      <c r="G358">
        <v>25</v>
      </c>
      <c r="H358">
        <v>3</v>
      </c>
      <c r="I358" t="s">
        <v>703</v>
      </c>
      <c r="J358" t="s">
        <v>704</v>
      </c>
      <c r="K358" t="s">
        <v>705</v>
      </c>
      <c r="L358">
        <v>1354</v>
      </c>
      <c r="N358">
        <v>1010</v>
      </c>
      <c r="O358" t="s">
        <v>171</v>
      </c>
      <c r="P358" t="s">
        <v>171</v>
      </c>
      <c r="Q358">
        <v>1</v>
      </c>
      <c r="W358">
        <v>0</v>
      </c>
      <c r="X358">
        <v>-1917551273</v>
      </c>
      <c r="Y358">
        <v>10</v>
      </c>
      <c r="AA358">
        <v>798.93</v>
      </c>
      <c r="AB358">
        <v>0</v>
      </c>
      <c r="AC358">
        <v>0</v>
      </c>
      <c r="AD358">
        <v>0</v>
      </c>
      <c r="AE358">
        <v>798.93</v>
      </c>
      <c r="AF358">
        <v>0</v>
      </c>
      <c r="AG358">
        <v>0</v>
      </c>
      <c r="AH358">
        <v>0</v>
      </c>
      <c r="AI358">
        <v>1</v>
      </c>
      <c r="AJ358">
        <v>1</v>
      </c>
      <c r="AK358">
        <v>1</v>
      </c>
      <c r="AL358">
        <v>1</v>
      </c>
      <c r="AN358">
        <v>0</v>
      </c>
      <c r="AO358">
        <v>1</v>
      </c>
      <c r="AP358">
        <v>0</v>
      </c>
      <c r="AQ358">
        <v>0</v>
      </c>
      <c r="AR358">
        <v>0</v>
      </c>
      <c r="AS358" t="s">
        <v>3</v>
      </c>
      <c r="AT358">
        <v>10</v>
      </c>
      <c r="AU358" t="s">
        <v>3</v>
      </c>
      <c r="AV358">
        <v>0</v>
      </c>
      <c r="AW358">
        <v>2</v>
      </c>
      <c r="AX358">
        <v>40603158</v>
      </c>
      <c r="AY358">
        <v>1</v>
      </c>
      <c r="AZ358">
        <v>0</v>
      </c>
      <c r="BA358">
        <v>457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0</v>
      </c>
      <c r="CX358">
        <f>Y358*Source!I1416</f>
        <v>0</v>
      </c>
      <c r="CY358">
        <f>AA358</f>
        <v>798.93</v>
      </c>
      <c r="CZ358">
        <f>AE358</f>
        <v>798.93</v>
      </c>
      <c r="DA358">
        <f>AI358</f>
        <v>1</v>
      </c>
      <c r="DB358">
        <f t="shared" si="73"/>
        <v>7989.3</v>
      </c>
      <c r="DC358">
        <f t="shared" si="74"/>
        <v>0</v>
      </c>
    </row>
    <row r="359" spans="1:107" x14ac:dyDescent="0.2">
      <c r="A359">
        <f>ROW(Source!A1416)</f>
        <v>1416</v>
      </c>
      <c r="B359">
        <v>40597198</v>
      </c>
      <c r="C359">
        <v>40603146</v>
      </c>
      <c r="D359">
        <v>38625156</v>
      </c>
      <c r="E359">
        <v>1</v>
      </c>
      <c r="F359">
        <v>1</v>
      </c>
      <c r="G359">
        <v>25</v>
      </c>
      <c r="H359">
        <v>3</v>
      </c>
      <c r="I359" t="s">
        <v>697</v>
      </c>
      <c r="J359" t="s">
        <v>698</v>
      </c>
      <c r="K359" t="s">
        <v>699</v>
      </c>
      <c r="L359">
        <v>1354</v>
      </c>
      <c r="N359">
        <v>1010</v>
      </c>
      <c r="O359" t="s">
        <v>171</v>
      </c>
      <c r="P359" t="s">
        <v>171</v>
      </c>
      <c r="Q359">
        <v>1</v>
      </c>
      <c r="W359">
        <v>0</v>
      </c>
      <c r="X359">
        <v>-1577156884</v>
      </c>
      <c r="Y359">
        <v>2.7</v>
      </c>
      <c r="AA359">
        <v>1999.65</v>
      </c>
      <c r="AB359">
        <v>0</v>
      </c>
      <c r="AC359">
        <v>0</v>
      </c>
      <c r="AD359">
        <v>0</v>
      </c>
      <c r="AE359">
        <v>1999.65</v>
      </c>
      <c r="AF359">
        <v>0</v>
      </c>
      <c r="AG359">
        <v>0</v>
      </c>
      <c r="AH359">
        <v>0</v>
      </c>
      <c r="AI359">
        <v>1</v>
      </c>
      <c r="AJ359">
        <v>1</v>
      </c>
      <c r="AK359">
        <v>1</v>
      </c>
      <c r="AL359">
        <v>1</v>
      </c>
      <c r="AN359">
        <v>0</v>
      </c>
      <c r="AO359">
        <v>1</v>
      </c>
      <c r="AP359">
        <v>0</v>
      </c>
      <c r="AQ359">
        <v>0</v>
      </c>
      <c r="AR359">
        <v>0</v>
      </c>
      <c r="AS359" t="s">
        <v>3</v>
      </c>
      <c r="AT359">
        <v>2.7</v>
      </c>
      <c r="AU359" t="s">
        <v>3</v>
      </c>
      <c r="AV359">
        <v>0</v>
      </c>
      <c r="AW359">
        <v>2</v>
      </c>
      <c r="AX359">
        <v>40603159</v>
      </c>
      <c r="AY359">
        <v>1</v>
      </c>
      <c r="AZ359">
        <v>0</v>
      </c>
      <c r="BA359">
        <v>458</v>
      </c>
      <c r="BB359">
        <v>0</v>
      </c>
      <c r="BC359">
        <v>0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0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0</v>
      </c>
      <c r="BW359">
        <v>0</v>
      </c>
      <c r="CX359">
        <f>Y359*Source!I1416</f>
        <v>0</v>
      </c>
      <c r="CY359">
        <f>AA359</f>
        <v>1999.65</v>
      </c>
      <c r="CZ359">
        <f>AE359</f>
        <v>1999.65</v>
      </c>
      <c r="DA359">
        <f>AI359</f>
        <v>1</v>
      </c>
      <c r="DB359">
        <f t="shared" si="73"/>
        <v>5399.06</v>
      </c>
      <c r="DC359">
        <f t="shared" si="74"/>
        <v>0</v>
      </c>
    </row>
    <row r="360" spans="1:107" x14ac:dyDescent="0.2">
      <c r="A360">
        <f>ROW(Source!A1416)</f>
        <v>1416</v>
      </c>
      <c r="B360">
        <v>40597198</v>
      </c>
      <c r="C360">
        <v>40603146</v>
      </c>
      <c r="D360">
        <v>38625271</v>
      </c>
      <c r="E360">
        <v>1</v>
      </c>
      <c r="F360">
        <v>1</v>
      </c>
      <c r="G360">
        <v>25</v>
      </c>
      <c r="H360">
        <v>3</v>
      </c>
      <c r="I360" t="s">
        <v>700</v>
      </c>
      <c r="J360" t="s">
        <v>701</v>
      </c>
      <c r="K360" t="s">
        <v>702</v>
      </c>
      <c r="L360">
        <v>1354</v>
      </c>
      <c r="N360">
        <v>1010</v>
      </c>
      <c r="O360" t="s">
        <v>171</v>
      </c>
      <c r="P360" t="s">
        <v>171</v>
      </c>
      <c r="Q360">
        <v>1</v>
      </c>
      <c r="W360">
        <v>0</v>
      </c>
      <c r="X360">
        <v>1586201792</v>
      </c>
      <c r="Y360">
        <v>40</v>
      </c>
      <c r="AA360">
        <v>23.91</v>
      </c>
      <c r="AB360">
        <v>0</v>
      </c>
      <c r="AC360">
        <v>0</v>
      </c>
      <c r="AD360">
        <v>0</v>
      </c>
      <c r="AE360">
        <v>23.91</v>
      </c>
      <c r="AF360">
        <v>0</v>
      </c>
      <c r="AG360">
        <v>0</v>
      </c>
      <c r="AH360">
        <v>0</v>
      </c>
      <c r="AI360">
        <v>1</v>
      </c>
      <c r="AJ360">
        <v>1</v>
      </c>
      <c r="AK360">
        <v>1</v>
      </c>
      <c r="AL360">
        <v>1</v>
      </c>
      <c r="AN360">
        <v>0</v>
      </c>
      <c r="AO360">
        <v>1</v>
      </c>
      <c r="AP360">
        <v>0</v>
      </c>
      <c r="AQ360">
        <v>0</v>
      </c>
      <c r="AR360">
        <v>0</v>
      </c>
      <c r="AS360" t="s">
        <v>3</v>
      </c>
      <c r="AT360">
        <v>40</v>
      </c>
      <c r="AU360" t="s">
        <v>3</v>
      </c>
      <c r="AV360">
        <v>0</v>
      </c>
      <c r="AW360">
        <v>2</v>
      </c>
      <c r="AX360">
        <v>40603160</v>
      </c>
      <c r="AY360">
        <v>1</v>
      </c>
      <c r="AZ360">
        <v>0</v>
      </c>
      <c r="BA360">
        <v>459</v>
      </c>
      <c r="BB360">
        <v>0</v>
      </c>
      <c r="BC360">
        <v>0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0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0</v>
      </c>
      <c r="BW360">
        <v>0</v>
      </c>
      <c r="CX360">
        <f>Y360*Source!I1416</f>
        <v>0</v>
      </c>
      <c r="CY360">
        <f>AA360</f>
        <v>23.91</v>
      </c>
      <c r="CZ360">
        <f>AE360</f>
        <v>23.91</v>
      </c>
      <c r="DA360">
        <f>AI360</f>
        <v>1</v>
      </c>
      <c r="DB360">
        <f t="shared" si="73"/>
        <v>956.4</v>
      </c>
      <c r="DC360">
        <f t="shared" si="74"/>
        <v>0</v>
      </c>
    </row>
    <row r="361" spans="1:107" x14ac:dyDescent="0.2">
      <c r="A361">
        <f>ROW(Source!A1480)</f>
        <v>1480</v>
      </c>
      <c r="B361">
        <v>40597198</v>
      </c>
      <c r="C361">
        <v>40603161</v>
      </c>
      <c r="D361">
        <v>38607873</v>
      </c>
      <c r="E361">
        <v>25</v>
      </c>
      <c r="F361">
        <v>1</v>
      </c>
      <c r="G361">
        <v>25</v>
      </c>
      <c r="H361">
        <v>1</v>
      </c>
      <c r="I361" t="s">
        <v>538</v>
      </c>
      <c r="J361" t="s">
        <v>3</v>
      </c>
      <c r="K361" t="s">
        <v>539</v>
      </c>
      <c r="L361">
        <v>1191</v>
      </c>
      <c r="N361">
        <v>1013</v>
      </c>
      <c r="O361" t="s">
        <v>540</v>
      </c>
      <c r="P361" t="s">
        <v>540</v>
      </c>
      <c r="Q361">
        <v>1</v>
      </c>
      <c r="W361">
        <v>0</v>
      </c>
      <c r="X361">
        <v>476480486</v>
      </c>
      <c r="Y361">
        <v>8.5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1</v>
      </c>
      <c r="AJ361">
        <v>1</v>
      </c>
      <c r="AK361">
        <v>1</v>
      </c>
      <c r="AL361">
        <v>1</v>
      </c>
      <c r="AN361">
        <v>0</v>
      </c>
      <c r="AO361">
        <v>1</v>
      </c>
      <c r="AP361">
        <v>0</v>
      </c>
      <c r="AQ361">
        <v>0</v>
      </c>
      <c r="AR361">
        <v>0</v>
      </c>
      <c r="AS361" t="s">
        <v>3</v>
      </c>
      <c r="AT361">
        <v>8.5</v>
      </c>
      <c r="AU361" t="s">
        <v>3</v>
      </c>
      <c r="AV361">
        <v>1</v>
      </c>
      <c r="AW361">
        <v>2</v>
      </c>
      <c r="AX361">
        <v>40603165</v>
      </c>
      <c r="AY361">
        <v>1</v>
      </c>
      <c r="AZ361">
        <v>0</v>
      </c>
      <c r="BA361">
        <v>460</v>
      </c>
      <c r="BB361">
        <v>0</v>
      </c>
      <c r="BC361">
        <v>0</v>
      </c>
      <c r="BD361">
        <v>0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0</v>
      </c>
      <c r="BK361">
        <v>0</v>
      </c>
      <c r="BL361">
        <v>0</v>
      </c>
      <c r="BM361">
        <v>0</v>
      </c>
      <c r="BN361">
        <v>0</v>
      </c>
      <c r="BO361">
        <v>0</v>
      </c>
      <c r="BP361">
        <v>0</v>
      </c>
      <c r="BQ361">
        <v>0</v>
      </c>
      <c r="BR361">
        <v>0</v>
      </c>
      <c r="BS361">
        <v>0</v>
      </c>
      <c r="BT361">
        <v>0</v>
      </c>
      <c r="BU361">
        <v>0</v>
      </c>
      <c r="BV361">
        <v>0</v>
      </c>
      <c r="BW361">
        <v>0</v>
      </c>
      <c r="CX361">
        <f>Y361*Source!I1480</f>
        <v>0.51</v>
      </c>
      <c r="CY361">
        <f>AD361</f>
        <v>0</v>
      </c>
      <c r="CZ361">
        <f>AH361</f>
        <v>0</v>
      </c>
      <c r="DA361">
        <f>AL361</f>
        <v>1</v>
      </c>
      <c r="DB361">
        <f t="shared" si="73"/>
        <v>0</v>
      </c>
      <c r="DC361">
        <f t="shared" si="74"/>
        <v>0</v>
      </c>
    </row>
    <row r="362" spans="1:107" x14ac:dyDescent="0.2">
      <c r="A362">
        <f>ROW(Source!A1480)</f>
        <v>1480</v>
      </c>
      <c r="B362">
        <v>40597198</v>
      </c>
      <c r="C362">
        <v>40603161</v>
      </c>
      <c r="D362">
        <v>38620898</v>
      </c>
      <c r="E362">
        <v>1</v>
      </c>
      <c r="F362">
        <v>1</v>
      </c>
      <c r="G362">
        <v>25</v>
      </c>
      <c r="H362">
        <v>2</v>
      </c>
      <c r="I362" t="s">
        <v>706</v>
      </c>
      <c r="J362" t="s">
        <v>707</v>
      </c>
      <c r="K362" t="s">
        <v>708</v>
      </c>
      <c r="L362">
        <v>1368</v>
      </c>
      <c r="N362">
        <v>1011</v>
      </c>
      <c r="O362" t="s">
        <v>544</v>
      </c>
      <c r="P362" t="s">
        <v>544</v>
      </c>
      <c r="Q362">
        <v>1</v>
      </c>
      <c r="W362">
        <v>0</v>
      </c>
      <c r="X362">
        <v>900917519</v>
      </c>
      <c r="Y362">
        <v>8.5</v>
      </c>
      <c r="AA362">
        <v>0</v>
      </c>
      <c r="AB362">
        <v>3.06</v>
      </c>
      <c r="AC362">
        <v>0.01</v>
      </c>
      <c r="AD362">
        <v>0</v>
      </c>
      <c r="AE362">
        <v>0</v>
      </c>
      <c r="AF362">
        <v>3.06</v>
      </c>
      <c r="AG362">
        <v>0.01</v>
      </c>
      <c r="AH362">
        <v>0</v>
      </c>
      <c r="AI362">
        <v>1</v>
      </c>
      <c r="AJ362">
        <v>1</v>
      </c>
      <c r="AK362">
        <v>1</v>
      </c>
      <c r="AL362">
        <v>1</v>
      </c>
      <c r="AN362">
        <v>0</v>
      </c>
      <c r="AO362">
        <v>1</v>
      </c>
      <c r="AP362">
        <v>0</v>
      </c>
      <c r="AQ362">
        <v>0</v>
      </c>
      <c r="AR362">
        <v>0</v>
      </c>
      <c r="AS362" t="s">
        <v>3</v>
      </c>
      <c r="AT362">
        <v>8.5</v>
      </c>
      <c r="AU362" t="s">
        <v>3</v>
      </c>
      <c r="AV362">
        <v>0</v>
      </c>
      <c r="AW362">
        <v>2</v>
      </c>
      <c r="AX362">
        <v>40603166</v>
      </c>
      <c r="AY362">
        <v>1</v>
      </c>
      <c r="AZ362">
        <v>0</v>
      </c>
      <c r="BA362">
        <v>461</v>
      </c>
      <c r="BB362">
        <v>0</v>
      </c>
      <c r="BC362">
        <v>0</v>
      </c>
      <c r="BD362">
        <v>0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0</v>
      </c>
      <c r="BM362">
        <v>0</v>
      </c>
      <c r="BN362">
        <v>0</v>
      </c>
      <c r="BO362">
        <v>0</v>
      </c>
      <c r="BP362">
        <v>0</v>
      </c>
      <c r="BQ362">
        <v>0</v>
      </c>
      <c r="BR362">
        <v>0</v>
      </c>
      <c r="BS362">
        <v>0</v>
      </c>
      <c r="BT362">
        <v>0</v>
      </c>
      <c r="BU362">
        <v>0</v>
      </c>
      <c r="BV362">
        <v>0</v>
      </c>
      <c r="BW362">
        <v>0</v>
      </c>
      <c r="CX362">
        <f>Y362*Source!I1480</f>
        <v>0.51</v>
      </c>
      <c r="CY362">
        <f>AB362</f>
        <v>3.06</v>
      </c>
      <c r="CZ362">
        <f>AF362</f>
        <v>3.06</v>
      </c>
      <c r="DA362">
        <f>AJ362</f>
        <v>1</v>
      </c>
      <c r="DB362">
        <f t="shared" si="73"/>
        <v>26.01</v>
      </c>
      <c r="DC362">
        <f t="shared" si="74"/>
        <v>0.09</v>
      </c>
    </row>
    <row r="363" spans="1:107" x14ac:dyDescent="0.2">
      <c r="A363">
        <f>ROW(Source!A1480)</f>
        <v>1480</v>
      </c>
      <c r="B363">
        <v>40597198</v>
      </c>
      <c r="C363">
        <v>40603161</v>
      </c>
      <c r="D363">
        <v>38625204</v>
      </c>
      <c r="E363">
        <v>1</v>
      </c>
      <c r="F363">
        <v>1</v>
      </c>
      <c r="G363">
        <v>25</v>
      </c>
      <c r="H363">
        <v>3</v>
      </c>
      <c r="I363" t="s">
        <v>709</v>
      </c>
      <c r="J363" t="s">
        <v>710</v>
      </c>
      <c r="K363" t="s">
        <v>711</v>
      </c>
      <c r="L363">
        <v>1354</v>
      </c>
      <c r="N363">
        <v>1010</v>
      </c>
      <c r="O363" t="s">
        <v>171</v>
      </c>
      <c r="P363" t="s">
        <v>171</v>
      </c>
      <c r="Q363">
        <v>1</v>
      </c>
      <c r="W363">
        <v>0</v>
      </c>
      <c r="X363">
        <v>2083953204</v>
      </c>
      <c r="Y363">
        <v>10</v>
      </c>
      <c r="AA363">
        <v>873.12</v>
      </c>
      <c r="AB363">
        <v>0</v>
      </c>
      <c r="AC363">
        <v>0</v>
      </c>
      <c r="AD363">
        <v>0</v>
      </c>
      <c r="AE363">
        <v>873.12</v>
      </c>
      <c r="AF363">
        <v>0</v>
      </c>
      <c r="AG363">
        <v>0</v>
      </c>
      <c r="AH363">
        <v>0</v>
      </c>
      <c r="AI363">
        <v>1</v>
      </c>
      <c r="AJ363">
        <v>1</v>
      </c>
      <c r="AK363">
        <v>1</v>
      </c>
      <c r="AL363">
        <v>1</v>
      </c>
      <c r="AN363">
        <v>0</v>
      </c>
      <c r="AO363">
        <v>1</v>
      </c>
      <c r="AP363">
        <v>0</v>
      </c>
      <c r="AQ363">
        <v>0</v>
      </c>
      <c r="AR363">
        <v>0</v>
      </c>
      <c r="AS363" t="s">
        <v>3</v>
      </c>
      <c r="AT363">
        <v>10</v>
      </c>
      <c r="AU363" t="s">
        <v>3</v>
      </c>
      <c r="AV363">
        <v>0</v>
      </c>
      <c r="AW363">
        <v>2</v>
      </c>
      <c r="AX363">
        <v>40603167</v>
      </c>
      <c r="AY363">
        <v>1</v>
      </c>
      <c r="AZ363">
        <v>0</v>
      </c>
      <c r="BA363">
        <v>462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0</v>
      </c>
      <c r="BQ363">
        <v>0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0</v>
      </c>
      <c r="CX363">
        <f>Y363*Source!I1480</f>
        <v>0.6</v>
      </c>
      <c r="CY363">
        <f>AA363</f>
        <v>873.12</v>
      </c>
      <c r="CZ363">
        <f>AE363</f>
        <v>873.12</v>
      </c>
      <c r="DA363">
        <f>AI363</f>
        <v>1</v>
      </c>
      <c r="DB363">
        <f t="shared" si="73"/>
        <v>8731.2000000000007</v>
      </c>
      <c r="DC363">
        <f t="shared" si="74"/>
        <v>0</v>
      </c>
    </row>
    <row r="364" spans="1:107" x14ac:dyDescent="0.2">
      <c r="A364">
        <f>ROW(Source!A1481)</f>
        <v>1481</v>
      </c>
      <c r="B364">
        <v>40597198</v>
      </c>
      <c r="C364">
        <v>40603168</v>
      </c>
      <c r="D364">
        <v>38607873</v>
      </c>
      <c r="E364">
        <v>25</v>
      </c>
      <c r="F364">
        <v>1</v>
      </c>
      <c r="G364">
        <v>25</v>
      </c>
      <c r="H364">
        <v>1</v>
      </c>
      <c r="I364" t="s">
        <v>538</v>
      </c>
      <c r="J364" t="s">
        <v>3</v>
      </c>
      <c r="K364" t="s">
        <v>539</v>
      </c>
      <c r="L364">
        <v>1191</v>
      </c>
      <c r="N364">
        <v>1013</v>
      </c>
      <c r="O364" t="s">
        <v>540</v>
      </c>
      <c r="P364" t="s">
        <v>540</v>
      </c>
      <c r="Q364">
        <v>1</v>
      </c>
      <c r="W364">
        <v>0</v>
      </c>
      <c r="X364">
        <v>476480486</v>
      </c>
      <c r="Y364">
        <v>5.2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1</v>
      </c>
      <c r="AJ364">
        <v>1</v>
      </c>
      <c r="AK364">
        <v>1</v>
      </c>
      <c r="AL364">
        <v>1</v>
      </c>
      <c r="AN364">
        <v>0</v>
      </c>
      <c r="AO364">
        <v>1</v>
      </c>
      <c r="AP364">
        <v>1</v>
      </c>
      <c r="AQ364">
        <v>0</v>
      </c>
      <c r="AR364">
        <v>0</v>
      </c>
      <c r="AS364" t="s">
        <v>3</v>
      </c>
      <c r="AT364">
        <v>2.6</v>
      </c>
      <c r="AU364" t="s">
        <v>400</v>
      </c>
      <c r="AV364">
        <v>1</v>
      </c>
      <c r="AW364">
        <v>2</v>
      </c>
      <c r="AX364">
        <v>40603171</v>
      </c>
      <c r="AY364">
        <v>1</v>
      </c>
      <c r="AZ364">
        <v>0</v>
      </c>
      <c r="BA364">
        <v>463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0</v>
      </c>
      <c r="BT364">
        <v>0</v>
      </c>
      <c r="BU364">
        <v>0</v>
      </c>
      <c r="BV364">
        <v>0</v>
      </c>
      <c r="BW364">
        <v>0</v>
      </c>
      <c r="CX364">
        <f>Y364*Source!I1481</f>
        <v>0.312</v>
      </c>
      <c r="CY364">
        <f>AD364</f>
        <v>0</v>
      </c>
      <c r="CZ364">
        <f>AH364</f>
        <v>0</v>
      </c>
      <c r="DA364">
        <f>AL364</f>
        <v>1</v>
      </c>
      <c r="DB364">
        <f>ROUND((ROUND(AT364*CZ364,2)*2),6)</f>
        <v>0</v>
      </c>
      <c r="DC364">
        <f>ROUND((ROUND(AT364*AG364,2)*2),6)</f>
        <v>0</v>
      </c>
    </row>
    <row r="365" spans="1:107" x14ac:dyDescent="0.2">
      <c r="A365">
        <f>ROW(Source!A1481)</f>
        <v>1481</v>
      </c>
      <c r="B365">
        <v>40597198</v>
      </c>
      <c r="C365">
        <v>40603168</v>
      </c>
      <c r="D365">
        <v>38620898</v>
      </c>
      <c r="E365">
        <v>1</v>
      </c>
      <c r="F365">
        <v>1</v>
      </c>
      <c r="G365">
        <v>25</v>
      </c>
      <c r="H365">
        <v>2</v>
      </c>
      <c r="I365" t="s">
        <v>706</v>
      </c>
      <c r="J365" t="s">
        <v>707</v>
      </c>
      <c r="K365" t="s">
        <v>708</v>
      </c>
      <c r="L365">
        <v>1368</v>
      </c>
      <c r="N365">
        <v>1011</v>
      </c>
      <c r="O365" t="s">
        <v>544</v>
      </c>
      <c r="P365" t="s">
        <v>544</v>
      </c>
      <c r="Q365">
        <v>1</v>
      </c>
      <c r="W365">
        <v>0</v>
      </c>
      <c r="X365">
        <v>900917519</v>
      </c>
      <c r="Y365">
        <v>5.2</v>
      </c>
      <c r="AA365">
        <v>0</v>
      </c>
      <c r="AB365">
        <v>3.06</v>
      </c>
      <c r="AC365">
        <v>0.01</v>
      </c>
      <c r="AD365">
        <v>0</v>
      </c>
      <c r="AE365">
        <v>0</v>
      </c>
      <c r="AF365">
        <v>3.06</v>
      </c>
      <c r="AG365">
        <v>0.01</v>
      </c>
      <c r="AH365">
        <v>0</v>
      </c>
      <c r="AI365">
        <v>1</v>
      </c>
      <c r="AJ365">
        <v>1</v>
      </c>
      <c r="AK365">
        <v>1</v>
      </c>
      <c r="AL365">
        <v>1</v>
      </c>
      <c r="AN365">
        <v>0</v>
      </c>
      <c r="AO365">
        <v>1</v>
      </c>
      <c r="AP365">
        <v>1</v>
      </c>
      <c r="AQ365">
        <v>0</v>
      </c>
      <c r="AR365">
        <v>0</v>
      </c>
      <c r="AS365" t="s">
        <v>3</v>
      </c>
      <c r="AT365">
        <v>2.6</v>
      </c>
      <c r="AU365" t="s">
        <v>400</v>
      </c>
      <c r="AV365">
        <v>0</v>
      </c>
      <c r="AW365">
        <v>2</v>
      </c>
      <c r="AX365">
        <v>40603172</v>
      </c>
      <c r="AY365">
        <v>1</v>
      </c>
      <c r="AZ365">
        <v>0</v>
      </c>
      <c r="BA365">
        <v>464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0</v>
      </c>
      <c r="BM365">
        <v>0</v>
      </c>
      <c r="BN365">
        <v>0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0</v>
      </c>
      <c r="CX365">
        <f>Y365*Source!I1481</f>
        <v>0.312</v>
      </c>
      <c r="CY365">
        <f>AB365</f>
        <v>3.06</v>
      </c>
      <c r="CZ365">
        <f>AF365</f>
        <v>3.06</v>
      </c>
      <c r="DA365">
        <f>AJ365</f>
        <v>1</v>
      </c>
      <c r="DB365">
        <f>ROUND((ROUND(AT365*CZ365,2)*2),6)</f>
        <v>15.92</v>
      </c>
      <c r="DC365">
        <f>ROUND((ROUND(AT365*AG365,2)*2),6)</f>
        <v>0.06</v>
      </c>
    </row>
    <row r="366" spans="1:107" x14ac:dyDescent="0.2">
      <c r="A366">
        <f>ROW(Source!A1482)</f>
        <v>1482</v>
      </c>
      <c r="B366">
        <v>40597198</v>
      </c>
      <c r="C366">
        <v>40603173</v>
      </c>
      <c r="D366">
        <v>38607873</v>
      </c>
      <c r="E366">
        <v>25</v>
      </c>
      <c r="F366">
        <v>1</v>
      </c>
      <c r="G366">
        <v>25</v>
      </c>
      <c r="H366">
        <v>1</v>
      </c>
      <c r="I366" t="s">
        <v>538</v>
      </c>
      <c r="J366" t="s">
        <v>3</v>
      </c>
      <c r="K366" t="s">
        <v>539</v>
      </c>
      <c r="L366">
        <v>1191</v>
      </c>
      <c r="N366">
        <v>1013</v>
      </c>
      <c r="O366" t="s">
        <v>540</v>
      </c>
      <c r="P366" t="s">
        <v>540</v>
      </c>
      <c r="Q366">
        <v>1</v>
      </c>
      <c r="W366">
        <v>0</v>
      </c>
      <c r="X366">
        <v>476480486</v>
      </c>
      <c r="Y366">
        <v>17.02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1</v>
      </c>
      <c r="AJ366">
        <v>1</v>
      </c>
      <c r="AK366">
        <v>1</v>
      </c>
      <c r="AL366">
        <v>1</v>
      </c>
      <c r="AN366">
        <v>0</v>
      </c>
      <c r="AO366">
        <v>1</v>
      </c>
      <c r="AP366">
        <v>0</v>
      </c>
      <c r="AQ366">
        <v>0</v>
      </c>
      <c r="AR366">
        <v>0</v>
      </c>
      <c r="AS366" t="s">
        <v>3</v>
      </c>
      <c r="AT366">
        <v>17.02</v>
      </c>
      <c r="AU366" t="s">
        <v>3</v>
      </c>
      <c r="AV366">
        <v>1</v>
      </c>
      <c r="AW366">
        <v>2</v>
      </c>
      <c r="AX366">
        <v>40603177</v>
      </c>
      <c r="AY366">
        <v>1</v>
      </c>
      <c r="AZ366">
        <v>0</v>
      </c>
      <c r="BA366">
        <v>465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</v>
      </c>
      <c r="BQ366">
        <v>0</v>
      </c>
      <c r="BR366">
        <v>0</v>
      </c>
      <c r="BS366">
        <v>0</v>
      </c>
      <c r="BT366">
        <v>0</v>
      </c>
      <c r="BU366">
        <v>0</v>
      </c>
      <c r="BV366">
        <v>0</v>
      </c>
      <c r="BW366">
        <v>0</v>
      </c>
      <c r="CX366">
        <f>Y366*Source!I1482</f>
        <v>1.0211999999999999</v>
      </c>
      <c r="CY366">
        <f>AD366</f>
        <v>0</v>
      </c>
      <c r="CZ366">
        <f>AH366</f>
        <v>0</v>
      </c>
      <c r="DA366">
        <f>AL366</f>
        <v>1</v>
      </c>
      <c r="DB366">
        <f t="shared" ref="DB366:DB379" si="78">ROUND(ROUND(AT366*CZ366,2),6)</f>
        <v>0</v>
      </c>
      <c r="DC366">
        <f t="shared" ref="DC366:DC379" si="79">ROUND(ROUND(AT366*AG366,2),6)</f>
        <v>0</v>
      </c>
    </row>
    <row r="367" spans="1:107" x14ac:dyDescent="0.2">
      <c r="A367">
        <f>ROW(Source!A1482)</f>
        <v>1482</v>
      </c>
      <c r="B367">
        <v>40597198</v>
      </c>
      <c r="C367">
        <v>40603173</v>
      </c>
      <c r="D367">
        <v>38623972</v>
      </c>
      <c r="E367">
        <v>1</v>
      </c>
      <c r="F367">
        <v>1</v>
      </c>
      <c r="G367">
        <v>25</v>
      </c>
      <c r="H367">
        <v>3</v>
      </c>
      <c r="I367" t="s">
        <v>569</v>
      </c>
      <c r="J367" t="s">
        <v>570</v>
      </c>
      <c r="K367" t="s">
        <v>571</v>
      </c>
      <c r="L367">
        <v>1339</v>
      </c>
      <c r="N367">
        <v>1007</v>
      </c>
      <c r="O367" t="s">
        <v>263</v>
      </c>
      <c r="P367" t="s">
        <v>263</v>
      </c>
      <c r="Q367">
        <v>1</v>
      </c>
      <c r="W367">
        <v>0</v>
      </c>
      <c r="X367">
        <v>1273343709</v>
      </c>
      <c r="Y367">
        <v>0.25</v>
      </c>
      <c r="AA367">
        <v>3003.56</v>
      </c>
      <c r="AB367">
        <v>0</v>
      </c>
      <c r="AC367">
        <v>0</v>
      </c>
      <c r="AD367">
        <v>0</v>
      </c>
      <c r="AE367">
        <v>3003.56</v>
      </c>
      <c r="AF367">
        <v>0</v>
      </c>
      <c r="AG367">
        <v>0</v>
      </c>
      <c r="AH367">
        <v>0</v>
      </c>
      <c r="AI367">
        <v>1</v>
      </c>
      <c r="AJ367">
        <v>1</v>
      </c>
      <c r="AK367">
        <v>1</v>
      </c>
      <c r="AL367">
        <v>1</v>
      </c>
      <c r="AN367">
        <v>0</v>
      </c>
      <c r="AO367">
        <v>1</v>
      </c>
      <c r="AP367">
        <v>0</v>
      </c>
      <c r="AQ367">
        <v>0</v>
      </c>
      <c r="AR367">
        <v>0</v>
      </c>
      <c r="AS367" t="s">
        <v>3</v>
      </c>
      <c r="AT367">
        <v>0.25</v>
      </c>
      <c r="AU367" t="s">
        <v>3</v>
      </c>
      <c r="AV367">
        <v>0</v>
      </c>
      <c r="AW367">
        <v>2</v>
      </c>
      <c r="AX367">
        <v>40603178</v>
      </c>
      <c r="AY367">
        <v>1</v>
      </c>
      <c r="AZ367">
        <v>0</v>
      </c>
      <c r="BA367">
        <v>466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0</v>
      </c>
      <c r="BT367">
        <v>0</v>
      </c>
      <c r="BU367">
        <v>0</v>
      </c>
      <c r="BV367">
        <v>0</v>
      </c>
      <c r="BW367">
        <v>0</v>
      </c>
      <c r="CX367">
        <f>Y367*Source!I1482</f>
        <v>1.4999999999999999E-2</v>
      </c>
      <c r="CY367">
        <f>AA367</f>
        <v>3003.56</v>
      </c>
      <c r="CZ367">
        <f>AE367</f>
        <v>3003.56</v>
      </c>
      <c r="DA367">
        <f>AI367</f>
        <v>1</v>
      </c>
      <c r="DB367">
        <f t="shared" si="78"/>
        <v>750.89</v>
      </c>
      <c r="DC367">
        <f t="shared" si="79"/>
        <v>0</v>
      </c>
    </row>
    <row r="368" spans="1:107" x14ac:dyDescent="0.2">
      <c r="A368">
        <f>ROW(Source!A1482)</f>
        <v>1482</v>
      </c>
      <c r="B368">
        <v>40597198</v>
      </c>
      <c r="C368">
        <v>40603173</v>
      </c>
      <c r="D368">
        <v>38624681</v>
      </c>
      <c r="E368">
        <v>1</v>
      </c>
      <c r="F368">
        <v>1</v>
      </c>
      <c r="G368">
        <v>25</v>
      </c>
      <c r="H368">
        <v>3</v>
      </c>
      <c r="I368" t="s">
        <v>406</v>
      </c>
      <c r="J368" t="s">
        <v>408</v>
      </c>
      <c r="K368" t="s">
        <v>407</v>
      </c>
      <c r="L368">
        <v>1339</v>
      </c>
      <c r="N368">
        <v>1007</v>
      </c>
      <c r="O368" t="s">
        <v>263</v>
      </c>
      <c r="P368" t="s">
        <v>263</v>
      </c>
      <c r="Q368">
        <v>1</v>
      </c>
      <c r="W368">
        <v>1</v>
      </c>
      <c r="X368">
        <v>-1658799665</v>
      </c>
      <c r="Y368">
        <v>-8.6</v>
      </c>
      <c r="AA368">
        <v>14137.46</v>
      </c>
      <c r="AB368">
        <v>0</v>
      </c>
      <c r="AC368">
        <v>0</v>
      </c>
      <c r="AD368">
        <v>0</v>
      </c>
      <c r="AE368">
        <v>14137.46</v>
      </c>
      <c r="AF368">
        <v>0</v>
      </c>
      <c r="AG368">
        <v>0</v>
      </c>
      <c r="AH368">
        <v>0</v>
      </c>
      <c r="AI368">
        <v>1</v>
      </c>
      <c r="AJ368">
        <v>1</v>
      </c>
      <c r="AK368">
        <v>1</v>
      </c>
      <c r="AL368">
        <v>1</v>
      </c>
      <c r="AN368">
        <v>0</v>
      </c>
      <c r="AO368">
        <v>1</v>
      </c>
      <c r="AP368">
        <v>0</v>
      </c>
      <c r="AQ368">
        <v>0</v>
      </c>
      <c r="AR368">
        <v>0</v>
      </c>
      <c r="AS368" t="s">
        <v>3</v>
      </c>
      <c r="AT368">
        <v>-8.6</v>
      </c>
      <c r="AU368" t="s">
        <v>3</v>
      </c>
      <c r="AV368">
        <v>0</v>
      </c>
      <c r="AW368">
        <v>2</v>
      </c>
      <c r="AX368">
        <v>40603179</v>
      </c>
      <c r="AY368">
        <v>1</v>
      </c>
      <c r="AZ368">
        <v>6144</v>
      </c>
      <c r="BA368">
        <v>467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0</v>
      </c>
      <c r="BK368">
        <v>0</v>
      </c>
      <c r="BL368">
        <v>0</v>
      </c>
      <c r="BM368">
        <v>0</v>
      </c>
      <c r="BN368">
        <v>0</v>
      </c>
      <c r="BO368">
        <v>0</v>
      </c>
      <c r="BP368">
        <v>0</v>
      </c>
      <c r="BQ368">
        <v>0</v>
      </c>
      <c r="BR368">
        <v>0</v>
      </c>
      <c r="BS368">
        <v>0</v>
      </c>
      <c r="BT368">
        <v>0</v>
      </c>
      <c r="BU368">
        <v>0</v>
      </c>
      <c r="BV368">
        <v>0</v>
      </c>
      <c r="BW368">
        <v>0</v>
      </c>
      <c r="CX368">
        <f>Y368*Source!I1482</f>
        <v>-0.51600000000000001</v>
      </c>
      <c r="CY368">
        <f>AA368</f>
        <v>14137.46</v>
      </c>
      <c r="CZ368">
        <f>AE368</f>
        <v>14137.46</v>
      </c>
      <c r="DA368">
        <f>AI368</f>
        <v>1</v>
      </c>
      <c r="DB368">
        <f t="shared" si="78"/>
        <v>-121582.16</v>
      </c>
      <c r="DC368">
        <f t="shared" si="79"/>
        <v>0</v>
      </c>
    </row>
    <row r="369" spans="1:107" x14ac:dyDescent="0.2">
      <c r="A369">
        <f>ROW(Source!A1524)</f>
        <v>1524</v>
      </c>
      <c r="B369">
        <v>40597198</v>
      </c>
      <c r="C369">
        <v>40603188</v>
      </c>
      <c r="D369">
        <v>38607873</v>
      </c>
      <c r="E369">
        <v>25</v>
      </c>
      <c r="F369">
        <v>1</v>
      </c>
      <c r="G369">
        <v>25</v>
      </c>
      <c r="H369">
        <v>1</v>
      </c>
      <c r="I369" t="s">
        <v>538</v>
      </c>
      <c r="J369" t="s">
        <v>3</v>
      </c>
      <c r="K369" t="s">
        <v>539</v>
      </c>
      <c r="L369">
        <v>1191</v>
      </c>
      <c r="N369">
        <v>1013</v>
      </c>
      <c r="O369" t="s">
        <v>540</v>
      </c>
      <c r="P369" t="s">
        <v>540</v>
      </c>
      <c r="Q369">
        <v>1</v>
      </c>
      <c r="W369">
        <v>0</v>
      </c>
      <c r="X369">
        <v>476480486</v>
      </c>
      <c r="Y369">
        <v>11.7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1</v>
      </c>
      <c r="AJ369">
        <v>1</v>
      </c>
      <c r="AK369">
        <v>1</v>
      </c>
      <c r="AL369">
        <v>1</v>
      </c>
      <c r="AN369">
        <v>0</v>
      </c>
      <c r="AO369">
        <v>1</v>
      </c>
      <c r="AP369">
        <v>0</v>
      </c>
      <c r="AQ369">
        <v>0</v>
      </c>
      <c r="AR369">
        <v>0</v>
      </c>
      <c r="AS369" t="s">
        <v>3</v>
      </c>
      <c r="AT369">
        <v>11.7</v>
      </c>
      <c r="AU369" t="s">
        <v>3</v>
      </c>
      <c r="AV369">
        <v>1</v>
      </c>
      <c r="AW369">
        <v>2</v>
      </c>
      <c r="AX369">
        <v>40603192</v>
      </c>
      <c r="AY369">
        <v>1</v>
      </c>
      <c r="AZ369">
        <v>0</v>
      </c>
      <c r="BA369">
        <v>472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0</v>
      </c>
      <c r="BO369">
        <v>0</v>
      </c>
      <c r="BP369">
        <v>0</v>
      </c>
      <c r="BQ369">
        <v>0</v>
      </c>
      <c r="BR369">
        <v>0</v>
      </c>
      <c r="BS369">
        <v>0</v>
      </c>
      <c r="BT369">
        <v>0</v>
      </c>
      <c r="BU369">
        <v>0</v>
      </c>
      <c r="BV369">
        <v>0</v>
      </c>
      <c r="BW369">
        <v>0</v>
      </c>
      <c r="CX369">
        <f>Y369*Source!I1524</f>
        <v>0</v>
      </c>
      <c r="CY369">
        <f>AD369</f>
        <v>0</v>
      </c>
      <c r="CZ369">
        <f>AH369</f>
        <v>0</v>
      </c>
      <c r="DA369">
        <f>AL369</f>
        <v>1</v>
      </c>
      <c r="DB369">
        <f t="shared" si="78"/>
        <v>0</v>
      </c>
      <c r="DC369">
        <f t="shared" si="79"/>
        <v>0</v>
      </c>
    </row>
    <row r="370" spans="1:107" x14ac:dyDescent="0.2">
      <c r="A370">
        <f>ROW(Source!A1524)</f>
        <v>1524</v>
      </c>
      <c r="B370">
        <v>40597198</v>
      </c>
      <c r="C370">
        <v>40603188</v>
      </c>
      <c r="D370">
        <v>38620123</v>
      </c>
      <c r="E370">
        <v>1</v>
      </c>
      <c r="F370">
        <v>1</v>
      </c>
      <c r="G370">
        <v>25</v>
      </c>
      <c r="H370">
        <v>2</v>
      </c>
      <c r="I370" t="s">
        <v>593</v>
      </c>
      <c r="J370" t="s">
        <v>594</v>
      </c>
      <c r="K370" t="s">
        <v>595</v>
      </c>
      <c r="L370">
        <v>1368</v>
      </c>
      <c r="N370">
        <v>1011</v>
      </c>
      <c r="O370" t="s">
        <v>544</v>
      </c>
      <c r="P370" t="s">
        <v>544</v>
      </c>
      <c r="Q370">
        <v>1</v>
      </c>
      <c r="W370">
        <v>0</v>
      </c>
      <c r="X370">
        <v>-806024906</v>
      </c>
      <c r="Y370">
        <v>1.26</v>
      </c>
      <c r="AA370">
        <v>0</v>
      </c>
      <c r="AB370">
        <v>1159.46</v>
      </c>
      <c r="AC370">
        <v>525.74</v>
      </c>
      <c r="AD370">
        <v>0</v>
      </c>
      <c r="AE370">
        <v>0</v>
      </c>
      <c r="AF370">
        <v>1159.46</v>
      </c>
      <c r="AG370">
        <v>525.74</v>
      </c>
      <c r="AH370">
        <v>0</v>
      </c>
      <c r="AI370">
        <v>1</v>
      </c>
      <c r="AJ370">
        <v>1</v>
      </c>
      <c r="AK370">
        <v>1</v>
      </c>
      <c r="AL370">
        <v>1</v>
      </c>
      <c r="AN370">
        <v>0</v>
      </c>
      <c r="AO370">
        <v>1</v>
      </c>
      <c r="AP370">
        <v>0</v>
      </c>
      <c r="AQ370">
        <v>0</v>
      </c>
      <c r="AR370">
        <v>0</v>
      </c>
      <c r="AS370" t="s">
        <v>3</v>
      </c>
      <c r="AT370">
        <v>1.26</v>
      </c>
      <c r="AU370" t="s">
        <v>3</v>
      </c>
      <c r="AV370">
        <v>0</v>
      </c>
      <c r="AW370">
        <v>2</v>
      </c>
      <c r="AX370">
        <v>40603193</v>
      </c>
      <c r="AY370">
        <v>1</v>
      </c>
      <c r="AZ370">
        <v>0</v>
      </c>
      <c r="BA370">
        <v>473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0</v>
      </c>
      <c r="BO370">
        <v>0</v>
      </c>
      <c r="BP370">
        <v>0</v>
      </c>
      <c r="BQ370">
        <v>0</v>
      </c>
      <c r="BR370">
        <v>0</v>
      </c>
      <c r="BS370">
        <v>0</v>
      </c>
      <c r="BT370">
        <v>0</v>
      </c>
      <c r="BU370">
        <v>0</v>
      </c>
      <c r="BV370">
        <v>0</v>
      </c>
      <c r="BW370">
        <v>0</v>
      </c>
      <c r="CX370">
        <f>Y370*Source!I1524</f>
        <v>0</v>
      </c>
      <c r="CY370">
        <f>AB370</f>
        <v>1159.46</v>
      </c>
      <c r="CZ370">
        <f>AF370</f>
        <v>1159.46</v>
      </c>
      <c r="DA370">
        <f>AJ370</f>
        <v>1</v>
      </c>
      <c r="DB370">
        <f t="shared" si="78"/>
        <v>1460.92</v>
      </c>
      <c r="DC370">
        <f t="shared" si="79"/>
        <v>662.43</v>
      </c>
    </row>
    <row r="371" spans="1:107" x14ac:dyDescent="0.2">
      <c r="A371">
        <f>ROW(Source!A1524)</f>
        <v>1524</v>
      </c>
      <c r="B371">
        <v>40597198</v>
      </c>
      <c r="C371">
        <v>40603188</v>
      </c>
      <c r="D371">
        <v>38620305</v>
      </c>
      <c r="E371">
        <v>1</v>
      </c>
      <c r="F371">
        <v>1</v>
      </c>
      <c r="G371">
        <v>25</v>
      </c>
      <c r="H371">
        <v>2</v>
      </c>
      <c r="I371" t="s">
        <v>581</v>
      </c>
      <c r="J371" t="s">
        <v>582</v>
      </c>
      <c r="K371" t="s">
        <v>583</v>
      </c>
      <c r="L371">
        <v>1368</v>
      </c>
      <c r="N371">
        <v>1011</v>
      </c>
      <c r="O371" t="s">
        <v>544</v>
      </c>
      <c r="P371" t="s">
        <v>544</v>
      </c>
      <c r="Q371">
        <v>1</v>
      </c>
      <c r="W371">
        <v>0</v>
      </c>
      <c r="X371">
        <v>-282859921</v>
      </c>
      <c r="Y371">
        <v>1.7</v>
      </c>
      <c r="AA371">
        <v>0</v>
      </c>
      <c r="AB371">
        <v>1364.77</v>
      </c>
      <c r="AC371">
        <v>610.30999999999995</v>
      </c>
      <c r="AD371">
        <v>0</v>
      </c>
      <c r="AE371">
        <v>0</v>
      </c>
      <c r="AF371">
        <v>1364.77</v>
      </c>
      <c r="AG371">
        <v>610.30999999999995</v>
      </c>
      <c r="AH371">
        <v>0</v>
      </c>
      <c r="AI371">
        <v>1</v>
      </c>
      <c r="AJ371">
        <v>1</v>
      </c>
      <c r="AK371">
        <v>1</v>
      </c>
      <c r="AL371">
        <v>1</v>
      </c>
      <c r="AN371">
        <v>0</v>
      </c>
      <c r="AO371">
        <v>1</v>
      </c>
      <c r="AP371">
        <v>0</v>
      </c>
      <c r="AQ371">
        <v>0</v>
      </c>
      <c r="AR371">
        <v>0</v>
      </c>
      <c r="AS371" t="s">
        <v>3</v>
      </c>
      <c r="AT371">
        <v>1.7</v>
      </c>
      <c r="AU371" t="s">
        <v>3</v>
      </c>
      <c r="AV371">
        <v>0</v>
      </c>
      <c r="AW371">
        <v>2</v>
      </c>
      <c r="AX371">
        <v>40603194</v>
      </c>
      <c r="AY371">
        <v>1</v>
      </c>
      <c r="AZ371">
        <v>0</v>
      </c>
      <c r="BA371">
        <v>474</v>
      </c>
      <c r="BB371">
        <v>0</v>
      </c>
      <c r="BC371">
        <v>0</v>
      </c>
      <c r="BD371">
        <v>0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0</v>
      </c>
      <c r="BK371">
        <v>0</v>
      </c>
      <c r="BL371">
        <v>0</v>
      </c>
      <c r="BM371">
        <v>0</v>
      </c>
      <c r="BN371">
        <v>0</v>
      </c>
      <c r="BO371">
        <v>0</v>
      </c>
      <c r="BP371">
        <v>0</v>
      </c>
      <c r="BQ371">
        <v>0</v>
      </c>
      <c r="BR371">
        <v>0</v>
      </c>
      <c r="BS371">
        <v>0</v>
      </c>
      <c r="BT371">
        <v>0</v>
      </c>
      <c r="BU371">
        <v>0</v>
      </c>
      <c r="BV371">
        <v>0</v>
      </c>
      <c r="BW371">
        <v>0</v>
      </c>
      <c r="CX371">
        <f>Y371*Source!I1524</f>
        <v>0</v>
      </c>
      <c r="CY371">
        <f>AB371</f>
        <v>1364.77</v>
      </c>
      <c r="CZ371">
        <f>AF371</f>
        <v>1364.77</v>
      </c>
      <c r="DA371">
        <f>AJ371</f>
        <v>1</v>
      </c>
      <c r="DB371">
        <f t="shared" si="78"/>
        <v>2320.11</v>
      </c>
      <c r="DC371">
        <f t="shared" si="79"/>
        <v>1037.53</v>
      </c>
    </row>
    <row r="372" spans="1:107" x14ac:dyDescent="0.2">
      <c r="A372">
        <f>ROW(Source!A1525)</f>
        <v>1525</v>
      </c>
      <c r="B372">
        <v>40597198</v>
      </c>
      <c r="C372">
        <v>40603195</v>
      </c>
      <c r="D372">
        <v>38607873</v>
      </c>
      <c r="E372">
        <v>25</v>
      </c>
      <c r="F372">
        <v>1</v>
      </c>
      <c r="G372">
        <v>25</v>
      </c>
      <c r="H372">
        <v>1</v>
      </c>
      <c r="I372" t="s">
        <v>538</v>
      </c>
      <c r="J372" t="s">
        <v>3</v>
      </c>
      <c r="K372" t="s">
        <v>539</v>
      </c>
      <c r="L372">
        <v>1191</v>
      </c>
      <c r="N372">
        <v>1013</v>
      </c>
      <c r="O372" t="s">
        <v>540</v>
      </c>
      <c r="P372" t="s">
        <v>540</v>
      </c>
      <c r="Q372">
        <v>1</v>
      </c>
      <c r="W372">
        <v>0</v>
      </c>
      <c r="X372">
        <v>476480486</v>
      </c>
      <c r="Y372">
        <v>76.7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1</v>
      </c>
      <c r="AJ372">
        <v>1</v>
      </c>
      <c r="AK372">
        <v>1</v>
      </c>
      <c r="AL372">
        <v>1</v>
      </c>
      <c r="AN372">
        <v>0</v>
      </c>
      <c r="AO372">
        <v>1</v>
      </c>
      <c r="AP372">
        <v>0</v>
      </c>
      <c r="AQ372">
        <v>0</v>
      </c>
      <c r="AR372">
        <v>0</v>
      </c>
      <c r="AS372" t="s">
        <v>3</v>
      </c>
      <c r="AT372">
        <v>76.7</v>
      </c>
      <c r="AU372" t="s">
        <v>3</v>
      </c>
      <c r="AV372">
        <v>1</v>
      </c>
      <c r="AW372">
        <v>2</v>
      </c>
      <c r="AX372">
        <v>40603197</v>
      </c>
      <c r="AY372">
        <v>1</v>
      </c>
      <c r="AZ372">
        <v>0</v>
      </c>
      <c r="BA372">
        <v>475</v>
      </c>
      <c r="BB372">
        <v>0</v>
      </c>
      <c r="BC372">
        <v>0</v>
      </c>
      <c r="BD372">
        <v>0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0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0</v>
      </c>
      <c r="CX372">
        <f>Y372*Source!I1525</f>
        <v>0</v>
      </c>
      <c r="CY372">
        <f>AD372</f>
        <v>0</v>
      </c>
      <c r="CZ372">
        <f>AH372</f>
        <v>0</v>
      </c>
      <c r="DA372">
        <f>AL372</f>
        <v>1</v>
      </c>
      <c r="DB372">
        <f t="shared" si="78"/>
        <v>0</v>
      </c>
      <c r="DC372">
        <f t="shared" si="79"/>
        <v>0</v>
      </c>
    </row>
    <row r="373" spans="1:107" x14ac:dyDescent="0.2">
      <c r="A373">
        <f>ROW(Source!A1526)</f>
        <v>1526</v>
      </c>
      <c r="B373">
        <v>40597198</v>
      </c>
      <c r="C373">
        <v>40603198</v>
      </c>
      <c r="D373">
        <v>38620079</v>
      </c>
      <c r="E373">
        <v>1</v>
      </c>
      <c r="F373">
        <v>1</v>
      </c>
      <c r="G373">
        <v>25</v>
      </c>
      <c r="H373">
        <v>2</v>
      </c>
      <c r="I373" t="s">
        <v>584</v>
      </c>
      <c r="J373" t="s">
        <v>585</v>
      </c>
      <c r="K373" t="s">
        <v>586</v>
      </c>
      <c r="L373">
        <v>1368</v>
      </c>
      <c r="N373">
        <v>1011</v>
      </c>
      <c r="O373" t="s">
        <v>544</v>
      </c>
      <c r="P373" t="s">
        <v>544</v>
      </c>
      <c r="Q373">
        <v>1</v>
      </c>
      <c r="W373">
        <v>0</v>
      </c>
      <c r="X373">
        <v>930788895</v>
      </c>
      <c r="Y373">
        <v>5.3699999999999998E-2</v>
      </c>
      <c r="AA373">
        <v>0</v>
      </c>
      <c r="AB373">
        <v>1451.71</v>
      </c>
      <c r="AC373">
        <v>457.95</v>
      </c>
      <c r="AD373">
        <v>0</v>
      </c>
      <c r="AE373">
        <v>0</v>
      </c>
      <c r="AF373">
        <v>1451.71</v>
      </c>
      <c r="AG373">
        <v>457.95</v>
      </c>
      <c r="AH373">
        <v>0</v>
      </c>
      <c r="AI373">
        <v>1</v>
      </c>
      <c r="AJ373">
        <v>1</v>
      </c>
      <c r="AK373">
        <v>1</v>
      </c>
      <c r="AL373">
        <v>1</v>
      </c>
      <c r="AN373">
        <v>0</v>
      </c>
      <c r="AO373">
        <v>1</v>
      </c>
      <c r="AP373">
        <v>0</v>
      </c>
      <c r="AQ373">
        <v>0</v>
      </c>
      <c r="AR373">
        <v>0</v>
      </c>
      <c r="AS373" t="s">
        <v>3</v>
      </c>
      <c r="AT373">
        <v>5.3699999999999998E-2</v>
      </c>
      <c r="AU373" t="s">
        <v>3</v>
      </c>
      <c r="AV373">
        <v>0</v>
      </c>
      <c r="AW373">
        <v>2</v>
      </c>
      <c r="AX373">
        <v>40603200</v>
      </c>
      <c r="AY373">
        <v>1</v>
      </c>
      <c r="AZ373">
        <v>0</v>
      </c>
      <c r="BA373">
        <v>476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0</v>
      </c>
      <c r="CX373">
        <f>Y373*Source!I1526</f>
        <v>0</v>
      </c>
      <c r="CY373">
        <f t="shared" ref="CY373:CY381" si="80">AB373</f>
        <v>1451.71</v>
      </c>
      <c r="CZ373">
        <f t="shared" ref="CZ373:CZ381" si="81">AF373</f>
        <v>1451.71</v>
      </c>
      <c r="DA373">
        <f t="shared" ref="DA373:DA381" si="82">AJ373</f>
        <v>1</v>
      </c>
      <c r="DB373">
        <f t="shared" si="78"/>
        <v>77.959999999999994</v>
      </c>
      <c r="DC373">
        <f t="shared" si="79"/>
        <v>24.59</v>
      </c>
    </row>
    <row r="374" spans="1:107" x14ac:dyDescent="0.2">
      <c r="A374">
        <f>ROW(Source!A1527)</f>
        <v>1527</v>
      </c>
      <c r="B374">
        <v>40597198</v>
      </c>
      <c r="C374">
        <v>40603201</v>
      </c>
      <c r="D374">
        <v>38620866</v>
      </c>
      <c r="E374">
        <v>1</v>
      </c>
      <c r="F374">
        <v>1</v>
      </c>
      <c r="G374">
        <v>25</v>
      </c>
      <c r="H374">
        <v>2</v>
      </c>
      <c r="I374" t="s">
        <v>587</v>
      </c>
      <c r="J374" t="s">
        <v>588</v>
      </c>
      <c r="K374" t="s">
        <v>589</v>
      </c>
      <c r="L374">
        <v>1368</v>
      </c>
      <c r="N374">
        <v>1011</v>
      </c>
      <c r="O374" t="s">
        <v>544</v>
      </c>
      <c r="P374" t="s">
        <v>544</v>
      </c>
      <c r="Q374">
        <v>1</v>
      </c>
      <c r="W374">
        <v>0</v>
      </c>
      <c r="X374">
        <v>-170043387</v>
      </c>
      <c r="Y374">
        <v>0.02</v>
      </c>
      <c r="AA374">
        <v>0</v>
      </c>
      <c r="AB374">
        <v>952.49</v>
      </c>
      <c r="AC374">
        <v>301.5</v>
      </c>
      <c r="AD374">
        <v>0</v>
      </c>
      <c r="AE374">
        <v>0</v>
      </c>
      <c r="AF374">
        <v>952.49</v>
      </c>
      <c r="AG374">
        <v>301.5</v>
      </c>
      <c r="AH374">
        <v>0</v>
      </c>
      <c r="AI374">
        <v>1</v>
      </c>
      <c r="AJ374">
        <v>1</v>
      </c>
      <c r="AK374">
        <v>1</v>
      </c>
      <c r="AL374">
        <v>1</v>
      </c>
      <c r="AN374">
        <v>0</v>
      </c>
      <c r="AO374">
        <v>1</v>
      </c>
      <c r="AP374">
        <v>0</v>
      </c>
      <c r="AQ374">
        <v>0</v>
      </c>
      <c r="AR374">
        <v>0</v>
      </c>
      <c r="AS374" t="s">
        <v>3</v>
      </c>
      <c r="AT374">
        <v>0.02</v>
      </c>
      <c r="AU374" t="s">
        <v>3</v>
      </c>
      <c r="AV374">
        <v>0</v>
      </c>
      <c r="AW374">
        <v>2</v>
      </c>
      <c r="AX374">
        <v>40603204</v>
      </c>
      <c r="AY374">
        <v>1</v>
      </c>
      <c r="AZ374">
        <v>0</v>
      </c>
      <c r="BA374">
        <v>477</v>
      </c>
      <c r="BB374">
        <v>0</v>
      </c>
      <c r="BC374">
        <v>0</v>
      </c>
      <c r="BD374">
        <v>0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0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0</v>
      </c>
      <c r="CX374">
        <f>Y374*Source!I1527</f>
        <v>0</v>
      </c>
      <c r="CY374">
        <f t="shared" si="80"/>
        <v>952.49</v>
      </c>
      <c r="CZ374">
        <f t="shared" si="81"/>
        <v>952.49</v>
      </c>
      <c r="DA374">
        <f t="shared" si="82"/>
        <v>1</v>
      </c>
      <c r="DB374">
        <f t="shared" si="78"/>
        <v>19.05</v>
      </c>
      <c r="DC374">
        <f t="shared" si="79"/>
        <v>6.03</v>
      </c>
    </row>
    <row r="375" spans="1:107" x14ac:dyDescent="0.2">
      <c r="A375">
        <f>ROW(Source!A1527)</f>
        <v>1527</v>
      </c>
      <c r="B375">
        <v>40597198</v>
      </c>
      <c r="C375">
        <v>40603201</v>
      </c>
      <c r="D375">
        <v>38620867</v>
      </c>
      <c r="E375">
        <v>1</v>
      </c>
      <c r="F375">
        <v>1</v>
      </c>
      <c r="G375">
        <v>25</v>
      </c>
      <c r="H375">
        <v>2</v>
      </c>
      <c r="I375" t="s">
        <v>590</v>
      </c>
      <c r="J375" t="s">
        <v>591</v>
      </c>
      <c r="K375" t="s">
        <v>592</v>
      </c>
      <c r="L375">
        <v>1368</v>
      </c>
      <c r="N375">
        <v>1011</v>
      </c>
      <c r="O375" t="s">
        <v>544</v>
      </c>
      <c r="P375" t="s">
        <v>544</v>
      </c>
      <c r="Q375">
        <v>1</v>
      </c>
      <c r="W375">
        <v>0</v>
      </c>
      <c r="X375">
        <v>1852708047</v>
      </c>
      <c r="Y375">
        <v>1.7999999999999999E-2</v>
      </c>
      <c r="AA375">
        <v>0</v>
      </c>
      <c r="AB375">
        <v>993.6</v>
      </c>
      <c r="AC375">
        <v>301.8</v>
      </c>
      <c r="AD375">
        <v>0</v>
      </c>
      <c r="AE375">
        <v>0</v>
      </c>
      <c r="AF375">
        <v>993.6</v>
      </c>
      <c r="AG375">
        <v>301.8</v>
      </c>
      <c r="AH375">
        <v>0</v>
      </c>
      <c r="AI375">
        <v>1</v>
      </c>
      <c r="AJ375">
        <v>1</v>
      </c>
      <c r="AK375">
        <v>1</v>
      </c>
      <c r="AL375">
        <v>1</v>
      </c>
      <c r="AN375">
        <v>0</v>
      </c>
      <c r="AO375">
        <v>1</v>
      </c>
      <c r="AP375">
        <v>0</v>
      </c>
      <c r="AQ375">
        <v>0</v>
      </c>
      <c r="AR375">
        <v>0</v>
      </c>
      <c r="AS375" t="s">
        <v>3</v>
      </c>
      <c r="AT375">
        <v>1.7999999999999999E-2</v>
      </c>
      <c r="AU375" t="s">
        <v>3</v>
      </c>
      <c r="AV375">
        <v>0</v>
      </c>
      <c r="AW375">
        <v>2</v>
      </c>
      <c r="AX375">
        <v>40603205</v>
      </c>
      <c r="AY375">
        <v>1</v>
      </c>
      <c r="AZ375">
        <v>0</v>
      </c>
      <c r="BA375">
        <v>478</v>
      </c>
      <c r="BB375">
        <v>0</v>
      </c>
      <c r="BC375">
        <v>0</v>
      </c>
      <c r="BD375">
        <v>0</v>
      </c>
      <c r="BE375">
        <v>0</v>
      </c>
      <c r="BF375">
        <v>0</v>
      </c>
      <c r="BG375">
        <v>0</v>
      </c>
      <c r="BH375">
        <v>0</v>
      </c>
      <c r="BI375">
        <v>0</v>
      </c>
      <c r="BJ375">
        <v>0</v>
      </c>
      <c r="BK375">
        <v>0</v>
      </c>
      <c r="BL375">
        <v>0</v>
      </c>
      <c r="BM375">
        <v>0</v>
      </c>
      <c r="BN375">
        <v>0</v>
      </c>
      <c r="BO375">
        <v>0</v>
      </c>
      <c r="BP375">
        <v>0</v>
      </c>
      <c r="BQ375">
        <v>0</v>
      </c>
      <c r="BR375">
        <v>0</v>
      </c>
      <c r="BS375">
        <v>0</v>
      </c>
      <c r="BT375">
        <v>0</v>
      </c>
      <c r="BU375">
        <v>0</v>
      </c>
      <c r="BV375">
        <v>0</v>
      </c>
      <c r="BW375">
        <v>0</v>
      </c>
      <c r="CX375">
        <f>Y375*Source!I1527</f>
        <v>0</v>
      </c>
      <c r="CY375">
        <f t="shared" si="80"/>
        <v>993.6</v>
      </c>
      <c r="CZ375">
        <f t="shared" si="81"/>
        <v>993.6</v>
      </c>
      <c r="DA375">
        <f t="shared" si="82"/>
        <v>1</v>
      </c>
      <c r="DB375">
        <f t="shared" si="78"/>
        <v>17.88</v>
      </c>
      <c r="DC375">
        <f t="shared" si="79"/>
        <v>5.43</v>
      </c>
    </row>
    <row r="376" spans="1:107" x14ac:dyDescent="0.2">
      <c r="A376">
        <f>ROW(Source!A1528)</f>
        <v>1528</v>
      </c>
      <c r="B376">
        <v>40597198</v>
      </c>
      <c r="C376">
        <v>40603206</v>
      </c>
      <c r="D376">
        <v>38620866</v>
      </c>
      <c r="E376">
        <v>1</v>
      </c>
      <c r="F376">
        <v>1</v>
      </c>
      <c r="G376">
        <v>25</v>
      </c>
      <c r="H376">
        <v>2</v>
      </c>
      <c r="I376" t="s">
        <v>587</v>
      </c>
      <c r="J376" t="s">
        <v>588</v>
      </c>
      <c r="K376" t="s">
        <v>589</v>
      </c>
      <c r="L376">
        <v>1368</v>
      </c>
      <c r="N376">
        <v>1011</v>
      </c>
      <c r="O376" t="s">
        <v>544</v>
      </c>
      <c r="P376" t="s">
        <v>544</v>
      </c>
      <c r="Q376">
        <v>1</v>
      </c>
      <c r="W376">
        <v>0</v>
      </c>
      <c r="X376">
        <v>-170043387</v>
      </c>
      <c r="Y376">
        <v>0.02</v>
      </c>
      <c r="AA376">
        <v>0</v>
      </c>
      <c r="AB376">
        <v>952.49</v>
      </c>
      <c r="AC376">
        <v>301.5</v>
      </c>
      <c r="AD376">
        <v>0</v>
      </c>
      <c r="AE376">
        <v>0</v>
      </c>
      <c r="AF376">
        <v>952.49</v>
      </c>
      <c r="AG376">
        <v>301.5</v>
      </c>
      <c r="AH376">
        <v>0</v>
      </c>
      <c r="AI376">
        <v>1</v>
      </c>
      <c r="AJ376">
        <v>1</v>
      </c>
      <c r="AK376">
        <v>1</v>
      </c>
      <c r="AL376">
        <v>1</v>
      </c>
      <c r="AN376">
        <v>0</v>
      </c>
      <c r="AO376">
        <v>1</v>
      </c>
      <c r="AP376">
        <v>0</v>
      </c>
      <c r="AQ376">
        <v>0</v>
      </c>
      <c r="AR376">
        <v>0</v>
      </c>
      <c r="AS376" t="s">
        <v>3</v>
      </c>
      <c r="AT376">
        <v>0.02</v>
      </c>
      <c r="AU376" t="s">
        <v>3</v>
      </c>
      <c r="AV376">
        <v>0</v>
      </c>
      <c r="AW376">
        <v>1</v>
      </c>
      <c r="AX376">
        <v>-1</v>
      </c>
      <c r="AY376">
        <v>0</v>
      </c>
      <c r="AZ376">
        <v>0</v>
      </c>
      <c r="BA376" t="s">
        <v>3</v>
      </c>
      <c r="BB376">
        <v>0</v>
      </c>
      <c r="BC376">
        <v>0</v>
      </c>
      <c r="BD376">
        <v>0</v>
      </c>
      <c r="BE376">
        <v>0</v>
      </c>
      <c r="BF376">
        <v>0</v>
      </c>
      <c r="BG376">
        <v>0</v>
      </c>
      <c r="BH376">
        <v>0</v>
      </c>
      <c r="BI376">
        <v>0</v>
      </c>
      <c r="BJ376">
        <v>0</v>
      </c>
      <c r="BK376">
        <v>0</v>
      </c>
      <c r="BL376">
        <v>0</v>
      </c>
      <c r="BM376">
        <v>0</v>
      </c>
      <c r="BN376">
        <v>0</v>
      </c>
      <c r="BO376">
        <v>0</v>
      </c>
      <c r="BP376">
        <v>0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0</v>
      </c>
      <c r="CX376">
        <f>Y376*Source!I1528</f>
        <v>0</v>
      </c>
      <c r="CY376">
        <f t="shared" si="80"/>
        <v>952.49</v>
      </c>
      <c r="CZ376">
        <f t="shared" si="81"/>
        <v>952.49</v>
      </c>
      <c r="DA376">
        <f t="shared" si="82"/>
        <v>1</v>
      </c>
      <c r="DB376">
        <f t="shared" si="78"/>
        <v>19.05</v>
      </c>
      <c r="DC376">
        <f t="shared" si="79"/>
        <v>6.03</v>
      </c>
    </row>
    <row r="377" spans="1:107" x14ac:dyDescent="0.2">
      <c r="A377">
        <f>ROW(Source!A1528)</f>
        <v>1528</v>
      </c>
      <c r="B377">
        <v>40597198</v>
      </c>
      <c r="C377">
        <v>40603206</v>
      </c>
      <c r="D377">
        <v>38620867</v>
      </c>
      <c r="E377">
        <v>1</v>
      </c>
      <c r="F377">
        <v>1</v>
      </c>
      <c r="G377">
        <v>25</v>
      </c>
      <c r="H377">
        <v>2</v>
      </c>
      <c r="I377" t="s">
        <v>590</v>
      </c>
      <c r="J377" t="s">
        <v>591</v>
      </c>
      <c r="K377" t="s">
        <v>592</v>
      </c>
      <c r="L377">
        <v>1368</v>
      </c>
      <c r="N377">
        <v>1011</v>
      </c>
      <c r="O377" t="s">
        <v>544</v>
      </c>
      <c r="P377" t="s">
        <v>544</v>
      </c>
      <c r="Q377">
        <v>1</v>
      </c>
      <c r="W377">
        <v>0</v>
      </c>
      <c r="X377">
        <v>1852708047</v>
      </c>
      <c r="Y377">
        <v>1.7999999999999999E-2</v>
      </c>
      <c r="AA377">
        <v>0</v>
      </c>
      <c r="AB377">
        <v>993.6</v>
      </c>
      <c r="AC377">
        <v>301.8</v>
      </c>
      <c r="AD377">
        <v>0</v>
      </c>
      <c r="AE377">
        <v>0</v>
      </c>
      <c r="AF377">
        <v>993.6</v>
      </c>
      <c r="AG377">
        <v>301.8</v>
      </c>
      <c r="AH377">
        <v>0</v>
      </c>
      <c r="AI377">
        <v>1</v>
      </c>
      <c r="AJ377">
        <v>1</v>
      </c>
      <c r="AK377">
        <v>1</v>
      </c>
      <c r="AL377">
        <v>1</v>
      </c>
      <c r="AN377">
        <v>0</v>
      </c>
      <c r="AO377">
        <v>1</v>
      </c>
      <c r="AP377">
        <v>0</v>
      </c>
      <c r="AQ377">
        <v>0</v>
      </c>
      <c r="AR377">
        <v>0</v>
      </c>
      <c r="AS377" t="s">
        <v>3</v>
      </c>
      <c r="AT377">
        <v>1.7999999999999999E-2</v>
      </c>
      <c r="AU377" t="s">
        <v>3</v>
      </c>
      <c r="AV377">
        <v>0</v>
      </c>
      <c r="AW377">
        <v>1</v>
      </c>
      <c r="AX377">
        <v>-1</v>
      </c>
      <c r="AY377">
        <v>0</v>
      </c>
      <c r="AZ377">
        <v>0</v>
      </c>
      <c r="BA377" t="s">
        <v>3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0</v>
      </c>
      <c r="CX377">
        <f>Y377*Source!I1528</f>
        <v>0</v>
      </c>
      <c r="CY377">
        <f t="shared" si="80"/>
        <v>993.6</v>
      </c>
      <c r="CZ377">
        <f t="shared" si="81"/>
        <v>993.6</v>
      </c>
      <c r="DA377">
        <f t="shared" si="82"/>
        <v>1</v>
      </c>
      <c r="DB377">
        <f t="shared" si="78"/>
        <v>17.88</v>
      </c>
      <c r="DC377">
        <f t="shared" si="79"/>
        <v>5.43</v>
      </c>
    </row>
    <row r="378" spans="1:107" x14ac:dyDescent="0.2">
      <c r="A378">
        <f>ROW(Source!A1529)</f>
        <v>1529</v>
      </c>
      <c r="B378">
        <v>40597198</v>
      </c>
      <c r="C378">
        <v>40603210</v>
      </c>
      <c r="D378">
        <v>38620866</v>
      </c>
      <c r="E378">
        <v>1</v>
      </c>
      <c r="F378">
        <v>1</v>
      </c>
      <c r="G378">
        <v>25</v>
      </c>
      <c r="H378">
        <v>2</v>
      </c>
      <c r="I378" t="s">
        <v>587</v>
      </c>
      <c r="J378" t="s">
        <v>588</v>
      </c>
      <c r="K378" t="s">
        <v>589</v>
      </c>
      <c r="L378">
        <v>1368</v>
      </c>
      <c r="N378">
        <v>1011</v>
      </c>
      <c r="O378" t="s">
        <v>544</v>
      </c>
      <c r="P378" t="s">
        <v>544</v>
      </c>
      <c r="Q378">
        <v>1</v>
      </c>
      <c r="W378">
        <v>0</v>
      </c>
      <c r="X378">
        <v>-170043387</v>
      </c>
      <c r="Y378">
        <v>0.01</v>
      </c>
      <c r="AA378">
        <v>0</v>
      </c>
      <c r="AB378">
        <v>952.49</v>
      </c>
      <c r="AC378">
        <v>301.5</v>
      </c>
      <c r="AD378">
        <v>0</v>
      </c>
      <c r="AE378">
        <v>0</v>
      </c>
      <c r="AF378">
        <v>952.49</v>
      </c>
      <c r="AG378">
        <v>301.5</v>
      </c>
      <c r="AH378">
        <v>0</v>
      </c>
      <c r="AI378">
        <v>1</v>
      </c>
      <c r="AJ378">
        <v>1</v>
      </c>
      <c r="AK378">
        <v>1</v>
      </c>
      <c r="AL378">
        <v>1</v>
      </c>
      <c r="AN378">
        <v>0</v>
      </c>
      <c r="AO378">
        <v>1</v>
      </c>
      <c r="AP378">
        <v>0</v>
      </c>
      <c r="AQ378">
        <v>0</v>
      </c>
      <c r="AR378">
        <v>0</v>
      </c>
      <c r="AS378" t="s">
        <v>3</v>
      </c>
      <c r="AT378">
        <v>0.01</v>
      </c>
      <c r="AU378" t="s">
        <v>3</v>
      </c>
      <c r="AV378">
        <v>0</v>
      </c>
      <c r="AW378">
        <v>2</v>
      </c>
      <c r="AX378">
        <v>40603213</v>
      </c>
      <c r="AY378">
        <v>1</v>
      </c>
      <c r="AZ378">
        <v>6144</v>
      </c>
      <c r="BA378">
        <v>480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0</v>
      </c>
      <c r="BQ378">
        <v>0</v>
      </c>
      <c r="BR378">
        <v>0</v>
      </c>
      <c r="BS378">
        <v>0</v>
      </c>
      <c r="BT378">
        <v>0</v>
      </c>
      <c r="BU378">
        <v>0</v>
      </c>
      <c r="BV378">
        <v>0</v>
      </c>
      <c r="BW378">
        <v>0</v>
      </c>
      <c r="CX378">
        <f>Y378*Source!I1529</f>
        <v>0</v>
      </c>
      <c r="CY378">
        <f t="shared" si="80"/>
        <v>952.49</v>
      </c>
      <c r="CZ378">
        <f t="shared" si="81"/>
        <v>952.49</v>
      </c>
      <c r="DA378">
        <f t="shared" si="82"/>
        <v>1</v>
      </c>
      <c r="DB378">
        <f t="shared" si="78"/>
        <v>9.52</v>
      </c>
      <c r="DC378">
        <f t="shared" si="79"/>
        <v>3.02</v>
      </c>
    </row>
    <row r="379" spans="1:107" x14ac:dyDescent="0.2">
      <c r="A379">
        <f>ROW(Source!A1529)</f>
        <v>1529</v>
      </c>
      <c r="B379">
        <v>40597198</v>
      </c>
      <c r="C379">
        <v>40603210</v>
      </c>
      <c r="D379">
        <v>38620867</v>
      </c>
      <c r="E379">
        <v>1</v>
      </c>
      <c r="F379">
        <v>1</v>
      </c>
      <c r="G379">
        <v>25</v>
      </c>
      <c r="H379">
        <v>2</v>
      </c>
      <c r="I379" t="s">
        <v>590</v>
      </c>
      <c r="J379" t="s">
        <v>591</v>
      </c>
      <c r="K379" t="s">
        <v>592</v>
      </c>
      <c r="L379">
        <v>1368</v>
      </c>
      <c r="N379">
        <v>1011</v>
      </c>
      <c r="O379" t="s">
        <v>544</v>
      </c>
      <c r="P379" t="s">
        <v>544</v>
      </c>
      <c r="Q379">
        <v>1</v>
      </c>
      <c r="W379">
        <v>0</v>
      </c>
      <c r="X379">
        <v>1852708047</v>
      </c>
      <c r="Y379">
        <v>8.0000000000000002E-3</v>
      </c>
      <c r="AA379">
        <v>0</v>
      </c>
      <c r="AB379">
        <v>993.6</v>
      </c>
      <c r="AC379">
        <v>301.8</v>
      </c>
      <c r="AD379">
        <v>0</v>
      </c>
      <c r="AE379">
        <v>0</v>
      </c>
      <c r="AF379">
        <v>993.6</v>
      </c>
      <c r="AG379">
        <v>301.8</v>
      </c>
      <c r="AH379">
        <v>0</v>
      </c>
      <c r="AI379">
        <v>1</v>
      </c>
      <c r="AJ379">
        <v>1</v>
      </c>
      <c r="AK379">
        <v>1</v>
      </c>
      <c r="AL379">
        <v>1</v>
      </c>
      <c r="AN379">
        <v>0</v>
      </c>
      <c r="AO379">
        <v>1</v>
      </c>
      <c r="AP379">
        <v>0</v>
      </c>
      <c r="AQ379">
        <v>0</v>
      </c>
      <c r="AR379">
        <v>0</v>
      </c>
      <c r="AS379" t="s">
        <v>3</v>
      </c>
      <c r="AT379">
        <v>8.0000000000000002E-3</v>
      </c>
      <c r="AU379" t="s">
        <v>3</v>
      </c>
      <c r="AV379">
        <v>0</v>
      </c>
      <c r="AW379">
        <v>2</v>
      </c>
      <c r="AX379">
        <v>40603214</v>
      </c>
      <c r="AY379">
        <v>1</v>
      </c>
      <c r="AZ379">
        <v>6144</v>
      </c>
      <c r="BA379">
        <v>481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0</v>
      </c>
      <c r="BU379">
        <v>0</v>
      </c>
      <c r="BV379">
        <v>0</v>
      </c>
      <c r="BW379">
        <v>0</v>
      </c>
      <c r="CX379">
        <f>Y379*Source!I1529</f>
        <v>0</v>
      </c>
      <c r="CY379">
        <f t="shared" si="80"/>
        <v>993.6</v>
      </c>
      <c r="CZ379">
        <f t="shared" si="81"/>
        <v>993.6</v>
      </c>
      <c r="DA379">
        <f t="shared" si="82"/>
        <v>1</v>
      </c>
      <c r="DB379">
        <f t="shared" si="78"/>
        <v>7.95</v>
      </c>
      <c r="DC379">
        <f t="shared" si="79"/>
        <v>2.41</v>
      </c>
    </row>
    <row r="380" spans="1:107" x14ac:dyDescent="0.2">
      <c r="A380">
        <f>ROW(Source!A1530)</f>
        <v>1530</v>
      </c>
      <c r="B380">
        <v>40597198</v>
      </c>
      <c r="C380">
        <v>40603215</v>
      </c>
      <c r="D380">
        <v>38620866</v>
      </c>
      <c r="E380">
        <v>1</v>
      </c>
      <c r="F380">
        <v>1</v>
      </c>
      <c r="G380">
        <v>25</v>
      </c>
      <c r="H380">
        <v>2</v>
      </c>
      <c r="I380" t="s">
        <v>587</v>
      </c>
      <c r="J380" t="s">
        <v>588</v>
      </c>
      <c r="K380" t="s">
        <v>589</v>
      </c>
      <c r="L380">
        <v>1368</v>
      </c>
      <c r="N380">
        <v>1011</v>
      </c>
      <c r="O380" t="s">
        <v>544</v>
      </c>
      <c r="P380" t="s">
        <v>544</v>
      </c>
      <c r="Q380">
        <v>1</v>
      </c>
      <c r="W380">
        <v>0</v>
      </c>
      <c r="X380">
        <v>-170043387</v>
      </c>
      <c r="Y380">
        <v>0.26</v>
      </c>
      <c r="AA380">
        <v>0</v>
      </c>
      <c r="AB380">
        <v>952.49</v>
      </c>
      <c r="AC380">
        <v>301.5</v>
      </c>
      <c r="AD380">
        <v>0</v>
      </c>
      <c r="AE380">
        <v>0</v>
      </c>
      <c r="AF380">
        <v>952.49</v>
      </c>
      <c r="AG380">
        <v>301.5</v>
      </c>
      <c r="AH380">
        <v>0</v>
      </c>
      <c r="AI380">
        <v>1</v>
      </c>
      <c r="AJ380">
        <v>1</v>
      </c>
      <c r="AK380">
        <v>1</v>
      </c>
      <c r="AL380">
        <v>1</v>
      </c>
      <c r="AN380">
        <v>0</v>
      </c>
      <c r="AO380">
        <v>1</v>
      </c>
      <c r="AP380">
        <v>1</v>
      </c>
      <c r="AQ380">
        <v>0</v>
      </c>
      <c r="AR380">
        <v>0</v>
      </c>
      <c r="AS380" t="s">
        <v>3</v>
      </c>
      <c r="AT380">
        <v>0.01</v>
      </c>
      <c r="AU380" t="s">
        <v>61</v>
      </c>
      <c r="AV380">
        <v>0</v>
      </c>
      <c r="AW380">
        <v>2</v>
      </c>
      <c r="AX380">
        <v>40603218</v>
      </c>
      <c r="AY380">
        <v>1</v>
      </c>
      <c r="AZ380">
        <v>0</v>
      </c>
      <c r="BA380">
        <v>482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0</v>
      </c>
      <c r="BQ380">
        <v>0</v>
      </c>
      <c r="BR380">
        <v>0</v>
      </c>
      <c r="BS380">
        <v>0</v>
      </c>
      <c r="BT380">
        <v>0</v>
      </c>
      <c r="BU380">
        <v>0</v>
      </c>
      <c r="BV380">
        <v>0</v>
      </c>
      <c r="BW380">
        <v>0</v>
      </c>
      <c r="CX380">
        <f>Y380*Source!I1530</f>
        <v>0</v>
      </c>
      <c r="CY380">
        <f t="shared" si="80"/>
        <v>952.49</v>
      </c>
      <c r="CZ380">
        <f t="shared" si="81"/>
        <v>952.49</v>
      </c>
      <c r="DA380">
        <f t="shared" si="82"/>
        <v>1</v>
      </c>
      <c r="DB380">
        <f>ROUND((ROUND(AT380*CZ380,2)*26),6)</f>
        <v>247.52</v>
      </c>
      <c r="DC380">
        <f>ROUND((ROUND(AT380*AG380,2)*26),6)</f>
        <v>78.52</v>
      </c>
    </row>
    <row r="381" spans="1:107" x14ac:dyDescent="0.2">
      <c r="A381">
        <f>ROW(Source!A1530)</f>
        <v>1530</v>
      </c>
      <c r="B381">
        <v>40597198</v>
      </c>
      <c r="C381">
        <v>40603215</v>
      </c>
      <c r="D381">
        <v>38620867</v>
      </c>
      <c r="E381">
        <v>1</v>
      </c>
      <c r="F381">
        <v>1</v>
      </c>
      <c r="G381">
        <v>25</v>
      </c>
      <c r="H381">
        <v>2</v>
      </c>
      <c r="I381" t="s">
        <v>590</v>
      </c>
      <c r="J381" t="s">
        <v>591</v>
      </c>
      <c r="K381" t="s">
        <v>592</v>
      </c>
      <c r="L381">
        <v>1368</v>
      </c>
      <c r="N381">
        <v>1011</v>
      </c>
      <c r="O381" t="s">
        <v>544</v>
      </c>
      <c r="P381" t="s">
        <v>544</v>
      </c>
      <c r="Q381">
        <v>1</v>
      </c>
      <c r="W381">
        <v>0</v>
      </c>
      <c r="X381">
        <v>1852708047</v>
      </c>
      <c r="Y381">
        <v>0.20800000000000002</v>
      </c>
      <c r="AA381">
        <v>0</v>
      </c>
      <c r="AB381">
        <v>993.6</v>
      </c>
      <c r="AC381">
        <v>301.8</v>
      </c>
      <c r="AD381">
        <v>0</v>
      </c>
      <c r="AE381">
        <v>0</v>
      </c>
      <c r="AF381">
        <v>993.6</v>
      </c>
      <c r="AG381">
        <v>301.8</v>
      </c>
      <c r="AH381">
        <v>0</v>
      </c>
      <c r="AI381">
        <v>1</v>
      </c>
      <c r="AJ381">
        <v>1</v>
      </c>
      <c r="AK381">
        <v>1</v>
      </c>
      <c r="AL381">
        <v>1</v>
      </c>
      <c r="AN381">
        <v>0</v>
      </c>
      <c r="AO381">
        <v>1</v>
      </c>
      <c r="AP381">
        <v>1</v>
      </c>
      <c r="AQ381">
        <v>0</v>
      </c>
      <c r="AR381">
        <v>0</v>
      </c>
      <c r="AS381" t="s">
        <v>3</v>
      </c>
      <c r="AT381">
        <v>8.0000000000000002E-3</v>
      </c>
      <c r="AU381" t="s">
        <v>61</v>
      </c>
      <c r="AV381">
        <v>0</v>
      </c>
      <c r="AW381">
        <v>2</v>
      </c>
      <c r="AX381">
        <v>40603219</v>
      </c>
      <c r="AY381">
        <v>1</v>
      </c>
      <c r="AZ381">
        <v>0</v>
      </c>
      <c r="BA381">
        <v>483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0</v>
      </c>
      <c r="BK381">
        <v>0</v>
      </c>
      <c r="BL381">
        <v>0</v>
      </c>
      <c r="BM381">
        <v>0</v>
      </c>
      <c r="BN381">
        <v>0</v>
      </c>
      <c r="BO381">
        <v>0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0</v>
      </c>
      <c r="CX381">
        <f>Y381*Source!I1530</f>
        <v>0</v>
      </c>
      <c r="CY381">
        <f t="shared" si="80"/>
        <v>993.6</v>
      </c>
      <c r="CZ381">
        <f t="shared" si="81"/>
        <v>993.6</v>
      </c>
      <c r="DA381">
        <f t="shared" si="82"/>
        <v>1</v>
      </c>
      <c r="DB381">
        <f>ROUND((ROUND(AT381*CZ381,2)*26),6)</f>
        <v>206.7</v>
      </c>
      <c r="DC381">
        <f>ROUND((ROUND(AT381*AG381,2)*26),6)</f>
        <v>62.66</v>
      </c>
    </row>
    <row r="382" spans="1:107" x14ac:dyDescent="0.2">
      <c r="A382">
        <f>ROW(Source!A1533)</f>
        <v>1533</v>
      </c>
      <c r="B382">
        <v>40597198</v>
      </c>
      <c r="C382">
        <v>40603222</v>
      </c>
      <c r="D382">
        <v>38607873</v>
      </c>
      <c r="E382">
        <v>25</v>
      </c>
      <c r="F382">
        <v>1</v>
      </c>
      <c r="G382">
        <v>25</v>
      </c>
      <c r="H382">
        <v>1</v>
      </c>
      <c r="I382" t="s">
        <v>538</v>
      </c>
      <c r="J382" t="s">
        <v>3</v>
      </c>
      <c r="K382" t="s">
        <v>539</v>
      </c>
      <c r="L382">
        <v>1191</v>
      </c>
      <c r="N382">
        <v>1013</v>
      </c>
      <c r="O382" t="s">
        <v>540</v>
      </c>
      <c r="P382" t="s">
        <v>540</v>
      </c>
      <c r="Q382">
        <v>1</v>
      </c>
      <c r="W382">
        <v>0</v>
      </c>
      <c r="X382">
        <v>476480486</v>
      </c>
      <c r="Y382">
        <v>1.59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1</v>
      </c>
      <c r="AJ382">
        <v>1</v>
      </c>
      <c r="AK382">
        <v>1</v>
      </c>
      <c r="AL382">
        <v>1</v>
      </c>
      <c r="AN382">
        <v>0</v>
      </c>
      <c r="AO382">
        <v>1</v>
      </c>
      <c r="AP382">
        <v>0</v>
      </c>
      <c r="AQ382">
        <v>0</v>
      </c>
      <c r="AR382">
        <v>0</v>
      </c>
      <c r="AS382" t="s">
        <v>3</v>
      </c>
      <c r="AT382">
        <v>1.59</v>
      </c>
      <c r="AU382" t="s">
        <v>3</v>
      </c>
      <c r="AV382">
        <v>1</v>
      </c>
      <c r="AW382">
        <v>2</v>
      </c>
      <c r="AX382">
        <v>40603226</v>
      </c>
      <c r="AY382">
        <v>1</v>
      </c>
      <c r="AZ382">
        <v>0</v>
      </c>
      <c r="BA382">
        <v>484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0</v>
      </c>
      <c r="BL382">
        <v>0</v>
      </c>
      <c r="BM382">
        <v>0</v>
      </c>
      <c r="BN382">
        <v>0</v>
      </c>
      <c r="BO382">
        <v>0</v>
      </c>
      <c r="BP382">
        <v>0</v>
      </c>
      <c r="BQ382">
        <v>0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0</v>
      </c>
      <c r="CX382">
        <f>Y382*Source!I1533</f>
        <v>0</v>
      </c>
      <c r="CY382">
        <f>AD382</f>
        <v>0</v>
      </c>
      <c r="CZ382">
        <f>AH382</f>
        <v>0</v>
      </c>
      <c r="DA382">
        <f>AL382</f>
        <v>1</v>
      </c>
      <c r="DB382">
        <f t="shared" ref="DB382:DB413" si="83">ROUND(ROUND(AT382*CZ382,2),6)</f>
        <v>0</v>
      </c>
      <c r="DC382">
        <f t="shared" ref="DC382:DC413" si="84">ROUND(ROUND(AT382*AG382,2),6)</f>
        <v>0</v>
      </c>
    </row>
    <row r="383" spans="1:107" x14ac:dyDescent="0.2">
      <c r="A383">
        <f>ROW(Source!A1533)</f>
        <v>1533</v>
      </c>
      <c r="B383">
        <v>40597198</v>
      </c>
      <c r="C383">
        <v>40603222</v>
      </c>
      <c r="D383">
        <v>38620078</v>
      </c>
      <c r="E383">
        <v>1</v>
      </c>
      <c r="F383">
        <v>1</v>
      </c>
      <c r="G383">
        <v>25</v>
      </c>
      <c r="H383">
        <v>2</v>
      </c>
      <c r="I383" t="s">
        <v>712</v>
      </c>
      <c r="J383" t="s">
        <v>713</v>
      </c>
      <c r="K383" t="s">
        <v>714</v>
      </c>
      <c r="L383">
        <v>1368</v>
      </c>
      <c r="N383">
        <v>1011</v>
      </c>
      <c r="O383" t="s">
        <v>544</v>
      </c>
      <c r="P383" t="s">
        <v>544</v>
      </c>
      <c r="Q383">
        <v>1</v>
      </c>
      <c r="W383">
        <v>0</v>
      </c>
      <c r="X383">
        <v>-863441738</v>
      </c>
      <c r="Y383">
        <v>4.9800000000000004</v>
      </c>
      <c r="AA383">
        <v>0</v>
      </c>
      <c r="AB383">
        <v>1447.46</v>
      </c>
      <c r="AC383">
        <v>537.96</v>
      </c>
      <c r="AD383">
        <v>0</v>
      </c>
      <c r="AE383">
        <v>0</v>
      </c>
      <c r="AF383">
        <v>1447.46</v>
      </c>
      <c r="AG383">
        <v>537.96</v>
      </c>
      <c r="AH383">
        <v>0</v>
      </c>
      <c r="AI383">
        <v>1</v>
      </c>
      <c r="AJ383">
        <v>1</v>
      </c>
      <c r="AK383">
        <v>1</v>
      </c>
      <c r="AL383">
        <v>1</v>
      </c>
      <c r="AN383">
        <v>0</v>
      </c>
      <c r="AO383">
        <v>1</v>
      </c>
      <c r="AP383">
        <v>0</v>
      </c>
      <c r="AQ383">
        <v>0</v>
      </c>
      <c r="AR383">
        <v>0</v>
      </c>
      <c r="AS383" t="s">
        <v>3</v>
      </c>
      <c r="AT383">
        <v>4.9800000000000004</v>
      </c>
      <c r="AU383" t="s">
        <v>3</v>
      </c>
      <c r="AV383">
        <v>0</v>
      </c>
      <c r="AW383">
        <v>2</v>
      </c>
      <c r="AX383">
        <v>40603227</v>
      </c>
      <c r="AY383">
        <v>1</v>
      </c>
      <c r="AZ383">
        <v>0</v>
      </c>
      <c r="BA383">
        <v>485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0</v>
      </c>
      <c r="BP383">
        <v>0</v>
      </c>
      <c r="BQ383">
        <v>0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0</v>
      </c>
      <c r="CX383">
        <f>Y383*Source!I1533</f>
        <v>0</v>
      </c>
      <c r="CY383">
        <f>AB383</f>
        <v>1447.46</v>
      </c>
      <c r="CZ383">
        <f>AF383</f>
        <v>1447.46</v>
      </c>
      <c r="DA383">
        <f>AJ383</f>
        <v>1</v>
      </c>
      <c r="DB383">
        <f t="shared" si="83"/>
        <v>7208.35</v>
      </c>
      <c r="DC383">
        <f t="shared" si="84"/>
        <v>2679.04</v>
      </c>
    </row>
    <row r="384" spans="1:107" x14ac:dyDescent="0.2">
      <c r="A384">
        <f>ROW(Source!A1533)</f>
        <v>1533</v>
      </c>
      <c r="B384">
        <v>40597198</v>
      </c>
      <c r="C384">
        <v>40603222</v>
      </c>
      <c r="D384">
        <v>38620101</v>
      </c>
      <c r="E384">
        <v>1</v>
      </c>
      <c r="F384">
        <v>1</v>
      </c>
      <c r="G384">
        <v>25</v>
      </c>
      <c r="H384">
        <v>2</v>
      </c>
      <c r="I384" t="s">
        <v>715</v>
      </c>
      <c r="J384" t="s">
        <v>716</v>
      </c>
      <c r="K384" t="s">
        <v>717</v>
      </c>
      <c r="L384">
        <v>1368</v>
      </c>
      <c r="N384">
        <v>1011</v>
      </c>
      <c r="O384" t="s">
        <v>544</v>
      </c>
      <c r="P384" t="s">
        <v>544</v>
      </c>
      <c r="Q384">
        <v>1</v>
      </c>
      <c r="W384">
        <v>0</v>
      </c>
      <c r="X384">
        <v>643133334</v>
      </c>
      <c r="Y384">
        <v>1.25</v>
      </c>
      <c r="AA384">
        <v>0</v>
      </c>
      <c r="AB384">
        <v>1035.49</v>
      </c>
      <c r="AC384">
        <v>465.1</v>
      </c>
      <c r="AD384">
        <v>0</v>
      </c>
      <c r="AE384">
        <v>0</v>
      </c>
      <c r="AF384">
        <v>1035.49</v>
      </c>
      <c r="AG384">
        <v>465.1</v>
      </c>
      <c r="AH384">
        <v>0</v>
      </c>
      <c r="AI384">
        <v>1</v>
      </c>
      <c r="AJ384">
        <v>1</v>
      </c>
      <c r="AK384">
        <v>1</v>
      </c>
      <c r="AL384">
        <v>1</v>
      </c>
      <c r="AN384">
        <v>0</v>
      </c>
      <c r="AO384">
        <v>1</v>
      </c>
      <c r="AP384">
        <v>0</v>
      </c>
      <c r="AQ384">
        <v>0</v>
      </c>
      <c r="AR384">
        <v>0</v>
      </c>
      <c r="AS384" t="s">
        <v>3</v>
      </c>
      <c r="AT384">
        <v>1.25</v>
      </c>
      <c r="AU384" t="s">
        <v>3</v>
      </c>
      <c r="AV384">
        <v>0</v>
      </c>
      <c r="AW384">
        <v>2</v>
      </c>
      <c r="AX384">
        <v>40603228</v>
      </c>
      <c r="AY384">
        <v>1</v>
      </c>
      <c r="AZ384">
        <v>0</v>
      </c>
      <c r="BA384">
        <v>486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0</v>
      </c>
      <c r="BK384">
        <v>0</v>
      </c>
      <c r="BL384">
        <v>0</v>
      </c>
      <c r="BM384">
        <v>0</v>
      </c>
      <c r="BN384">
        <v>0</v>
      </c>
      <c r="BO384">
        <v>0</v>
      </c>
      <c r="BP384">
        <v>0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0</v>
      </c>
      <c r="CX384">
        <f>Y384*Source!I1533</f>
        <v>0</v>
      </c>
      <c r="CY384">
        <f>AB384</f>
        <v>1035.49</v>
      </c>
      <c r="CZ384">
        <f>AF384</f>
        <v>1035.49</v>
      </c>
      <c r="DA384">
        <f>AJ384</f>
        <v>1</v>
      </c>
      <c r="DB384">
        <f t="shared" si="83"/>
        <v>1294.3599999999999</v>
      </c>
      <c r="DC384">
        <f t="shared" si="84"/>
        <v>581.38</v>
      </c>
    </row>
    <row r="385" spans="1:107" x14ac:dyDescent="0.2">
      <c r="A385">
        <f>ROW(Source!A1534)</f>
        <v>1534</v>
      </c>
      <c r="B385">
        <v>40597198</v>
      </c>
      <c r="C385">
        <v>40603229</v>
      </c>
      <c r="D385">
        <v>38607873</v>
      </c>
      <c r="E385">
        <v>25</v>
      </c>
      <c r="F385">
        <v>1</v>
      </c>
      <c r="G385">
        <v>25</v>
      </c>
      <c r="H385">
        <v>1</v>
      </c>
      <c r="I385" t="s">
        <v>538</v>
      </c>
      <c r="J385" t="s">
        <v>3</v>
      </c>
      <c r="K385" t="s">
        <v>539</v>
      </c>
      <c r="L385">
        <v>1191</v>
      </c>
      <c r="N385">
        <v>1013</v>
      </c>
      <c r="O385" t="s">
        <v>540</v>
      </c>
      <c r="P385" t="s">
        <v>540</v>
      </c>
      <c r="Q385">
        <v>1</v>
      </c>
      <c r="W385">
        <v>0</v>
      </c>
      <c r="X385">
        <v>476480486</v>
      </c>
      <c r="Y385">
        <v>221.6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1</v>
      </c>
      <c r="AJ385">
        <v>1</v>
      </c>
      <c r="AK385">
        <v>1</v>
      </c>
      <c r="AL385">
        <v>1</v>
      </c>
      <c r="AN385">
        <v>0</v>
      </c>
      <c r="AO385">
        <v>1</v>
      </c>
      <c r="AP385">
        <v>0</v>
      </c>
      <c r="AQ385">
        <v>0</v>
      </c>
      <c r="AR385">
        <v>0</v>
      </c>
      <c r="AS385" t="s">
        <v>3</v>
      </c>
      <c r="AT385">
        <v>221.6</v>
      </c>
      <c r="AU385" t="s">
        <v>3</v>
      </c>
      <c r="AV385">
        <v>1</v>
      </c>
      <c r="AW385">
        <v>2</v>
      </c>
      <c r="AX385">
        <v>40603231</v>
      </c>
      <c r="AY385">
        <v>1</v>
      </c>
      <c r="AZ385">
        <v>0</v>
      </c>
      <c r="BA385">
        <v>487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0</v>
      </c>
      <c r="BN385">
        <v>0</v>
      </c>
      <c r="BO385">
        <v>0</v>
      </c>
      <c r="BP385">
        <v>0</v>
      </c>
      <c r="BQ385">
        <v>0</v>
      </c>
      <c r="BR385">
        <v>0</v>
      </c>
      <c r="BS385">
        <v>0</v>
      </c>
      <c r="BT385">
        <v>0</v>
      </c>
      <c r="BU385">
        <v>0</v>
      </c>
      <c r="BV385">
        <v>0</v>
      </c>
      <c r="BW385">
        <v>0</v>
      </c>
      <c r="CX385">
        <f>Y385*Source!I1534</f>
        <v>0</v>
      </c>
      <c r="CY385">
        <f>AD385</f>
        <v>0</v>
      </c>
      <c r="CZ385">
        <f>AH385</f>
        <v>0</v>
      </c>
      <c r="DA385">
        <f>AL385</f>
        <v>1</v>
      </c>
      <c r="DB385">
        <f t="shared" si="83"/>
        <v>0</v>
      </c>
      <c r="DC385">
        <f t="shared" si="84"/>
        <v>0</v>
      </c>
    </row>
    <row r="386" spans="1:107" x14ac:dyDescent="0.2">
      <c r="A386">
        <f>ROW(Source!A1535)</f>
        <v>1535</v>
      </c>
      <c r="B386">
        <v>40597198</v>
      </c>
      <c r="C386">
        <v>40603232</v>
      </c>
      <c r="D386">
        <v>38607873</v>
      </c>
      <c r="E386">
        <v>25</v>
      </c>
      <c r="F386">
        <v>1</v>
      </c>
      <c r="G386">
        <v>25</v>
      </c>
      <c r="H386">
        <v>1</v>
      </c>
      <c r="I386" t="s">
        <v>538</v>
      </c>
      <c r="J386" t="s">
        <v>3</v>
      </c>
      <c r="K386" t="s">
        <v>539</v>
      </c>
      <c r="L386">
        <v>1191</v>
      </c>
      <c r="N386">
        <v>1013</v>
      </c>
      <c r="O386" t="s">
        <v>540</v>
      </c>
      <c r="P386" t="s">
        <v>540</v>
      </c>
      <c r="Q386">
        <v>1</v>
      </c>
      <c r="W386">
        <v>0</v>
      </c>
      <c r="X386">
        <v>476480486</v>
      </c>
      <c r="Y386">
        <v>1.59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1</v>
      </c>
      <c r="AJ386">
        <v>1</v>
      </c>
      <c r="AK386">
        <v>1</v>
      </c>
      <c r="AL386">
        <v>1</v>
      </c>
      <c r="AN386">
        <v>0</v>
      </c>
      <c r="AO386">
        <v>1</v>
      </c>
      <c r="AP386">
        <v>0</v>
      </c>
      <c r="AQ386">
        <v>0</v>
      </c>
      <c r="AR386">
        <v>0</v>
      </c>
      <c r="AS386" t="s">
        <v>3</v>
      </c>
      <c r="AT386">
        <v>1.59</v>
      </c>
      <c r="AU386" t="s">
        <v>3</v>
      </c>
      <c r="AV386">
        <v>1</v>
      </c>
      <c r="AW386">
        <v>2</v>
      </c>
      <c r="AX386">
        <v>40603236</v>
      </c>
      <c r="AY386">
        <v>1</v>
      </c>
      <c r="AZ386">
        <v>0</v>
      </c>
      <c r="BA386">
        <v>488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0</v>
      </c>
      <c r="BM386">
        <v>0</v>
      </c>
      <c r="BN386">
        <v>0</v>
      </c>
      <c r="BO386">
        <v>0</v>
      </c>
      <c r="BP386">
        <v>0</v>
      </c>
      <c r="BQ386">
        <v>0</v>
      </c>
      <c r="BR386">
        <v>0</v>
      </c>
      <c r="BS386">
        <v>0</v>
      </c>
      <c r="BT386">
        <v>0</v>
      </c>
      <c r="BU386">
        <v>0</v>
      </c>
      <c r="BV386">
        <v>0</v>
      </c>
      <c r="BW386">
        <v>0</v>
      </c>
      <c r="CX386">
        <f>Y386*Source!I1535</f>
        <v>0</v>
      </c>
      <c r="CY386">
        <f>AD386</f>
        <v>0</v>
      </c>
      <c r="CZ386">
        <f>AH386</f>
        <v>0</v>
      </c>
      <c r="DA386">
        <f>AL386</f>
        <v>1</v>
      </c>
      <c r="DB386">
        <f t="shared" si="83"/>
        <v>0</v>
      </c>
      <c r="DC386">
        <f t="shared" si="84"/>
        <v>0</v>
      </c>
    </row>
    <row r="387" spans="1:107" x14ac:dyDescent="0.2">
      <c r="A387">
        <f>ROW(Source!A1535)</f>
        <v>1535</v>
      </c>
      <c r="B387">
        <v>40597198</v>
      </c>
      <c r="C387">
        <v>40603232</v>
      </c>
      <c r="D387">
        <v>38620078</v>
      </c>
      <c r="E387">
        <v>1</v>
      </c>
      <c r="F387">
        <v>1</v>
      </c>
      <c r="G387">
        <v>25</v>
      </c>
      <c r="H387">
        <v>2</v>
      </c>
      <c r="I387" t="s">
        <v>712</v>
      </c>
      <c r="J387" t="s">
        <v>713</v>
      </c>
      <c r="K387" t="s">
        <v>714</v>
      </c>
      <c r="L387">
        <v>1368</v>
      </c>
      <c r="N387">
        <v>1011</v>
      </c>
      <c r="O387" t="s">
        <v>544</v>
      </c>
      <c r="P387" t="s">
        <v>544</v>
      </c>
      <c r="Q387">
        <v>1</v>
      </c>
      <c r="W387">
        <v>0</v>
      </c>
      <c r="X387">
        <v>-863441738</v>
      </c>
      <c r="Y387">
        <v>4.9800000000000004</v>
      </c>
      <c r="AA387">
        <v>0</v>
      </c>
      <c r="AB387">
        <v>1447.46</v>
      </c>
      <c r="AC387">
        <v>537.96</v>
      </c>
      <c r="AD387">
        <v>0</v>
      </c>
      <c r="AE387">
        <v>0</v>
      </c>
      <c r="AF387">
        <v>1447.46</v>
      </c>
      <c r="AG387">
        <v>537.96</v>
      </c>
      <c r="AH387">
        <v>0</v>
      </c>
      <c r="AI387">
        <v>1</v>
      </c>
      <c r="AJ387">
        <v>1</v>
      </c>
      <c r="AK387">
        <v>1</v>
      </c>
      <c r="AL387">
        <v>1</v>
      </c>
      <c r="AN387">
        <v>0</v>
      </c>
      <c r="AO387">
        <v>1</v>
      </c>
      <c r="AP387">
        <v>0</v>
      </c>
      <c r="AQ387">
        <v>0</v>
      </c>
      <c r="AR387">
        <v>0</v>
      </c>
      <c r="AS387" t="s">
        <v>3</v>
      </c>
      <c r="AT387">
        <v>4.9800000000000004</v>
      </c>
      <c r="AU387" t="s">
        <v>3</v>
      </c>
      <c r="AV387">
        <v>0</v>
      </c>
      <c r="AW387">
        <v>2</v>
      </c>
      <c r="AX387">
        <v>40603237</v>
      </c>
      <c r="AY387">
        <v>1</v>
      </c>
      <c r="AZ387">
        <v>0</v>
      </c>
      <c r="BA387">
        <v>489</v>
      </c>
      <c r="BB387">
        <v>0</v>
      </c>
      <c r="BC387">
        <v>0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0</v>
      </c>
      <c r="BO387">
        <v>0</v>
      </c>
      <c r="BP387">
        <v>0</v>
      </c>
      <c r="BQ387">
        <v>0</v>
      </c>
      <c r="BR387">
        <v>0</v>
      </c>
      <c r="BS387">
        <v>0</v>
      </c>
      <c r="BT387">
        <v>0</v>
      </c>
      <c r="BU387">
        <v>0</v>
      </c>
      <c r="BV387">
        <v>0</v>
      </c>
      <c r="BW387">
        <v>0</v>
      </c>
      <c r="CX387">
        <f>Y387*Source!I1535</f>
        <v>0</v>
      </c>
      <c r="CY387">
        <f>AB387</f>
        <v>1447.46</v>
      </c>
      <c r="CZ387">
        <f>AF387</f>
        <v>1447.46</v>
      </c>
      <c r="DA387">
        <f>AJ387</f>
        <v>1</v>
      </c>
      <c r="DB387">
        <f t="shared" si="83"/>
        <v>7208.35</v>
      </c>
      <c r="DC387">
        <f t="shared" si="84"/>
        <v>2679.04</v>
      </c>
    </row>
    <row r="388" spans="1:107" x14ac:dyDescent="0.2">
      <c r="A388">
        <f>ROW(Source!A1535)</f>
        <v>1535</v>
      </c>
      <c r="B388">
        <v>40597198</v>
      </c>
      <c r="C388">
        <v>40603232</v>
      </c>
      <c r="D388">
        <v>38620101</v>
      </c>
      <c r="E388">
        <v>1</v>
      </c>
      <c r="F388">
        <v>1</v>
      </c>
      <c r="G388">
        <v>25</v>
      </c>
      <c r="H388">
        <v>2</v>
      </c>
      <c r="I388" t="s">
        <v>715</v>
      </c>
      <c r="J388" t="s">
        <v>716</v>
      </c>
      <c r="K388" t="s">
        <v>717</v>
      </c>
      <c r="L388">
        <v>1368</v>
      </c>
      <c r="N388">
        <v>1011</v>
      </c>
      <c r="O388" t="s">
        <v>544</v>
      </c>
      <c r="P388" t="s">
        <v>544</v>
      </c>
      <c r="Q388">
        <v>1</v>
      </c>
      <c r="W388">
        <v>0</v>
      </c>
      <c r="X388">
        <v>643133334</v>
      </c>
      <c r="Y388">
        <v>1.25</v>
      </c>
      <c r="AA388">
        <v>0</v>
      </c>
      <c r="AB388">
        <v>1035.49</v>
      </c>
      <c r="AC388">
        <v>465.1</v>
      </c>
      <c r="AD388">
        <v>0</v>
      </c>
      <c r="AE388">
        <v>0</v>
      </c>
      <c r="AF388">
        <v>1035.49</v>
      </c>
      <c r="AG388">
        <v>465.1</v>
      </c>
      <c r="AH388">
        <v>0</v>
      </c>
      <c r="AI388">
        <v>1</v>
      </c>
      <c r="AJ388">
        <v>1</v>
      </c>
      <c r="AK388">
        <v>1</v>
      </c>
      <c r="AL388">
        <v>1</v>
      </c>
      <c r="AN388">
        <v>0</v>
      </c>
      <c r="AO388">
        <v>1</v>
      </c>
      <c r="AP388">
        <v>0</v>
      </c>
      <c r="AQ388">
        <v>0</v>
      </c>
      <c r="AR388">
        <v>0</v>
      </c>
      <c r="AS388" t="s">
        <v>3</v>
      </c>
      <c r="AT388">
        <v>1.25</v>
      </c>
      <c r="AU388" t="s">
        <v>3</v>
      </c>
      <c r="AV388">
        <v>0</v>
      </c>
      <c r="AW388">
        <v>2</v>
      </c>
      <c r="AX388">
        <v>40603238</v>
      </c>
      <c r="AY388">
        <v>1</v>
      </c>
      <c r="AZ388">
        <v>0</v>
      </c>
      <c r="BA388">
        <v>490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</v>
      </c>
      <c r="BM388">
        <v>0</v>
      </c>
      <c r="BN388">
        <v>0</v>
      </c>
      <c r="BO388">
        <v>0</v>
      </c>
      <c r="BP388">
        <v>0</v>
      </c>
      <c r="BQ388">
        <v>0</v>
      </c>
      <c r="BR388">
        <v>0</v>
      </c>
      <c r="BS388">
        <v>0</v>
      </c>
      <c r="BT388">
        <v>0</v>
      </c>
      <c r="BU388">
        <v>0</v>
      </c>
      <c r="BV388">
        <v>0</v>
      </c>
      <c r="BW388">
        <v>0</v>
      </c>
      <c r="CX388">
        <f>Y388*Source!I1535</f>
        <v>0</v>
      </c>
      <c r="CY388">
        <f>AB388</f>
        <v>1035.49</v>
      </c>
      <c r="CZ388">
        <f>AF388</f>
        <v>1035.49</v>
      </c>
      <c r="DA388">
        <f>AJ388</f>
        <v>1</v>
      </c>
      <c r="DB388">
        <f t="shared" si="83"/>
        <v>1294.3599999999999</v>
      </c>
      <c r="DC388">
        <f t="shared" si="84"/>
        <v>581.38</v>
      </c>
    </row>
    <row r="389" spans="1:107" x14ac:dyDescent="0.2">
      <c r="A389">
        <f>ROW(Source!A1536)</f>
        <v>1536</v>
      </c>
      <c r="B389">
        <v>40597198</v>
      </c>
      <c r="C389">
        <v>40607172</v>
      </c>
      <c r="D389">
        <v>38607873</v>
      </c>
      <c r="E389">
        <v>25</v>
      </c>
      <c r="F389">
        <v>1</v>
      </c>
      <c r="G389">
        <v>25</v>
      </c>
      <c r="H389">
        <v>1</v>
      </c>
      <c r="I389" t="s">
        <v>538</v>
      </c>
      <c r="J389" t="s">
        <v>3</v>
      </c>
      <c r="K389" t="s">
        <v>539</v>
      </c>
      <c r="L389">
        <v>1191</v>
      </c>
      <c r="N389">
        <v>1013</v>
      </c>
      <c r="O389" t="s">
        <v>540</v>
      </c>
      <c r="P389" t="s">
        <v>540</v>
      </c>
      <c r="Q389">
        <v>1</v>
      </c>
      <c r="W389">
        <v>0</v>
      </c>
      <c r="X389">
        <v>476480486</v>
      </c>
      <c r="Y389">
        <v>83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1</v>
      </c>
      <c r="AJ389">
        <v>1</v>
      </c>
      <c r="AK389">
        <v>1</v>
      </c>
      <c r="AL389">
        <v>1</v>
      </c>
      <c r="AN389">
        <v>0</v>
      </c>
      <c r="AO389">
        <v>1</v>
      </c>
      <c r="AP389">
        <v>0</v>
      </c>
      <c r="AQ389">
        <v>0</v>
      </c>
      <c r="AR389">
        <v>0</v>
      </c>
      <c r="AS389" t="s">
        <v>3</v>
      </c>
      <c r="AT389">
        <v>83</v>
      </c>
      <c r="AU389" t="s">
        <v>3</v>
      </c>
      <c r="AV389">
        <v>1</v>
      </c>
      <c r="AW389">
        <v>2</v>
      </c>
      <c r="AX389">
        <v>40607173</v>
      </c>
      <c r="AY389">
        <v>1</v>
      </c>
      <c r="AZ389">
        <v>0</v>
      </c>
      <c r="BA389">
        <v>491</v>
      </c>
      <c r="BB389">
        <v>0</v>
      </c>
      <c r="BC389">
        <v>0</v>
      </c>
      <c r="BD389">
        <v>0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0</v>
      </c>
      <c r="BK389">
        <v>0</v>
      </c>
      <c r="BL389">
        <v>0</v>
      </c>
      <c r="BM389">
        <v>0</v>
      </c>
      <c r="BN389">
        <v>0</v>
      </c>
      <c r="BO389">
        <v>0</v>
      </c>
      <c r="BP389">
        <v>0</v>
      </c>
      <c r="BQ389">
        <v>0</v>
      </c>
      <c r="BR389">
        <v>0</v>
      </c>
      <c r="BS389">
        <v>0</v>
      </c>
      <c r="BT389">
        <v>0</v>
      </c>
      <c r="BU389">
        <v>0</v>
      </c>
      <c r="BV389">
        <v>0</v>
      </c>
      <c r="BW389">
        <v>0</v>
      </c>
      <c r="CX389">
        <f>Y389*Source!I1536</f>
        <v>0</v>
      </c>
      <c r="CY389">
        <f>AD389</f>
        <v>0</v>
      </c>
      <c r="CZ389">
        <f>AH389</f>
        <v>0</v>
      </c>
      <c r="DA389">
        <f>AL389</f>
        <v>1</v>
      </c>
      <c r="DB389">
        <f t="shared" si="83"/>
        <v>0</v>
      </c>
      <c r="DC389">
        <f t="shared" si="84"/>
        <v>0</v>
      </c>
    </row>
    <row r="390" spans="1:107" x14ac:dyDescent="0.2">
      <c r="A390">
        <f>ROW(Source!A1537)</f>
        <v>1537</v>
      </c>
      <c r="B390">
        <v>40597198</v>
      </c>
      <c r="C390">
        <v>40607177</v>
      </c>
      <c r="D390">
        <v>38620867</v>
      </c>
      <c r="E390">
        <v>1</v>
      </c>
      <c r="F390">
        <v>1</v>
      </c>
      <c r="G390">
        <v>25</v>
      </c>
      <c r="H390">
        <v>2</v>
      </c>
      <c r="I390" t="s">
        <v>590</v>
      </c>
      <c r="J390" t="s">
        <v>591</v>
      </c>
      <c r="K390" t="s">
        <v>592</v>
      </c>
      <c r="L390">
        <v>1368</v>
      </c>
      <c r="N390">
        <v>1011</v>
      </c>
      <c r="O390" t="s">
        <v>544</v>
      </c>
      <c r="P390" t="s">
        <v>544</v>
      </c>
      <c r="Q390">
        <v>1</v>
      </c>
      <c r="W390">
        <v>0</v>
      </c>
      <c r="X390">
        <v>1852708047</v>
      </c>
      <c r="Y390">
        <v>3.1E-2</v>
      </c>
      <c r="AA390">
        <v>0</v>
      </c>
      <c r="AB390">
        <v>993.6</v>
      </c>
      <c r="AC390">
        <v>301.8</v>
      </c>
      <c r="AD390">
        <v>0</v>
      </c>
      <c r="AE390">
        <v>0</v>
      </c>
      <c r="AF390">
        <v>993.6</v>
      </c>
      <c r="AG390">
        <v>301.8</v>
      </c>
      <c r="AH390">
        <v>0</v>
      </c>
      <c r="AI390">
        <v>1</v>
      </c>
      <c r="AJ390">
        <v>1</v>
      </c>
      <c r="AK390">
        <v>1</v>
      </c>
      <c r="AL390">
        <v>1</v>
      </c>
      <c r="AN390">
        <v>0</v>
      </c>
      <c r="AO390">
        <v>1</v>
      </c>
      <c r="AP390">
        <v>0</v>
      </c>
      <c r="AQ390">
        <v>0</v>
      </c>
      <c r="AR390">
        <v>0</v>
      </c>
      <c r="AS390" t="s">
        <v>3</v>
      </c>
      <c r="AT390">
        <v>3.1E-2</v>
      </c>
      <c r="AU390" t="s">
        <v>3</v>
      </c>
      <c r="AV390">
        <v>0</v>
      </c>
      <c r="AW390">
        <v>2</v>
      </c>
      <c r="AX390">
        <v>40607178</v>
      </c>
      <c r="AY390">
        <v>1</v>
      </c>
      <c r="AZ390">
        <v>0</v>
      </c>
      <c r="BA390">
        <v>492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0</v>
      </c>
      <c r="BL390">
        <v>0</v>
      </c>
      <c r="BM390">
        <v>0</v>
      </c>
      <c r="BN390">
        <v>0</v>
      </c>
      <c r="BO390">
        <v>0</v>
      </c>
      <c r="BP390">
        <v>0</v>
      </c>
      <c r="BQ390">
        <v>0</v>
      </c>
      <c r="BR390">
        <v>0</v>
      </c>
      <c r="BS390">
        <v>0</v>
      </c>
      <c r="BT390">
        <v>0</v>
      </c>
      <c r="BU390">
        <v>0</v>
      </c>
      <c r="BV390">
        <v>0</v>
      </c>
      <c r="BW390">
        <v>0</v>
      </c>
      <c r="CX390">
        <f>Y390*Source!I1537</f>
        <v>0</v>
      </c>
      <c r="CY390">
        <f>AB390</f>
        <v>993.6</v>
      </c>
      <c r="CZ390">
        <f>AF390</f>
        <v>993.6</v>
      </c>
      <c r="DA390">
        <f>AJ390</f>
        <v>1</v>
      </c>
      <c r="DB390">
        <f t="shared" si="83"/>
        <v>30.8</v>
      </c>
      <c r="DC390">
        <f t="shared" si="84"/>
        <v>9.36</v>
      </c>
    </row>
    <row r="391" spans="1:107" x14ac:dyDescent="0.2">
      <c r="A391">
        <f>ROW(Source!A1538)</f>
        <v>1538</v>
      </c>
      <c r="B391">
        <v>40597198</v>
      </c>
      <c r="C391">
        <v>40607179</v>
      </c>
      <c r="D391">
        <v>38620867</v>
      </c>
      <c r="E391">
        <v>1</v>
      </c>
      <c r="F391">
        <v>1</v>
      </c>
      <c r="G391">
        <v>25</v>
      </c>
      <c r="H391">
        <v>2</v>
      </c>
      <c r="I391" t="s">
        <v>590</v>
      </c>
      <c r="J391" t="s">
        <v>591</v>
      </c>
      <c r="K391" t="s">
        <v>592</v>
      </c>
      <c r="L391">
        <v>1368</v>
      </c>
      <c r="N391">
        <v>1011</v>
      </c>
      <c r="O391" t="s">
        <v>544</v>
      </c>
      <c r="P391" t="s">
        <v>544</v>
      </c>
      <c r="Q391">
        <v>1</v>
      </c>
      <c r="W391">
        <v>0</v>
      </c>
      <c r="X391">
        <v>1852708047</v>
      </c>
      <c r="Y391">
        <v>0.01</v>
      </c>
      <c r="AA391">
        <v>0</v>
      </c>
      <c r="AB391">
        <v>993.6</v>
      </c>
      <c r="AC391">
        <v>301.8</v>
      </c>
      <c r="AD391">
        <v>0</v>
      </c>
      <c r="AE391">
        <v>0</v>
      </c>
      <c r="AF391">
        <v>993.6</v>
      </c>
      <c r="AG391">
        <v>301.8</v>
      </c>
      <c r="AH391">
        <v>0</v>
      </c>
      <c r="AI391">
        <v>1</v>
      </c>
      <c r="AJ391">
        <v>1</v>
      </c>
      <c r="AK391">
        <v>1</v>
      </c>
      <c r="AL391">
        <v>1</v>
      </c>
      <c r="AN391">
        <v>0</v>
      </c>
      <c r="AO391">
        <v>1</v>
      </c>
      <c r="AP391">
        <v>0</v>
      </c>
      <c r="AQ391">
        <v>0</v>
      </c>
      <c r="AR391">
        <v>0</v>
      </c>
      <c r="AS391" t="s">
        <v>3</v>
      </c>
      <c r="AT391">
        <v>0.01</v>
      </c>
      <c r="AU391" t="s">
        <v>3</v>
      </c>
      <c r="AV391">
        <v>0</v>
      </c>
      <c r="AW391">
        <v>2</v>
      </c>
      <c r="AX391">
        <v>40607180</v>
      </c>
      <c r="AY391">
        <v>1</v>
      </c>
      <c r="AZ391">
        <v>0</v>
      </c>
      <c r="BA391">
        <v>493</v>
      </c>
      <c r="BB391">
        <v>0</v>
      </c>
      <c r="BC391">
        <v>0</v>
      </c>
      <c r="BD391">
        <v>0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0</v>
      </c>
      <c r="BM391">
        <v>0</v>
      </c>
      <c r="BN391">
        <v>0</v>
      </c>
      <c r="BO391">
        <v>0</v>
      </c>
      <c r="BP391">
        <v>0</v>
      </c>
      <c r="BQ391">
        <v>0</v>
      </c>
      <c r="BR391">
        <v>0</v>
      </c>
      <c r="BS391">
        <v>0</v>
      </c>
      <c r="BT391">
        <v>0</v>
      </c>
      <c r="BU391">
        <v>0</v>
      </c>
      <c r="BV391">
        <v>0</v>
      </c>
      <c r="BW391">
        <v>0</v>
      </c>
      <c r="CX391">
        <f>Y391*Source!I1538</f>
        <v>0</v>
      </c>
      <c r="CY391">
        <f>AB391</f>
        <v>993.6</v>
      </c>
      <c r="CZ391">
        <f>AF391</f>
        <v>993.6</v>
      </c>
      <c r="DA391">
        <f>AJ391</f>
        <v>1</v>
      </c>
      <c r="DB391">
        <f t="shared" si="83"/>
        <v>9.94</v>
      </c>
      <c r="DC391">
        <f t="shared" si="84"/>
        <v>3.02</v>
      </c>
    </row>
    <row r="392" spans="1:107" x14ac:dyDescent="0.2">
      <c r="A392">
        <f>ROW(Source!A1574)</f>
        <v>1574</v>
      </c>
      <c r="B392">
        <v>40597198</v>
      </c>
      <c r="C392">
        <v>40607245</v>
      </c>
      <c r="D392">
        <v>38607873</v>
      </c>
      <c r="E392">
        <v>25</v>
      </c>
      <c r="F392">
        <v>1</v>
      </c>
      <c r="G392">
        <v>25</v>
      </c>
      <c r="H392">
        <v>1</v>
      </c>
      <c r="I392" t="s">
        <v>538</v>
      </c>
      <c r="J392" t="s">
        <v>3</v>
      </c>
      <c r="K392" t="s">
        <v>539</v>
      </c>
      <c r="L392">
        <v>1191</v>
      </c>
      <c r="N392">
        <v>1013</v>
      </c>
      <c r="O392" t="s">
        <v>540</v>
      </c>
      <c r="P392" t="s">
        <v>540</v>
      </c>
      <c r="Q392">
        <v>1</v>
      </c>
      <c r="W392">
        <v>0</v>
      </c>
      <c r="X392">
        <v>476480486</v>
      </c>
      <c r="Y392">
        <v>16.559999999999999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1</v>
      </c>
      <c r="AJ392">
        <v>1</v>
      </c>
      <c r="AK392">
        <v>1</v>
      </c>
      <c r="AL392">
        <v>1</v>
      </c>
      <c r="AN392">
        <v>0</v>
      </c>
      <c r="AO392">
        <v>1</v>
      </c>
      <c r="AP392">
        <v>0</v>
      </c>
      <c r="AQ392">
        <v>0</v>
      </c>
      <c r="AR392">
        <v>0</v>
      </c>
      <c r="AS392" t="s">
        <v>3</v>
      </c>
      <c r="AT392">
        <v>16.559999999999999</v>
      </c>
      <c r="AU392" t="s">
        <v>3</v>
      </c>
      <c r="AV392">
        <v>1</v>
      </c>
      <c r="AW392">
        <v>2</v>
      </c>
      <c r="AX392">
        <v>40607254</v>
      </c>
      <c r="AY392">
        <v>1</v>
      </c>
      <c r="AZ392">
        <v>0</v>
      </c>
      <c r="BA392">
        <v>494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0</v>
      </c>
      <c r="BK392">
        <v>0</v>
      </c>
      <c r="BL392">
        <v>0</v>
      </c>
      <c r="BM392">
        <v>0</v>
      </c>
      <c r="BN392">
        <v>0</v>
      </c>
      <c r="BO392">
        <v>0</v>
      </c>
      <c r="BP392">
        <v>0</v>
      </c>
      <c r="BQ392">
        <v>0</v>
      </c>
      <c r="BR392">
        <v>0</v>
      </c>
      <c r="BS392">
        <v>0</v>
      </c>
      <c r="BT392">
        <v>0</v>
      </c>
      <c r="BU392">
        <v>0</v>
      </c>
      <c r="BV392">
        <v>0</v>
      </c>
      <c r="BW392">
        <v>0</v>
      </c>
      <c r="CX392">
        <f>Y392*Source!I1574</f>
        <v>0</v>
      </c>
      <c r="CY392">
        <f>AD392</f>
        <v>0</v>
      </c>
      <c r="CZ392">
        <f>AH392</f>
        <v>0</v>
      </c>
      <c r="DA392">
        <f>AL392</f>
        <v>1</v>
      </c>
      <c r="DB392">
        <f t="shared" si="83"/>
        <v>0</v>
      </c>
      <c r="DC392">
        <f t="shared" si="84"/>
        <v>0</v>
      </c>
    </row>
    <row r="393" spans="1:107" x14ac:dyDescent="0.2">
      <c r="A393">
        <f>ROW(Source!A1574)</f>
        <v>1574</v>
      </c>
      <c r="B393">
        <v>40597198</v>
      </c>
      <c r="C393">
        <v>40607245</v>
      </c>
      <c r="D393">
        <v>38620123</v>
      </c>
      <c r="E393">
        <v>1</v>
      </c>
      <c r="F393">
        <v>1</v>
      </c>
      <c r="G393">
        <v>25</v>
      </c>
      <c r="H393">
        <v>2</v>
      </c>
      <c r="I393" t="s">
        <v>593</v>
      </c>
      <c r="J393" t="s">
        <v>594</v>
      </c>
      <c r="K393" t="s">
        <v>595</v>
      </c>
      <c r="L393">
        <v>1368</v>
      </c>
      <c r="N393">
        <v>1011</v>
      </c>
      <c r="O393" t="s">
        <v>544</v>
      </c>
      <c r="P393" t="s">
        <v>544</v>
      </c>
      <c r="Q393">
        <v>1</v>
      </c>
      <c r="W393">
        <v>0</v>
      </c>
      <c r="X393">
        <v>-806024906</v>
      </c>
      <c r="Y393">
        <v>2.08</v>
      </c>
      <c r="AA393">
        <v>0</v>
      </c>
      <c r="AB393">
        <v>1159.46</v>
      </c>
      <c r="AC393">
        <v>525.74</v>
      </c>
      <c r="AD393">
        <v>0</v>
      </c>
      <c r="AE393">
        <v>0</v>
      </c>
      <c r="AF393">
        <v>1159.46</v>
      </c>
      <c r="AG393">
        <v>525.74</v>
      </c>
      <c r="AH393">
        <v>0</v>
      </c>
      <c r="AI393">
        <v>1</v>
      </c>
      <c r="AJ393">
        <v>1</v>
      </c>
      <c r="AK393">
        <v>1</v>
      </c>
      <c r="AL393">
        <v>1</v>
      </c>
      <c r="AN393">
        <v>0</v>
      </c>
      <c r="AO393">
        <v>1</v>
      </c>
      <c r="AP393">
        <v>0</v>
      </c>
      <c r="AQ393">
        <v>0</v>
      </c>
      <c r="AR393">
        <v>0</v>
      </c>
      <c r="AS393" t="s">
        <v>3</v>
      </c>
      <c r="AT393">
        <v>2.08</v>
      </c>
      <c r="AU393" t="s">
        <v>3</v>
      </c>
      <c r="AV393">
        <v>0</v>
      </c>
      <c r="AW393">
        <v>2</v>
      </c>
      <c r="AX393">
        <v>40607255</v>
      </c>
      <c r="AY393">
        <v>1</v>
      </c>
      <c r="AZ393">
        <v>0</v>
      </c>
      <c r="BA393">
        <v>495</v>
      </c>
      <c r="BB393">
        <v>0</v>
      </c>
      <c r="BC393">
        <v>0</v>
      </c>
      <c r="BD393">
        <v>0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0</v>
      </c>
      <c r="BK393">
        <v>0</v>
      </c>
      <c r="BL393">
        <v>0</v>
      </c>
      <c r="BM393">
        <v>0</v>
      </c>
      <c r="BN393">
        <v>0</v>
      </c>
      <c r="BO393">
        <v>0</v>
      </c>
      <c r="BP393">
        <v>0</v>
      </c>
      <c r="BQ393">
        <v>0</v>
      </c>
      <c r="BR393">
        <v>0</v>
      </c>
      <c r="BS393">
        <v>0</v>
      </c>
      <c r="BT393">
        <v>0</v>
      </c>
      <c r="BU393">
        <v>0</v>
      </c>
      <c r="BV393">
        <v>0</v>
      </c>
      <c r="BW393">
        <v>0</v>
      </c>
      <c r="CX393">
        <f>Y393*Source!I1574</f>
        <v>0</v>
      </c>
      <c r="CY393">
        <f>AB393</f>
        <v>1159.46</v>
      </c>
      <c r="CZ393">
        <f>AF393</f>
        <v>1159.46</v>
      </c>
      <c r="DA393">
        <f>AJ393</f>
        <v>1</v>
      </c>
      <c r="DB393">
        <f t="shared" si="83"/>
        <v>2411.6799999999998</v>
      </c>
      <c r="DC393">
        <f t="shared" si="84"/>
        <v>1093.54</v>
      </c>
    </row>
    <row r="394" spans="1:107" x14ac:dyDescent="0.2">
      <c r="A394">
        <f>ROW(Source!A1574)</f>
        <v>1574</v>
      </c>
      <c r="B394">
        <v>40597198</v>
      </c>
      <c r="C394">
        <v>40607245</v>
      </c>
      <c r="D394">
        <v>38620278</v>
      </c>
      <c r="E394">
        <v>1</v>
      </c>
      <c r="F394">
        <v>1</v>
      </c>
      <c r="G394">
        <v>25</v>
      </c>
      <c r="H394">
        <v>2</v>
      </c>
      <c r="I394" t="s">
        <v>596</v>
      </c>
      <c r="J394" t="s">
        <v>597</v>
      </c>
      <c r="K394" t="s">
        <v>598</v>
      </c>
      <c r="L394">
        <v>1368</v>
      </c>
      <c r="N394">
        <v>1011</v>
      </c>
      <c r="O394" t="s">
        <v>544</v>
      </c>
      <c r="P394" t="s">
        <v>544</v>
      </c>
      <c r="Q394">
        <v>1</v>
      </c>
      <c r="W394">
        <v>0</v>
      </c>
      <c r="X394">
        <v>-1025534576</v>
      </c>
      <c r="Y394">
        <v>2.08</v>
      </c>
      <c r="AA394">
        <v>0</v>
      </c>
      <c r="AB394">
        <v>416.25</v>
      </c>
      <c r="AC394">
        <v>204.9</v>
      </c>
      <c r="AD394">
        <v>0</v>
      </c>
      <c r="AE394">
        <v>0</v>
      </c>
      <c r="AF394">
        <v>416.25</v>
      </c>
      <c r="AG394">
        <v>204.9</v>
      </c>
      <c r="AH394">
        <v>0</v>
      </c>
      <c r="AI394">
        <v>1</v>
      </c>
      <c r="AJ394">
        <v>1</v>
      </c>
      <c r="AK394">
        <v>1</v>
      </c>
      <c r="AL394">
        <v>1</v>
      </c>
      <c r="AN394">
        <v>0</v>
      </c>
      <c r="AO394">
        <v>1</v>
      </c>
      <c r="AP394">
        <v>0</v>
      </c>
      <c r="AQ394">
        <v>0</v>
      </c>
      <c r="AR394">
        <v>0</v>
      </c>
      <c r="AS394" t="s">
        <v>3</v>
      </c>
      <c r="AT394">
        <v>2.08</v>
      </c>
      <c r="AU394" t="s">
        <v>3</v>
      </c>
      <c r="AV394">
        <v>0</v>
      </c>
      <c r="AW394">
        <v>2</v>
      </c>
      <c r="AX394">
        <v>40607256</v>
      </c>
      <c r="AY394">
        <v>1</v>
      </c>
      <c r="AZ394">
        <v>0</v>
      </c>
      <c r="BA394">
        <v>496</v>
      </c>
      <c r="BB394">
        <v>0</v>
      </c>
      <c r="BC394">
        <v>0</v>
      </c>
      <c r="BD394">
        <v>0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0</v>
      </c>
      <c r="BK394">
        <v>0</v>
      </c>
      <c r="BL394">
        <v>0</v>
      </c>
      <c r="BM394">
        <v>0</v>
      </c>
      <c r="BN394">
        <v>0</v>
      </c>
      <c r="BO394">
        <v>0</v>
      </c>
      <c r="BP394">
        <v>0</v>
      </c>
      <c r="BQ394">
        <v>0</v>
      </c>
      <c r="BR394">
        <v>0</v>
      </c>
      <c r="BS394">
        <v>0</v>
      </c>
      <c r="BT394">
        <v>0</v>
      </c>
      <c r="BU394">
        <v>0</v>
      </c>
      <c r="BV394">
        <v>0</v>
      </c>
      <c r="BW394">
        <v>0</v>
      </c>
      <c r="CX394">
        <f>Y394*Source!I1574</f>
        <v>0</v>
      </c>
      <c r="CY394">
        <f>AB394</f>
        <v>416.25</v>
      </c>
      <c r="CZ394">
        <f>AF394</f>
        <v>416.25</v>
      </c>
      <c r="DA394">
        <f>AJ394</f>
        <v>1</v>
      </c>
      <c r="DB394">
        <f t="shared" si="83"/>
        <v>865.8</v>
      </c>
      <c r="DC394">
        <f t="shared" si="84"/>
        <v>426.19</v>
      </c>
    </row>
    <row r="395" spans="1:107" x14ac:dyDescent="0.2">
      <c r="A395">
        <f>ROW(Source!A1574)</f>
        <v>1574</v>
      </c>
      <c r="B395">
        <v>40597198</v>
      </c>
      <c r="C395">
        <v>40607245</v>
      </c>
      <c r="D395">
        <v>38620281</v>
      </c>
      <c r="E395">
        <v>1</v>
      </c>
      <c r="F395">
        <v>1</v>
      </c>
      <c r="G395">
        <v>25</v>
      </c>
      <c r="H395">
        <v>2</v>
      </c>
      <c r="I395" t="s">
        <v>599</v>
      </c>
      <c r="J395" t="s">
        <v>600</v>
      </c>
      <c r="K395" t="s">
        <v>601</v>
      </c>
      <c r="L395">
        <v>1368</v>
      </c>
      <c r="N395">
        <v>1011</v>
      </c>
      <c r="O395" t="s">
        <v>544</v>
      </c>
      <c r="P395" t="s">
        <v>544</v>
      </c>
      <c r="Q395">
        <v>1</v>
      </c>
      <c r="W395">
        <v>0</v>
      </c>
      <c r="X395">
        <v>-95869070</v>
      </c>
      <c r="Y395">
        <v>0.81</v>
      </c>
      <c r="AA395">
        <v>0</v>
      </c>
      <c r="AB395">
        <v>1942.21</v>
      </c>
      <c r="AC395">
        <v>436.39</v>
      </c>
      <c r="AD395">
        <v>0</v>
      </c>
      <c r="AE395">
        <v>0</v>
      </c>
      <c r="AF395">
        <v>1942.21</v>
      </c>
      <c r="AG395">
        <v>436.39</v>
      </c>
      <c r="AH395">
        <v>0</v>
      </c>
      <c r="AI395">
        <v>1</v>
      </c>
      <c r="AJ395">
        <v>1</v>
      </c>
      <c r="AK395">
        <v>1</v>
      </c>
      <c r="AL395">
        <v>1</v>
      </c>
      <c r="AN395">
        <v>0</v>
      </c>
      <c r="AO395">
        <v>1</v>
      </c>
      <c r="AP395">
        <v>0</v>
      </c>
      <c r="AQ395">
        <v>0</v>
      </c>
      <c r="AR395">
        <v>0</v>
      </c>
      <c r="AS395" t="s">
        <v>3</v>
      </c>
      <c r="AT395">
        <v>0.81</v>
      </c>
      <c r="AU395" t="s">
        <v>3</v>
      </c>
      <c r="AV395">
        <v>0</v>
      </c>
      <c r="AW395">
        <v>2</v>
      </c>
      <c r="AX395">
        <v>40607257</v>
      </c>
      <c r="AY395">
        <v>1</v>
      </c>
      <c r="AZ395">
        <v>0</v>
      </c>
      <c r="BA395">
        <v>497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v>0</v>
      </c>
      <c r="BH395">
        <v>0</v>
      </c>
      <c r="BI395">
        <v>0</v>
      </c>
      <c r="BJ395">
        <v>0</v>
      </c>
      <c r="BK395">
        <v>0</v>
      </c>
      <c r="BL395">
        <v>0</v>
      </c>
      <c r="BM395">
        <v>0</v>
      </c>
      <c r="BN395">
        <v>0</v>
      </c>
      <c r="BO395">
        <v>0</v>
      </c>
      <c r="BP395">
        <v>0</v>
      </c>
      <c r="BQ395">
        <v>0</v>
      </c>
      <c r="BR395">
        <v>0</v>
      </c>
      <c r="BS395">
        <v>0</v>
      </c>
      <c r="BT395">
        <v>0</v>
      </c>
      <c r="BU395">
        <v>0</v>
      </c>
      <c r="BV395">
        <v>0</v>
      </c>
      <c r="BW395">
        <v>0</v>
      </c>
      <c r="CX395">
        <f>Y395*Source!I1574</f>
        <v>0</v>
      </c>
      <c r="CY395">
        <f>AB395</f>
        <v>1942.21</v>
      </c>
      <c r="CZ395">
        <f>AF395</f>
        <v>1942.21</v>
      </c>
      <c r="DA395">
        <f>AJ395</f>
        <v>1</v>
      </c>
      <c r="DB395">
        <f t="shared" si="83"/>
        <v>1573.19</v>
      </c>
      <c r="DC395">
        <f t="shared" si="84"/>
        <v>353.48</v>
      </c>
    </row>
    <row r="396" spans="1:107" x14ac:dyDescent="0.2">
      <c r="A396">
        <f>ROW(Source!A1574)</f>
        <v>1574</v>
      </c>
      <c r="B396">
        <v>40597198</v>
      </c>
      <c r="C396">
        <v>40607245</v>
      </c>
      <c r="D396">
        <v>38620305</v>
      </c>
      <c r="E396">
        <v>1</v>
      </c>
      <c r="F396">
        <v>1</v>
      </c>
      <c r="G396">
        <v>25</v>
      </c>
      <c r="H396">
        <v>2</v>
      </c>
      <c r="I396" t="s">
        <v>581</v>
      </c>
      <c r="J396" t="s">
        <v>582</v>
      </c>
      <c r="K396" t="s">
        <v>583</v>
      </c>
      <c r="L396">
        <v>1368</v>
      </c>
      <c r="N396">
        <v>1011</v>
      </c>
      <c r="O396" t="s">
        <v>544</v>
      </c>
      <c r="P396" t="s">
        <v>544</v>
      </c>
      <c r="Q396">
        <v>1</v>
      </c>
      <c r="W396">
        <v>0</v>
      </c>
      <c r="X396">
        <v>-282859921</v>
      </c>
      <c r="Y396">
        <v>1.94</v>
      </c>
      <c r="AA396">
        <v>0</v>
      </c>
      <c r="AB396">
        <v>1364.77</v>
      </c>
      <c r="AC396">
        <v>610.30999999999995</v>
      </c>
      <c r="AD396">
        <v>0</v>
      </c>
      <c r="AE396">
        <v>0</v>
      </c>
      <c r="AF396">
        <v>1364.77</v>
      </c>
      <c r="AG396">
        <v>610.30999999999995</v>
      </c>
      <c r="AH396">
        <v>0</v>
      </c>
      <c r="AI396">
        <v>1</v>
      </c>
      <c r="AJ396">
        <v>1</v>
      </c>
      <c r="AK396">
        <v>1</v>
      </c>
      <c r="AL396">
        <v>1</v>
      </c>
      <c r="AN396">
        <v>0</v>
      </c>
      <c r="AO396">
        <v>1</v>
      </c>
      <c r="AP396">
        <v>0</v>
      </c>
      <c r="AQ396">
        <v>0</v>
      </c>
      <c r="AR396">
        <v>0</v>
      </c>
      <c r="AS396" t="s">
        <v>3</v>
      </c>
      <c r="AT396">
        <v>1.94</v>
      </c>
      <c r="AU396" t="s">
        <v>3</v>
      </c>
      <c r="AV396">
        <v>0</v>
      </c>
      <c r="AW396">
        <v>2</v>
      </c>
      <c r="AX396">
        <v>40607258</v>
      </c>
      <c r="AY396">
        <v>1</v>
      </c>
      <c r="AZ396">
        <v>0</v>
      </c>
      <c r="BA396">
        <v>498</v>
      </c>
      <c r="BB396">
        <v>0</v>
      </c>
      <c r="BC396">
        <v>0</v>
      </c>
      <c r="BD396">
        <v>0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0</v>
      </c>
      <c r="BN396">
        <v>0</v>
      </c>
      <c r="BO396">
        <v>0</v>
      </c>
      <c r="BP396">
        <v>0</v>
      </c>
      <c r="BQ396">
        <v>0</v>
      </c>
      <c r="BR396">
        <v>0</v>
      </c>
      <c r="BS396">
        <v>0</v>
      </c>
      <c r="BT396">
        <v>0</v>
      </c>
      <c r="BU396">
        <v>0</v>
      </c>
      <c r="BV396">
        <v>0</v>
      </c>
      <c r="BW396">
        <v>0</v>
      </c>
      <c r="CX396">
        <f>Y396*Source!I1574</f>
        <v>0</v>
      </c>
      <c r="CY396">
        <f>AB396</f>
        <v>1364.77</v>
      </c>
      <c r="CZ396">
        <f>AF396</f>
        <v>1364.77</v>
      </c>
      <c r="DA396">
        <f>AJ396</f>
        <v>1</v>
      </c>
      <c r="DB396">
        <f t="shared" si="83"/>
        <v>2647.65</v>
      </c>
      <c r="DC396">
        <f t="shared" si="84"/>
        <v>1184</v>
      </c>
    </row>
    <row r="397" spans="1:107" x14ac:dyDescent="0.2">
      <c r="A397">
        <f>ROW(Source!A1574)</f>
        <v>1574</v>
      </c>
      <c r="B397">
        <v>40597198</v>
      </c>
      <c r="C397">
        <v>40607245</v>
      </c>
      <c r="D397">
        <v>38620271</v>
      </c>
      <c r="E397">
        <v>1</v>
      </c>
      <c r="F397">
        <v>1</v>
      </c>
      <c r="G397">
        <v>25</v>
      </c>
      <c r="H397">
        <v>2</v>
      </c>
      <c r="I397" t="s">
        <v>602</v>
      </c>
      <c r="J397" t="s">
        <v>603</v>
      </c>
      <c r="K397" t="s">
        <v>604</v>
      </c>
      <c r="L397">
        <v>1368</v>
      </c>
      <c r="N397">
        <v>1011</v>
      </c>
      <c r="O397" t="s">
        <v>544</v>
      </c>
      <c r="P397" t="s">
        <v>544</v>
      </c>
      <c r="Q397">
        <v>1</v>
      </c>
      <c r="W397">
        <v>0</v>
      </c>
      <c r="X397">
        <v>-1880632103</v>
      </c>
      <c r="Y397">
        <v>0.65</v>
      </c>
      <c r="AA397">
        <v>0</v>
      </c>
      <c r="AB397">
        <v>1179.56</v>
      </c>
      <c r="AC397">
        <v>439.28</v>
      </c>
      <c r="AD397">
        <v>0</v>
      </c>
      <c r="AE397">
        <v>0</v>
      </c>
      <c r="AF397">
        <v>1179.56</v>
      </c>
      <c r="AG397">
        <v>439.28</v>
      </c>
      <c r="AH397">
        <v>0</v>
      </c>
      <c r="AI397">
        <v>1</v>
      </c>
      <c r="AJ397">
        <v>1</v>
      </c>
      <c r="AK397">
        <v>1</v>
      </c>
      <c r="AL397">
        <v>1</v>
      </c>
      <c r="AN397">
        <v>0</v>
      </c>
      <c r="AO397">
        <v>1</v>
      </c>
      <c r="AP397">
        <v>0</v>
      </c>
      <c r="AQ397">
        <v>0</v>
      </c>
      <c r="AR397">
        <v>0</v>
      </c>
      <c r="AS397" t="s">
        <v>3</v>
      </c>
      <c r="AT397">
        <v>0.65</v>
      </c>
      <c r="AU397" t="s">
        <v>3</v>
      </c>
      <c r="AV397">
        <v>0</v>
      </c>
      <c r="AW397">
        <v>2</v>
      </c>
      <c r="AX397">
        <v>40607259</v>
      </c>
      <c r="AY397">
        <v>1</v>
      </c>
      <c r="AZ397">
        <v>0</v>
      </c>
      <c r="BA397">
        <v>499</v>
      </c>
      <c r="BB397">
        <v>0</v>
      </c>
      <c r="BC397">
        <v>0</v>
      </c>
      <c r="BD397">
        <v>0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0</v>
      </c>
      <c r="BW397">
        <v>0</v>
      </c>
      <c r="CX397">
        <f>Y397*Source!I1574</f>
        <v>0</v>
      </c>
      <c r="CY397">
        <f>AB397</f>
        <v>1179.56</v>
      </c>
      <c r="CZ397">
        <f>AF397</f>
        <v>1179.56</v>
      </c>
      <c r="DA397">
        <f>AJ397</f>
        <v>1</v>
      </c>
      <c r="DB397">
        <f t="shared" si="83"/>
        <v>766.71</v>
      </c>
      <c r="DC397">
        <f t="shared" si="84"/>
        <v>285.52999999999997</v>
      </c>
    </row>
    <row r="398" spans="1:107" x14ac:dyDescent="0.2">
      <c r="A398">
        <f>ROW(Source!A1574)</f>
        <v>1574</v>
      </c>
      <c r="B398">
        <v>40597198</v>
      </c>
      <c r="C398">
        <v>40607245</v>
      </c>
      <c r="D398">
        <v>38622214</v>
      </c>
      <c r="E398">
        <v>1</v>
      </c>
      <c r="F398">
        <v>1</v>
      </c>
      <c r="G398">
        <v>25</v>
      </c>
      <c r="H398">
        <v>3</v>
      </c>
      <c r="I398" t="s">
        <v>605</v>
      </c>
      <c r="J398" t="s">
        <v>606</v>
      </c>
      <c r="K398" t="s">
        <v>607</v>
      </c>
      <c r="L398">
        <v>1339</v>
      </c>
      <c r="N398">
        <v>1007</v>
      </c>
      <c r="O398" t="s">
        <v>263</v>
      </c>
      <c r="P398" t="s">
        <v>263</v>
      </c>
      <c r="Q398">
        <v>1</v>
      </c>
      <c r="W398">
        <v>0</v>
      </c>
      <c r="X398">
        <v>-284110059</v>
      </c>
      <c r="Y398">
        <v>110</v>
      </c>
      <c r="AA398">
        <v>590.78</v>
      </c>
      <c r="AB398">
        <v>0</v>
      </c>
      <c r="AC398">
        <v>0</v>
      </c>
      <c r="AD398">
        <v>0</v>
      </c>
      <c r="AE398">
        <v>590.78</v>
      </c>
      <c r="AF398">
        <v>0</v>
      </c>
      <c r="AG398">
        <v>0</v>
      </c>
      <c r="AH398">
        <v>0</v>
      </c>
      <c r="AI398">
        <v>1</v>
      </c>
      <c r="AJ398">
        <v>1</v>
      </c>
      <c r="AK398">
        <v>1</v>
      </c>
      <c r="AL398">
        <v>1</v>
      </c>
      <c r="AN398">
        <v>0</v>
      </c>
      <c r="AO398">
        <v>1</v>
      </c>
      <c r="AP398">
        <v>0</v>
      </c>
      <c r="AQ398">
        <v>0</v>
      </c>
      <c r="AR398">
        <v>0</v>
      </c>
      <c r="AS398" t="s">
        <v>3</v>
      </c>
      <c r="AT398">
        <v>110</v>
      </c>
      <c r="AU398" t="s">
        <v>3</v>
      </c>
      <c r="AV398">
        <v>0</v>
      </c>
      <c r="AW398">
        <v>2</v>
      </c>
      <c r="AX398">
        <v>40607260</v>
      </c>
      <c r="AY398">
        <v>1</v>
      </c>
      <c r="AZ398">
        <v>0</v>
      </c>
      <c r="BA398">
        <v>500</v>
      </c>
      <c r="BB398">
        <v>0</v>
      </c>
      <c r="BC398">
        <v>0</v>
      </c>
      <c r="BD398">
        <v>0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0</v>
      </c>
      <c r="BQ398">
        <v>0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0</v>
      </c>
      <c r="CX398">
        <f>Y398*Source!I1574</f>
        <v>0</v>
      </c>
      <c r="CY398">
        <f>AA398</f>
        <v>590.78</v>
      </c>
      <c r="CZ398">
        <f>AE398</f>
        <v>590.78</v>
      </c>
      <c r="DA398">
        <f>AI398</f>
        <v>1</v>
      </c>
      <c r="DB398">
        <f t="shared" si="83"/>
        <v>64985.8</v>
      </c>
      <c r="DC398">
        <f t="shared" si="84"/>
        <v>0</v>
      </c>
    </row>
    <row r="399" spans="1:107" x14ac:dyDescent="0.2">
      <c r="A399">
        <f>ROW(Source!A1574)</f>
        <v>1574</v>
      </c>
      <c r="B399">
        <v>40597198</v>
      </c>
      <c r="C399">
        <v>40607245</v>
      </c>
      <c r="D399">
        <v>38622957</v>
      </c>
      <c r="E399">
        <v>1</v>
      </c>
      <c r="F399">
        <v>1</v>
      </c>
      <c r="G399">
        <v>25</v>
      </c>
      <c r="H399">
        <v>3</v>
      </c>
      <c r="I399" t="s">
        <v>608</v>
      </c>
      <c r="J399" t="s">
        <v>609</v>
      </c>
      <c r="K399" t="s">
        <v>610</v>
      </c>
      <c r="L399">
        <v>1339</v>
      </c>
      <c r="N399">
        <v>1007</v>
      </c>
      <c r="O399" t="s">
        <v>263</v>
      </c>
      <c r="P399" t="s">
        <v>263</v>
      </c>
      <c r="Q399">
        <v>1</v>
      </c>
      <c r="W399">
        <v>0</v>
      </c>
      <c r="X399">
        <v>924487879</v>
      </c>
      <c r="Y399">
        <v>5</v>
      </c>
      <c r="AA399">
        <v>33.729999999999997</v>
      </c>
      <c r="AB399">
        <v>0</v>
      </c>
      <c r="AC399">
        <v>0</v>
      </c>
      <c r="AD399">
        <v>0</v>
      </c>
      <c r="AE399">
        <v>33.729999999999997</v>
      </c>
      <c r="AF399">
        <v>0</v>
      </c>
      <c r="AG399">
        <v>0</v>
      </c>
      <c r="AH399">
        <v>0</v>
      </c>
      <c r="AI399">
        <v>1</v>
      </c>
      <c r="AJ399">
        <v>1</v>
      </c>
      <c r="AK399">
        <v>1</v>
      </c>
      <c r="AL399">
        <v>1</v>
      </c>
      <c r="AN399">
        <v>0</v>
      </c>
      <c r="AO399">
        <v>1</v>
      </c>
      <c r="AP399">
        <v>0</v>
      </c>
      <c r="AQ399">
        <v>0</v>
      </c>
      <c r="AR399">
        <v>0</v>
      </c>
      <c r="AS399" t="s">
        <v>3</v>
      </c>
      <c r="AT399">
        <v>5</v>
      </c>
      <c r="AU399" t="s">
        <v>3</v>
      </c>
      <c r="AV399">
        <v>0</v>
      </c>
      <c r="AW399">
        <v>2</v>
      </c>
      <c r="AX399">
        <v>40607261</v>
      </c>
      <c r="AY399">
        <v>1</v>
      </c>
      <c r="AZ399">
        <v>0</v>
      </c>
      <c r="BA399">
        <v>501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0</v>
      </c>
      <c r="BQ399">
        <v>0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0</v>
      </c>
      <c r="CX399">
        <f>Y399*Source!I1574</f>
        <v>0</v>
      </c>
      <c r="CY399">
        <f>AA399</f>
        <v>33.729999999999997</v>
      </c>
      <c r="CZ399">
        <f>AE399</f>
        <v>33.729999999999997</v>
      </c>
      <c r="DA399">
        <f>AI399</f>
        <v>1</v>
      </c>
      <c r="DB399">
        <f t="shared" si="83"/>
        <v>168.65</v>
      </c>
      <c r="DC399">
        <f t="shared" si="84"/>
        <v>0</v>
      </c>
    </row>
    <row r="400" spans="1:107" x14ac:dyDescent="0.2">
      <c r="A400">
        <f>ROW(Source!A1575)</f>
        <v>1575</v>
      </c>
      <c r="B400">
        <v>40597198</v>
      </c>
      <c r="C400">
        <v>40607262</v>
      </c>
      <c r="D400">
        <v>38607873</v>
      </c>
      <c r="E400">
        <v>25</v>
      </c>
      <c r="F400">
        <v>1</v>
      </c>
      <c r="G400">
        <v>25</v>
      </c>
      <c r="H400">
        <v>1</v>
      </c>
      <c r="I400" t="s">
        <v>538</v>
      </c>
      <c r="J400" t="s">
        <v>3</v>
      </c>
      <c r="K400" t="s">
        <v>539</v>
      </c>
      <c r="L400">
        <v>1191</v>
      </c>
      <c r="N400">
        <v>1013</v>
      </c>
      <c r="O400" t="s">
        <v>540</v>
      </c>
      <c r="P400" t="s">
        <v>540</v>
      </c>
      <c r="Q400">
        <v>1</v>
      </c>
      <c r="W400">
        <v>0</v>
      </c>
      <c r="X400">
        <v>476480486</v>
      </c>
      <c r="Y400">
        <v>80.27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1</v>
      </c>
      <c r="AJ400">
        <v>1</v>
      </c>
      <c r="AK400">
        <v>1</v>
      </c>
      <c r="AL400">
        <v>1</v>
      </c>
      <c r="AN400">
        <v>0</v>
      </c>
      <c r="AO400">
        <v>1</v>
      </c>
      <c r="AP400">
        <v>0</v>
      </c>
      <c r="AQ400">
        <v>0</v>
      </c>
      <c r="AR400">
        <v>0</v>
      </c>
      <c r="AS400" t="s">
        <v>3</v>
      </c>
      <c r="AT400">
        <v>80.27</v>
      </c>
      <c r="AU400" t="s">
        <v>3</v>
      </c>
      <c r="AV400">
        <v>1</v>
      </c>
      <c r="AW400">
        <v>2</v>
      </c>
      <c r="AX400">
        <v>40607267</v>
      </c>
      <c r="AY400">
        <v>1</v>
      </c>
      <c r="AZ400">
        <v>0</v>
      </c>
      <c r="BA400">
        <v>502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0</v>
      </c>
      <c r="BL400">
        <v>0</v>
      </c>
      <c r="BM400">
        <v>0</v>
      </c>
      <c r="BN400">
        <v>0</v>
      </c>
      <c r="BO400">
        <v>0</v>
      </c>
      <c r="BP400">
        <v>0</v>
      </c>
      <c r="BQ400">
        <v>0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0</v>
      </c>
      <c r="CX400">
        <f>Y400*Source!I1575</f>
        <v>0</v>
      </c>
      <c r="CY400">
        <f>AD400</f>
        <v>0</v>
      </c>
      <c r="CZ400">
        <f>AH400</f>
        <v>0</v>
      </c>
      <c r="DA400">
        <f>AL400</f>
        <v>1</v>
      </c>
      <c r="DB400">
        <f t="shared" si="83"/>
        <v>0</v>
      </c>
      <c r="DC400">
        <f t="shared" si="84"/>
        <v>0</v>
      </c>
    </row>
    <row r="401" spans="1:107" x14ac:dyDescent="0.2">
      <c r="A401">
        <f>ROW(Source!A1575)</f>
        <v>1575</v>
      </c>
      <c r="B401">
        <v>40597198</v>
      </c>
      <c r="C401">
        <v>40607262</v>
      </c>
      <c r="D401">
        <v>38623896</v>
      </c>
      <c r="E401">
        <v>1</v>
      </c>
      <c r="F401">
        <v>1</v>
      </c>
      <c r="G401">
        <v>25</v>
      </c>
      <c r="H401">
        <v>3</v>
      </c>
      <c r="I401" t="s">
        <v>566</v>
      </c>
      <c r="J401" t="s">
        <v>567</v>
      </c>
      <c r="K401" t="s">
        <v>568</v>
      </c>
      <c r="L401">
        <v>1339</v>
      </c>
      <c r="N401">
        <v>1007</v>
      </c>
      <c r="O401" t="s">
        <v>263</v>
      </c>
      <c r="P401" t="s">
        <v>263</v>
      </c>
      <c r="Q401">
        <v>1</v>
      </c>
      <c r="W401">
        <v>0</v>
      </c>
      <c r="X401">
        <v>1637047911</v>
      </c>
      <c r="Y401">
        <v>5.9</v>
      </c>
      <c r="AA401">
        <v>3869.68</v>
      </c>
      <c r="AB401">
        <v>0</v>
      </c>
      <c r="AC401">
        <v>0</v>
      </c>
      <c r="AD401">
        <v>0</v>
      </c>
      <c r="AE401">
        <v>3869.68</v>
      </c>
      <c r="AF401">
        <v>0</v>
      </c>
      <c r="AG401">
        <v>0</v>
      </c>
      <c r="AH401">
        <v>0</v>
      </c>
      <c r="AI401">
        <v>1</v>
      </c>
      <c r="AJ401">
        <v>1</v>
      </c>
      <c r="AK401">
        <v>1</v>
      </c>
      <c r="AL401">
        <v>1</v>
      </c>
      <c r="AN401">
        <v>0</v>
      </c>
      <c r="AO401">
        <v>1</v>
      </c>
      <c r="AP401">
        <v>0</v>
      </c>
      <c r="AQ401">
        <v>0</v>
      </c>
      <c r="AR401">
        <v>0</v>
      </c>
      <c r="AS401" t="s">
        <v>3</v>
      </c>
      <c r="AT401">
        <v>5.9</v>
      </c>
      <c r="AU401" t="s">
        <v>3</v>
      </c>
      <c r="AV401">
        <v>0</v>
      </c>
      <c r="AW401">
        <v>2</v>
      </c>
      <c r="AX401">
        <v>40607268</v>
      </c>
      <c r="AY401">
        <v>1</v>
      </c>
      <c r="AZ401">
        <v>0</v>
      </c>
      <c r="BA401">
        <v>503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0</v>
      </c>
      <c r="BK401">
        <v>0</v>
      </c>
      <c r="BL401">
        <v>0</v>
      </c>
      <c r="BM401">
        <v>0</v>
      </c>
      <c r="BN401">
        <v>0</v>
      </c>
      <c r="BO401">
        <v>0</v>
      </c>
      <c r="BP401">
        <v>0</v>
      </c>
      <c r="BQ401">
        <v>0</v>
      </c>
      <c r="BR401">
        <v>0</v>
      </c>
      <c r="BS401">
        <v>0</v>
      </c>
      <c r="BT401">
        <v>0</v>
      </c>
      <c r="BU401">
        <v>0</v>
      </c>
      <c r="BV401">
        <v>0</v>
      </c>
      <c r="BW401">
        <v>0</v>
      </c>
      <c r="CX401">
        <f>Y401*Source!I1575</f>
        <v>0</v>
      </c>
      <c r="CY401">
        <f>AA401</f>
        <v>3869.68</v>
      </c>
      <c r="CZ401">
        <f>AE401</f>
        <v>3869.68</v>
      </c>
      <c r="DA401">
        <f>AI401</f>
        <v>1</v>
      </c>
      <c r="DB401">
        <f t="shared" si="83"/>
        <v>22831.11</v>
      </c>
      <c r="DC401">
        <f t="shared" si="84"/>
        <v>0</v>
      </c>
    </row>
    <row r="402" spans="1:107" x14ac:dyDescent="0.2">
      <c r="A402">
        <f>ROW(Source!A1575)</f>
        <v>1575</v>
      </c>
      <c r="B402">
        <v>40597198</v>
      </c>
      <c r="C402">
        <v>40607262</v>
      </c>
      <c r="D402">
        <v>38623972</v>
      </c>
      <c r="E402">
        <v>1</v>
      </c>
      <c r="F402">
        <v>1</v>
      </c>
      <c r="G402">
        <v>25</v>
      </c>
      <c r="H402">
        <v>3</v>
      </c>
      <c r="I402" t="s">
        <v>569</v>
      </c>
      <c r="J402" t="s">
        <v>570</v>
      </c>
      <c r="K402" t="s">
        <v>571</v>
      </c>
      <c r="L402">
        <v>1339</v>
      </c>
      <c r="N402">
        <v>1007</v>
      </c>
      <c r="O402" t="s">
        <v>263</v>
      </c>
      <c r="P402" t="s">
        <v>263</v>
      </c>
      <c r="Q402">
        <v>1</v>
      </c>
      <c r="W402">
        <v>0</v>
      </c>
      <c r="X402">
        <v>1273343709</v>
      </c>
      <c r="Y402">
        <v>0.06</v>
      </c>
      <c r="AA402">
        <v>3003.56</v>
      </c>
      <c r="AB402">
        <v>0</v>
      </c>
      <c r="AC402">
        <v>0</v>
      </c>
      <c r="AD402">
        <v>0</v>
      </c>
      <c r="AE402">
        <v>3003.56</v>
      </c>
      <c r="AF402">
        <v>0</v>
      </c>
      <c r="AG402">
        <v>0</v>
      </c>
      <c r="AH402">
        <v>0</v>
      </c>
      <c r="AI402">
        <v>1</v>
      </c>
      <c r="AJ402">
        <v>1</v>
      </c>
      <c r="AK402">
        <v>1</v>
      </c>
      <c r="AL402">
        <v>1</v>
      </c>
      <c r="AN402">
        <v>0</v>
      </c>
      <c r="AO402">
        <v>1</v>
      </c>
      <c r="AP402">
        <v>0</v>
      </c>
      <c r="AQ402">
        <v>0</v>
      </c>
      <c r="AR402">
        <v>0</v>
      </c>
      <c r="AS402" t="s">
        <v>3</v>
      </c>
      <c r="AT402">
        <v>0.06</v>
      </c>
      <c r="AU402" t="s">
        <v>3</v>
      </c>
      <c r="AV402">
        <v>0</v>
      </c>
      <c r="AW402">
        <v>2</v>
      </c>
      <c r="AX402">
        <v>40607269</v>
      </c>
      <c r="AY402">
        <v>1</v>
      </c>
      <c r="AZ402">
        <v>0</v>
      </c>
      <c r="BA402">
        <v>504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CX402">
        <f>Y402*Source!I1575</f>
        <v>0</v>
      </c>
      <c r="CY402">
        <f>AA402</f>
        <v>3003.56</v>
      </c>
      <c r="CZ402">
        <f>AE402</f>
        <v>3003.56</v>
      </c>
      <c r="DA402">
        <f>AI402</f>
        <v>1</v>
      </c>
      <c r="DB402">
        <f t="shared" si="83"/>
        <v>180.21</v>
      </c>
      <c r="DC402">
        <f t="shared" si="84"/>
        <v>0</v>
      </c>
    </row>
    <row r="403" spans="1:107" x14ac:dyDescent="0.2">
      <c r="A403">
        <f>ROW(Source!A1575)</f>
        <v>1575</v>
      </c>
      <c r="B403">
        <v>40597198</v>
      </c>
      <c r="C403">
        <v>40607262</v>
      </c>
      <c r="D403">
        <v>38624712</v>
      </c>
      <c r="E403">
        <v>1</v>
      </c>
      <c r="F403">
        <v>1</v>
      </c>
      <c r="G403">
        <v>25</v>
      </c>
      <c r="H403">
        <v>3</v>
      </c>
      <c r="I403" t="s">
        <v>572</v>
      </c>
      <c r="J403" t="s">
        <v>573</v>
      </c>
      <c r="K403" t="s">
        <v>574</v>
      </c>
      <c r="L403">
        <v>1339</v>
      </c>
      <c r="N403">
        <v>1007</v>
      </c>
      <c r="O403" t="s">
        <v>263</v>
      </c>
      <c r="P403" t="s">
        <v>263</v>
      </c>
      <c r="Q403">
        <v>1</v>
      </c>
      <c r="W403">
        <v>0</v>
      </c>
      <c r="X403">
        <v>1588202194</v>
      </c>
      <c r="Y403">
        <v>4.3</v>
      </c>
      <c r="AA403">
        <v>6544.04</v>
      </c>
      <c r="AB403">
        <v>0</v>
      </c>
      <c r="AC403">
        <v>0</v>
      </c>
      <c r="AD403">
        <v>0</v>
      </c>
      <c r="AE403">
        <v>6544.04</v>
      </c>
      <c r="AF403">
        <v>0</v>
      </c>
      <c r="AG403">
        <v>0</v>
      </c>
      <c r="AH403">
        <v>0</v>
      </c>
      <c r="AI403">
        <v>1</v>
      </c>
      <c r="AJ403">
        <v>1</v>
      </c>
      <c r="AK403">
        <v>1</v>
      </c>
      <c r="AL403">
        <v>1</v>
      </c>
      <c r="AN403">
        <v>0</v>
      </c>
      <c r="AO403">
        <v>1</v>
      </c>
      <c r="AP403">
        <v>0</v>
      </c>
      <c r="AQ403">
        <v>0</v>
      </c>
      <c r="AR403">
        <v>0</v>
      </c>
      <c r="AS403" t="s">
        <v>3</v>
      </c>
      <c r="AT403">
        <v>4.3</v>
      </c>
      <c r="AU403" t="s">
        <v>3</v>
      </c>
      <c r="AV403">
        <v>0</v>
      </c>
      <c r="AW403">
        <v>2</v>
      </c>
      <c r="AX403">
        <v>40607270</v>
      </c>
      <c r="AY403">
        <v>1</v>
      </c>
      <c r="AZ403">
        <v>0</v>
      </c>
      <c r="BA403">
        <v>505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v>0</v>
      </c>
      <c r="BH403">
        <v>0</v>
      </c>
      <c r="BI403">
        <v>0</v>
      </c>
      <c r="BJ403">
        <v>0</v>
      </c>
      <c r="BK403">
        <v>0</v>
      </c>
      <c r="BL403">
        <v>0</v>
      </c>
      <c r="BM403">
        <v>0</v>
      </c>
      <c r="BN403">
        <v>0</v>
      </c>
      <c r="BO403">
        <v>0</v>
      </c>
      <c r="BP403">
        <v>0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0</v>
      </c>
      <c r="CX403">
        <f>Y403*Source!I1575</f>
        <v>0</v>
      </c>
      <c r="CY403">
        <f>AA403</f>
        <v>6544.04</v>
      </c>
      <c r="CZ403">
        <f>AE403</f>
        <v>6544.04</v>
      </c>
      <c r="DA403">
        <f>AI403</f>
        <v>1</v>
      </c>
      <c r="DB403">
        <f t="shared" si="83"/>
        <v>28139.37</v>
      </c>
      <c r="DC403">
        <f t="shared" si="84"/>
        <v>0</v>
      </c>
    </row>
    <row r="404" spans="1:107" x14ac:dyDescent="0.2">
      <c r="A404">
        <f>ROW(Source!A1610)</f>
        <v>1610</v>
      </c>
      <c r="B404">
        <v>40597198</v>
      </c>
      <c r="C404">
        <v>40607328</v>
      </c>
      <c r="D404">
        <v>38607873</v>
      </c>
      <c r="E404">
        <v>25</v>
      </c>
      <c r="F404">
        <v>1</v>
      </c>
      <c r="G404">
        <v>25</v>
      </c>
      <c r="H404">
        <v>1</v>
      </c>
      <c r="I404" t="s">
        <v>538</v>
      </c>
      <c r="J404" t="s">
        <v>3</v>
      </c>
      <c r="K404" t="s">
        <v>539</v>
      </c>
      <c r="L404">
        <v>1191</v>
      </c>
      <c r="N404">
        <v>1013</v>
      </c>
      <c r="O404" t="s">
        <v>540</v>
      </c>
      <c r="P404" t="s">
        <v>540</v>
      </c>
      <c r="Q404">
        <v>1</v>
      </c>
      <c r="W404">
        <v>0</v>
      </c>
      <c r="X404">
        <v>476480486</v>
      </c>
      <c r="Y404">
        <v>16.559999999999999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1</v>
      </c>
      <c r="AJ404">
        <v>1</v>
      </c>
      <c r="AK404">
        <v>1</v>
      </c>
      <c r="AL404">
        <v>1</v>
      </c>
      <c r="AN404">
        <v>0</v>
      </c>
      <c r="AO404">
        <v>1</v>
      </c>
      <c r="AP404">
        <v>0</v>
      </c>
      <c r="AQ404">
        <v>0</v>
      </c>
      <c r="AR404">
        <v>0</v>
      </c>
      <c r="AS404" t="s">
        <v>3</v>
      </c>
      <c r="AT404">
        <v>16.559999999999999</v>
      </c>
      <c r="AU404" t="s">
        <v>3</v>
      </c>
      <c r="AV404">
        <v>1</v>
      </c>
      <c r="AW404">
        <v>2</v>
      </c>
      <c r="AX404">
        <v>40607337</v>
      </c>
      <c r="AY404">
        <v>1</v>
      </c>
      <c r="AZ404">
        <v>0</v>
      </c>
      <c r="BA404">
        <v>506</v>
      </c>
      <c r="BB404">
        <v>0</v>
      </c>
      <c r="BC404">
        <v>0</v>
      </c>
      <c r="BD404">
        <v>0</v>
      </c>
      <c r="BE404">
        <v>0</v>
      </c>
      <c r="BF404">
        <v>0</v>
      </c>
      <c r="BG404">
        <v>0</v>
      </c>
      <c r="BH404">
        <v>0</v>
      </c>
      <c r="BI404">
        <v>0</v>
      </c>
      <c r="BJ404">
        <v>0</v>
      </c>
      <c r="BK404">
        <v>0</v>
      </c>
      <c r="BL404">
        <v>0</v>
      </c>
      <c r="BM404">
        <v>0</v>
      </c>
      <c r="BN404">
        <v>0</v>
      </c>
      <c r="BO404">
        <v>0</v>
      </c>
      <c r="BP404">
        <v>0</v>
      </c>
      <c r="BQ404">
        <v>0</v>
      </c>
      <c r="BR404">
        <v>0</v>
      </c>
      <c r="BS404">
        <v>0</v>
      </c>
      <c r="BT404">
        <v>0</v>
      </c>
      <c r="BU404">
        <v>0</v>
      </c>
      <c r="BV404">
        <v>0</v>
      </c>
      <c r="BW404">
        <v>0</v>
      </c>
      <c r="CX404">
        <f>Y404*Source!I1610</f>
        <v>0</v>
      </c>
      <c r="CY404">
        <f>AD404</f>
        <v>0</v>
      </c>
      <c r="CZ404">
        <f>AH404</f>
        <v>0</v>
      </c>
      <c r="DA404">
        <f>AL404</f>
        <v>1</v>
      </c>
      <c r="DB404">
        <f t="shared" si="83"/>
        <v>0</v>
      </c>
      <c r="DC404">
        <f t="shared" si="84"/>
        <v>0</v>
      </c>
    </row>
    <row r="405" spans="1:107" x14ac:dyDescent="0.2">
      <c r="A405">
        <f>ROW(Source!A1610)</f>
        <v>1610</v>
      </c>
      <c r="B405">
        <v>40597198</v>
      </c>
      <c r="C405">
        <v>40607328</v>
      </c>
      <c r="D405">
        <v>38620123</v>
      </c>
      <c r="E405">
        <v>1</v>
      </c>
      <c r="F405">
        <v>1</v>
      </c>
      <c r="G405">
        <v>25</v>
      </c>
      <c r="H405">
        <v>2</v>
      </c>
      <c r="I405" t="s">
        <v>593</v>
      </c>
      <c r="J405" t="s">
        <v>594</v>
      </c>
      <c r="K405" t="s">
        <v>595</v>
      </c>
      <c r="L405">
        <v>1368</v>
      </c>
      <c r="N405">
        <v>1011</v>
      </c>
      <c r="O405" t="s">
        <v>544</v>
      </c>
      <c r="P405" t="s">
        <v>544</v>
      </c>
      <c r="Q405">
        <v>1</v>
      </c>
      <c r="W405">
        <v>0</v>
      </c>
      <c r="X405">
        <v>-806024906</v>
      </c>
      <c r="Y405">
        <v>2.08</v>
      </c>
      <c r="AA405">
        <v>0</v>
      </c>
      <c r="AB405">
        <v>1159.46</v>
      </c>
      <c r="AC405">
        <v>525.74</v>
      </c>
      <c r="AD405">
        <v>0</v>
      </c>
      <c r="AE405">
        <v>0</v>
      </c>
      <c r="AF405">
        <v>1159.46</v>
      </c>
      <c r="AG405">
        <v>525.74</v>
      </c>
      <c r="AH405">
        <v>0</v>
      </c>
      <c r="AI405">
        <v>1</v>
      </c>
      <c r="AJ405">
        <v>1</v>
      </c>
      <c r="AK405">
        <v>1</v>
      </c>
      <c r="AL405">
        <v>1</v>
      </c>
      <c r="AN405">
        <v>0</v>
      </c>
      <c r="AO405">
        <v>1</v>
      </c>
      <c r="AP405">
        <v>0</v>
      </c>
      <c r="AQ405">
        <v>0</v>
      </c>
      <c r="AR405">
        <v>0</v>
      </c>
      <c r="AS405" t="s">
        <v>3</v>
      </c>
      <c r="AT405">
        <v>2.08</v>
      </c>
      <c r="AU405" t="s">
        <v>3</v>
      </c>
      <c r="AV405">
        <v>0</v>
      </c>
      <c r="AW405">
        <v>2</v>
      </c>
      <c r="AX405">
        <v>40607338</v>
      </c>
      <c r="AY405">
        <v>1</v>
      </c>
      <c r="AZ405">
        <v>0</v>
      </c>
      <c r="BA405">
        <v>507</v>
      </c>
      <c r="BB405">
        <v>0</v>
      </c>
      <c r="BC405">
        <v>0</v>
      </c>
      <c r="BD405">
        <v>0</v>
      </c>
      <c r="BE405">
        <v>0</v>
      </c>
      <c r="BF405">
        <v>0</v>
      </c>
      <c r="BG405">
        <v>0</v>
      </c>
      <c r="BH405">
        <v>0</v>
      </c>
      <c r="BI405">
        <v>0</v>
      </c>
      <c r="BJ405">
        <v>0</v>
      </c>
      <c r="BK405">
        <v>0</v>
      </c>
      <c r="BL405">
        <v>0</v>
      </c>
      <c r="BM405">
        <v>0</v>
      </c>
      <c r="BN405">
        <v>0</v>
      </c>
      <c r="BO405">
        <v>0</v>
      </c>
      <c r="BP405">
        <v>0</v>
      </c>
      <c r="BQ405">
        <v>0</v>
      </c>
      <c r="BR405">
        <v>0</v>
      </c>
      <c r="BS405">
        <v>0</v>
      </c>
      <c r="BT405">
        <v>0</v>
      </c>
      <c r="BU405">
        <v>0</v>
      </c>
      <c r="BV405">
        <v>0</v>
      </c>
      <c r="BW405">
        <v>0</v>
      </c>
      <c r="CX405">
        <f>Y405*Source!I1610</f>
        <v>0</v>
      </c>
      <c r="CY405">
        <f>AB405</f>
        <v>1159.46</v>
      </c>
      <c r="CZ405">
        <f>AF405</f>
        <v>1159.46</v>
      </c>
      <c r="DA405">
        <f>AJ405</f>
        <v>1</v>
      </c>
      <c r="DB405">
        <f t="shared" si="83"/>
        <v>2411.6799999999998</v>
      </c>
      <c r="DC405">
        <f t="shared" si="84"/>
        <v>1093.54</v>
      </c>
    </row>
    <row r="406" spans="1:107" x14ac:dyDescent="0.2">
      <c r="A406">
        <f>ROW(Source!A1610)</f>
        <v>1610</v>
      </c>
      <c r="B406">
        <v>40597198</v>
      </c>
      <c r="C406">
        <v>40607328</v>
      </c>
      <c r="D406">
        <v>38620278</v>
      </c>
      <c r="E406">
        <v>1</v>
      </c>
      <c r="F406">
        <v>1</v>
      </c>
      <c r="G406">
        <v>25</v>
      </c>
      <c r="H406">
        <v>2</v>
      </c>
      <c r="I406" t="s">
        <v>596</v>
      </c>
      <c r="J406" t="s">
        <v>597</v>
      </c>
      <c r="K406" t="s">
        <v>598</v>
      </c>
      <c r="L406">
        <v>1368</v>
      </c>
      <c r="N406">
        <v>1011</v>
      </c>
      <c r="O406" t="s">
        <v>544</v>
      </c>
      <c r="P406" t="s">
        <v>544</v>
      </c>
      <c r="Q406">
        <v>1</v>
      </c>
      <c r="W406">
        <v>0</v>
      </c>
      <c r="X406">
        <v>-1025534576</v>
      </c>
      <c r="Y406">
        <v>2.08</v>
      </c>
      <c r="AA406">
        <v>0</v>
      </c>
      <c r="AB406">
        <v>416.25</v>
      </c>
      <c r="AC406">
        <v>204.9</v>
      </c>
      <c r="AD406">
        <v>0</v>
      </c>
      <c r="AE406">
        <v>0</v>
      </c>
      <c r="AF406">
        <v>416.25</v>
      </c>
      <c r="AG406">
        <v>204.9</v>
      </c>
      <c r="AH406">
        <v>0</v>
      </c>
      <c r="AI406">
        <v>1</v>
      </c>
      <c r="AJ406">
        <v>1</v>
      </c>
      <c r="AK406">
        <v>1</v>
      </c>
      <c r="AL406">
        <v>1</v>
      </c>
      <c r="AN406">
        <v>0</v>
      </c>
      <c r="AO406">
        <v>1</v>
      </c>
      <c r="AP406">
        <v>0</v>
      </c>
      <c r="AQ406">
        <v>0</v>
      </c>
      <c r="AR406">
        <v>0</v>
      </c>
      <c r="AS406" t="s">
        <v>3</v>
      </c>
      <c r="AT406">
        <v>2.08</v>
      </c>
      <c r="AU406" t="s">
        <v>3</v>
      </c>
      <c r="AV406">
        <v>0</v>
      </c>
      <c r="AW406">
        <v>2</v>
      </c>
      <c r="AX406">
        <v>40607339</v>
      </c>
      <c r="AY406">
        <v>1</v>
      </c>
      <c r="AZ406">
        <v>0</v>
      </c>
      <c r="BA406">
        <v>508</v>
      </c>
      <c r="BB406">
        <v>0</v>
      </c>
      <c r="BC406">
        <v>0</v>
      </c>
      <c r="BD406">
        <v>0</v>
      </c>
      <c r="BE406">
        <v>0</v>
      </c>
      <c r="BF406">
        <v>0</v>
      </c>
      <c r="BG406">
        <v>0</v>
      </c>
      <c r="BH406">
        <v>0</v>
      </c>
      <c r="BI406">
        <v>0</v>
      </c>
      <c r="BJ406">
        <v>0</v>
      </c>
      <c r="BK406">
        <v>0</v>
      </c>
      <c r="BL406">
        <v>0</v>
      </c>
      <c r="BM406">
        <v>0</v>
      </c>
      <c r="BN406">
        <v>0</v>
      </c>
      <c r="BO406">
        <v>0</v>
      </c>
      <c r="BP406">
        <v>0</v>
      </c>
      <c r="BQ406">
        <v>0</v>
      </c>
      <c r="BR406">
        <v>0</v>
      </c>
      <c r="BS406">
        <v>0</v>
      </c>
      <c r="BT406">
        <v>0</v>
      </c>
      <c r="BU406">
        <v>0</v>
      </c>
      <c r="BV406">
        <v>0</v>
      </c>
      <c r="BW406">
        <v>0</v>
      </c>
      <c r="CX406">
        <f>Y406*Source!I1610</f>
        <v>0</v>
      </c>
      <c r="CY406">
        <f>AB406</f>
        <v>416.25</v>
      </c>
      <c r="CZ406">
        <f>AF406</f>
        <v>416.25</v>
      </c>
      <c r="DA406">
        <f>AJ406</f>
        <v>1</v>
      </c>
      <c r="DB406">
        <f t="shared" si="83"/>
        <v>865.8</v>
      </c>
      <c r="DC406">
        <f t="shared" si="84"/>
        <v>426.19</v>
      </c>
    </row>
    <row r="407" spans="1:107" x14ac:dyDescent="0.2">
      <c r="A407">
        <f>ROW(Source!A1610)</f>
        <v>1610</v>
      </c>
      <c r="B407">
        <v>40597198</v>
      </c>
      <c r="C407">
        <v>40607328</v>
      </c>
      <c r="D407">
        <v>38620281</v>
      </c>
      <c r="E407">
        <v>1</v>
      </c>
      <c r="F407">
        <v>1</v>
      </c>
      <c r="G407">
        <v>25</v>
      </c>
      <c r="H407">
        <v>2</v>
      </c>
      <c r="I407" t="s">
        <v>599</v>
      </c>
      <c r="J407" t="s">
        <v>600</v>
      </c>
      <c r="K407" t="s">
        <v>601</v>
      </c>
      <c r="L407">
        <v>1368</v>
      </c>
      <c r="N407">
        <v>1011</v>
      </c>
      <c r="O407" t="s">
        <v>544</v>
      </c>
      <c r="P407" t="s">
        <v>544</v>
      </c>
      <c r="Q407">
        <v>1</v>
      </c>
      <c r="W407">
        <v>0</v>
      </c>
      <c r="X407">
        <v>-95869070</v>
      </c>
      <c r="Y407">
        <v>0.81</v>
      </c>
      <c r="AA407">
        <v>0</v>
      </c>
      <c r="AB407">
        <v>1942.21</v>
      </c>
      <c r="AC407">
        <v>436.39</v>
      </c>
      <c r="AD407">
        <v>0</v>
      </c>
      <c r="AE407">
        <v>0</v>
      </c>
      <c r="AF407">
        <v>1942.21</v>
      </c>
      <c r="AG407">
        <v>436.39</v>
      </c>
      <c r="AH407">
        <v>0</v>
      </c>
      <c r="AI407">
        <v>1</v>
      </c>
      <c r="AJ407">
        <v>1</v>
      </c>
      <c r="AK407">
        <v>1</v>
      </c>
      <c r="AL407">
        <v>1</v>
      </c>
      <c r="AN407">
        <v>0</v>
      </c>
      <c r="AO407">
        <v>1</v>
      </c>
      <c r="AP407">
        <v>0</v>
      </c>
      <c r="AQ407">
        <v>0</v>
      </c>
      <c r="AR407">
        <v>0</v>
      </c>
      <c r="AS407" t="s">
        <v>3</v>
      </c>
      <c r="AT407">
        <v>0.81</v>
      </c>
      <c r="AU407" t="s">
        <v>3</v>
      </c>
      <c r="AV407">
        <v>0</v>
      </c>
      <c r="AW407">
        <v>2</v>
      </c>
      <c r="AX407">
        <v>40607340</v>
      </c>
      <c r="AY407">
        <v>1</v>
      </c>
      <c r="AZ407">
        <v>0</v>
      </c>
      <c r="BA407">
        <v>509</v>
      </c>
      <c r="BB407">
        <v>0</v>
      </c>
      <c r="BC407">
        <v>0</v>
      </c>
      <c r="BD407">
        <v>0</v>
      </c>
      <c r="BE407">
        <v>0</v>
      </c>
      <c r="BF407">
        <v>0</v>
      </c>
      <c r="BG407">
        <v>0</v>
      </c>
      <c r="BH407">
        <v>0</v>
      </c>
      <c r="BI407">
        <v>0</v>
      </c>
      <c r="BJ407">
        <v>0</v>
      </c>
      <c r="BK407">
        <v>0</v>
      </c>
      <c r="BL407">
        <v>0</v>
      </c>
      <c r="BM407">
        <v>0</v>
      </c>
      <c r="BN407">
        <v>0</v>
      </c>
      <c r="BO407">
        <v>0</v>
      </c>
      <c r="BP407">
        <v>0</v>
      </c>
      <c r="BQ407">
        <v>0</v>
      </c>
      <c r="BR407">
        <v>0</v>
      </c>
      <c r="BS407">
        <v>0</v>
      </c>
      <c r="BT407">
        <v>0</v>
      </c>
      <c r="BU407">
        <v>0</v>
      </c>
      <c r="BV407">
        <v>0</v>
      </c>
      <c r="BW407">
        <v>0</v>
      </c>
      <c r="CX407">
        <f>Y407*Source!I1610</f>
        <v>0</v>
      </c>
      <c r="CY407">
        <f>AB407</f>
        <v>1942.21</v>
      </c>
      <c r="CZ407">
        <f>AF407</f>
        <v>1942.21</v>
      </c>
      <c r="DA407">
        <f>AJ407</f>
        <v>1</v>
      </c>
      <c r="DB407">
        <f t="shared" si="83"/>
        <v>1573.19</v>
      </c>
      <c r="DC407">
        <f t="shared" si="84"/>
        <v>353.48</v>
      </c>
    </row>
    <row r="408" spans="1:107" x14ac:dyDescent="0.2">
      <c r="A408">
        <f>ROW(Source!A1610)</f>
        <v>1610</v>
      </c>
      <c r="B408">
        <v>40597198</v>
      </c>
      <c r="C408">
        <v>40607328</v>
      </c>
      <c r="D408">
        <v>38620305</v>
      </c>
      <c r="E408">
        <v>1</v>
      </c>
      <c r="F408">
        <v>1</v>
      </c>
      <c r="G408">
        <v>25</v>
      </c>
      <c r="H408">
        <v>2</v>
      </c>
      <c r="I408" t="s">
        <v>581</v>
      </c>
      <c r="J408" t="s">
        <v>582</v>
      </c>
      <c r="K408" t="s">
        <v>583</v>
      </c>
      <c r="L408">
        <v>1368</v>
      </c>
      <c r="N408">
        <v>1011</v>
      </c>
      <c r="O408" t="s">
        <v>544</v>
      </c>
      <c r="P408" t="s">
        <v>544</v>
      </c>
      <c r="Q408">
        <v>1</v>
      </c>
      <c r="W408">
        <v>0</v>
      </c>
      <c r="X408">
        <v>-282859921</v>
      </c>
      <c r="Y408">
        <v>1.94</v>
      </c>
      <c r="AA408">
        <v>0</v>
      </c>
      <c r="AB408">
        <v>1364.77</v>
      </c>
      <c r="AC408">
        <v>610.30999999999995</v>
      </c>
      <c r="AD408">
        <v>0</v>
      </c>
      <c r="AE408">
        <v>0</v>
      </c>
      <c r="AF408">
        <v>1364.77</v>
      </c>
      <c r="AG408">
        <v>610.30999999999995</v>
      </c>
      <c r="AH408">
        <v>0</v>
      </c>
      <c r="AI408">
        <v>1</v>
      </c>
      <c r="AJ408">
        <v>1</v>
      </c>
      <c r="AK408">
        <v>1</v>
      </c>
      <c r="AL408">
        <v>1</v>
      </c>
      <c r="AN408">
        <v>0</v>
      </c>
      <c r="AO408">
        <v>1</v>
      </c>
      <c r="AP408">
        <v>0</v>
      </c>
      <c r="AQ408">
        <v>0</v>
      </c>
      <c r="AR408">
        <v>0</v>
      </c>
      <c r="AS408" t="s">
        <v>3</v>
      </c>
      <c r="AT408">
        <v>1.94</v>
      </c>
      <c r="AU408" t="s">
        <v>3</v>
      </c>
      <c r="AV408">
        <v>0</v>
      </c>
      <c r="AW408">
        <v>2</v>
      </c>
      <c r="AX408">
        <v>40607341</v>
      </c>
      <c r="AY408">
        <v>1</v>
      </c>
      <c r="AZ408">
        <v>0</v>
      </c>
      <c r="BA408">
        <v>510</v>
      </c>
      <c r="BB408">
        <v>0</v>
      </c>
      <c r="BC408">
        <v>0</v>
      </c>
      <c r="BD408">
        <v>0</v>
      </c>
      <c r="BE408">
        <v>0</v>
      </c>
      <c r="BF408">
        <v>0</v>
      </c>
      <c r="BG408">
        <v>0</v>
      </c>
      <c r="BH408">
        <v>0</v>
      </c>
      <c r="BI408">
        <v>0</v>
      </c>
      <c r="BJ408">
        <v>0</v>
      </c>
      <c r="BK408">
        <v>0</v>
      </c>
      <c r="BL408">
        <v>0</v>
      </c>
      <c r="BM408">
        <v>0</v>
      </c>
      <c r="BN408">
        <v>0</v>
      </c>
      <c r="BO408">
        <v>0</v>
      </c>
      <c r="BP408">
        <v>0</v>
      </c>
      <c r="BQ408">
        <v>0</v>
      </c>
      <c r="BR408">
        <v>0</v>
      </c>
      <c r="BS408">
        <v>0</v>
      </c>
      <c r="BT408">
        <v>0</v>
      </c>
      <c r="BU408">
        <v>0</v>
      </c>
      <c r="BV408">
        <v>0</v>
      </c>
      <c r="BW408">
        <v>0</v>
      </c>
      <c r="CX408">
        <f>Y408*Source!I1610</f>
        <v>0</v>
      </c>
      <c r="CY408">
        <f>AB408</f>
        <v>1364.77</v>
      </c>
      <c r="CZ408">
        <f>AF408</f>
        <v>1364.77</v>
      </c>
      <c r="DA408">
        <f>AJ408</f>
        <v>1</v>
      </c>
      <c r="DB408">
        <f t="shared" si="83"/>
        <v>2647.65</v>
      </c>
      <c r="DC408">
        <f t="shared" si="84"/>
        <v>1184</v>
      </c>
    </row>
    <row r="409" spans="1:107" x14ac:dyDescent="0.2">
      <c r="A409">
        <f>ROW(Source!A1610)</f>
        <v>1610</v>
      </c>
      <c r="B409">
        <v>40597198</v>
      </c>
      <c r="C409">
        <v>40607328</v>
      </c>
      <c r="D409">
        <v>38620271</v>
      </c>
      <c r="E409">
        <v>1</v>
      </c>
      <c r="F409">
        <v>1</v>
      </c>
      <c r="G409">
        <v>25</v>
      </c>
      <c r="H409">
        <v>2</v>
      </c>
      <c r="I409" t="s">
        <v>602</v>
      </c>
      <c r="J409" t="s">
        <v>603</v>
      </c>
      <c r="K409" t="s">
        <v>604</v>
      </c>
      <c r="L409">
        <v>1368</v>
      </c>
      <c r="N409">
        <v>1011</v>
      </c>
      <c r="O409" t="s">
        <v>544</v>
      </c>
      <c r="P409" t="s">
        <v>544</v>
      </c>
      <c r="Q409">
        <v>1</v>
      </c>
      <c r="W409">
        <v>0</v>
      </c>
      <c r="X409">
        <v>-1880632103</v>
      </c>
      <c r="Y409">
        <v>0.65</v>
      </c>
      <c r="AA409">
        <v>0</v>
      </c>
      <c r="AB409">
        <v>1179.56</v>
      </c>
      <c r="AC409">
        <v>439.28</v>
      </c>
      <c r="AD409">
        <v>0</v>
      </c>
      <c r="AE409">
        <v>0</v>
      </c>
      <c r="AF409">
        <v>1179.56</v>
      </c>
      <c r="AG409">
        <v>439.28</v>
      </c>
      <c r="AH409">
        <v>0</v>
      </c>
      <c r="AI409">
        <v>1</v>
      </c>
      <c r="AJ409">
        <v>1</v>
      </c>
      <c r="AK409">
        <v>1</v>
      </c>
      <c r="AL409">
        <v>1</v>
      </c>
      <c r="AN409">
        <v>0</v>
      </c>
      <c r="AO409">
        <v>1</v>
      </c>
      <c r="AP409">
        <v>0</v>
      </c>
      <c r="AQ409">
        <v>0</v>
      </c>
      <c r="AR409">
        <v>0</v>
      </c>
      <c r="AS409" t="s">
        <v>3</v>
      </c>
      <c r="AT409">
        <v>0.65</v>
      </c>
      <c r="AU409" t="s">
        <v>3</v>
      </c>
      <c r="AV409">
        <v>0</v>
      </c>
      <c r="AW409">
        <v>2</v>
      </c>
      <c r="AX409">
        <v>40607342</v>
      </c>
      <c r="AY409">
        <v>1</v>
      </c>
      <c r="AZ409">
        <v>0</v>
      </c>
      <c r="BA409">
        <v>511</v>
      </c>
      <c r="BB409">
        <v>0</v>
      </c>
      <c r="BC409">
        <v>0</v>
      </c>
      <c r="BD409">
        <v>0</v>
      </c>
      <c r="BE409">
        <v>0</v>
      </c>
      <c r="BF409">
        <v>0</v>
      </c>
      <c r="BG409">
        <v>0</v>
      </c>
      <c r="BH409">
        <v>0</v>
      </c>
      <c r="BI409">
        <v>0</v>
      </c>
      <c r="BJ409">
        <v>0</v>
      </c>
      <c r="BK409">
        <v>0</v>
      </c>
      <c r="BL409">
        <v>0</v>
      </c>
      <c r="BM409">
        <v>0</v>
      </c>
      <c r="BN409">
        <v>0</v>
      </c>
      <c r="BO409">
        <v>0</v>
      </c>
      <c r="BP409">
        <v>0</v>
      </c>
      <c r="BQ409">
        <v>0</v>
      </c>
      <c r="BR409">
        <v>0</v>
      </c>
      <c r="BS409">
        <v>0</v>
      </c>
      <c r="BT409">
        <v>0</v>
      </c>
      <c r="BU409">
        <v>0</v>
      </c>
      <c r="BV409">
        <v>0</v>
      </c>
      <c r="BW409">
        <v>0</v>
      </c>
      <c r="CX409">
        <f>Y409*Source!I1610</f>
        <v>0</v>
      </c>
      <c r="CY409">
        <f>AB409</f>
        <v>1179.56</v>
      </c>
      <c r="CZ409">
        <f>AF409</f>
        <v>1179.56</v>
      </c>
      <c r="DA409">
        <f>AJ409</f>
        <v>1</v>
      </c>
      <c r="DB409">
        <f t="shared" si="83"/>
        <v>766.71</v>
      </c>
      <c r="DC409">
        <f t="shared" si="84"/>
        <v>285.52999999999997</v>
      </c>
    </row>
    <row r="410" spans="1:107" x14ac:dyDescent="0.2">
      <c r="A410">
        <f>ROW(Source!A1610)</f>
        <v>1610</v>
      </c>
      <c r="B410">
        <v>40597198</v>
      </c>
      <c r="C410">
        <v>40607328</v>
      </c>
      <c r="D410">
        <v>38622214</v>
      </c>
      <c r="E410">
        <v>1</v>
      </c>
      <c r="F410">
        <v>1</v>
      </c>
      <c r="G410">
        <v>25</v>
      </c>
      <c r="H410">
        <v>3</v>
      </c>
      <c r="I410" t="s">
        <v>605</v>
      </c>
      <c r="J410" t="s">
        <v>606</v>
      </c>
      <c r="K410" t="s">
        <v>607</v>
      </c>
      <c r="L410">
        <v>1339</v>
      </c>
      <c r="N410">
        <v>1007</v>
      </c>
      <c r="O410" t="s">
        <v>263</v>
      </c>
      <c r="P410" t="s">
        <v>263</v>
      </c>
      <c r="Q410">
        <v>1</v>
      </c>
      <c r="W410">
        <v>0</v>
      </c>
      <c r="X410">
        <v>-284110059</v>
      </c>
      <c r="Y410">
        <v>110</v>
      </c>
      <c r="AA410">
        <v>590.78</v>
      </c>
      <c r="AB410">
        <v>0</v>
      </c>
      <c r="AC410">
        <v>0</v>
      </c>
      <c r="AD410">
        <v>0</v>
      </c>
      <c r="AE410">
        <v>590.78</v>
      </c>
      <c r="AF410">
        <v>0</v>
      </c>
      <c r="AG410">
        <v>0</v>
      </c>
      <c r="AH410">
        <v>0</v>
      </c>
      <c r="AI410">
        <v>1</v>
      </c>
      <c r="AJ410">
        <v>1</v>
      </c>
      <c r="AK410">
        <v>1</v>
      </c>
      <c r="AL410">
        <v>1</v>
      </c>
      <c r="AN410">
        <v>0</v>
      </c>
      <c r="AO410">
        <v>1</v>
      </c>
      <c r="AP410">
        <v>0</v>
      </c>
      <c r="AQ410">
        <v>0</v>
      </c>
      <c r="AR410">
        <v>0</v>
      </c>
      <c r="AS410" t="s">
        <v>3</v>
      </c>
      <c r="AT410">
        <v>110</v>
      </c>
      <c r="AU410" t="s">
        <v>3</v>
      </c>
      <c r="AV410">
        <v>0</v>
      </c>
      <c r="AW410">
        <v>2</v>
      </c>
      <c r="AX410">
        <v>40607343</v>
      </c>
      <c r="AY410">
        <v>1</v>
      </c>
      <c r="AZ410">
        <v>0</v>
      </c>
      <c r="BA410">
        <v>512</v>
      </c>
      <c r="BB410">
        <v>0</v>
      </c>
      <c r="BC410">
        <v>0</v>
      </c>
      <c r="BD410">
        <v>0</v>
      </c>
      <c r="BE410">
        <v>0</v>
      </c>
      <c r="BF410">
        <v>0</v>
      </c>
      <c r="BG410">
        <v>0</v>
      </c>
      <c r="BH410">
        <v>0</v>
      </c>
      <c r="BI410">
        <v>0</v>
      </c>
      <c r="BJ410">
        <v>0</v>
      </c>
      <c r="BK410">
        <v>0</v>
      </c>
      <c r="BL410">
        <v>0</v>
      </c>
      <c r="BM410">
        <v>0</v>
      </c>
      <c r="BN410">
        <v>0</v>
      </c>
      <c r="BO410">
        <v>0</v>
      </c>
      <c r="BP410">
        <v>0</v>
      </c>
      <c r="BQ410">
        <v>0</v>
      </c>
      <c r="BR410">
        <v>0</v>
      </c>
      <c r="BS410">
        <v>0</v>
      </c>
      <c r="BT410">
        <v>0</v>
      </c>
      <c r="BU410">
        <v>0</v>
      </c>
      <c r="BV410">
        <v>0</v>
      </c>
      <c r="BW410">
        <v>0</v>
      </c>
      <c r="CX410">
        <f>Y410*Source!I1610</f>
        <v>0</v>
      </c>
      <c r="CY410">
        <f>AA410</f>
        <v>590.78</v>
      </c>
      <c r="CZ410">
        <f>AE410</f>
        <v>590.78</v>
      </c>
      <c r="DA410">
        <f>AI410</f>
        <v>1</v>
      </c>
      <c r="DB410">
        <f t="shared" si="83"/>
        <v>64985.8</v>
      </c>
      <c r="DC410">
        <f t="shared" si="84"/>
        <v>0</v>
      </c>
    </row>
    <row r="411" spans="1:107" x14ac:dyDescent="0.2">
      <c r="A411">
        <f>ROW(Source!A1610)</f>
        <v>1610</v>
      </c>
      <c r="B411">
        <v>40597198</v>
      </c>
      <c r="C411">
        <v>40607328</v>
      </c>
      <c r="D411">
        <v>38622957</v>
      </c>
      <c r="E411">
        <v>1</v>
      </c>
      <c r="F411">
        <v>1</v>
      </c>
      <c r="G411">
        <v>25</v>
      </c>
      <c r="H411">
        <v>3</v>
      </c>
      <c r="I411" t="s">
        <v>608</v>
      </c>
      <c r="J411" t="s">
        <v>609</v>
      </c>
      <c r="K411" t="s">
        <v>610</v>
      </c>
      <c r="L411">
        <v>1339</v>
      </c>
      <c r="N411">
        <v>1007</v>
      </c>
      <c r="O411" t="s">
        <v>263</v>
      </c>
      <c r="P411" t="s">
        <v>263</v>
      </c>
      <c r="Q411">
        <v>1</v>
      </c>
      <c r="W411">
        <v>0</v>
      </c>
      <c r="X411">
        <v>924487879</v>
      </c>
      <c r="Y411">
        <v>5</v>
      </c>
      <c r="AA411">
        <v>33.729999999999997</v>
      </c>
      <c r="AB411">
        <v>0</v>
      </c>
      <c r="AC411">
        <v>0</v>
      </c>
      <c r="AD411">
        <v>0</v>
      </c>
      <c r="AE411">
        <v>33.729999999999997</v>
      </c>
      <c r="AF411">
        <v>0</v>
      </c>
      <c r="AG411">
        <v>0</v>
      </c>
      <c r="AH411">
        <v>0</v>
      </c>
      <c r="AI411">
        <v>1</v>
      </c>
      <c r="AJ411">
        <v>1</v>
      </c>
      <c r="AK411">
        <v>1</v>
      </c>
      <c r="AL411">
        <v>1</v>
      </c>
      <c r="AN411">
        <v>0</v>
      </c>
      <c r="AO411">
        <v>1</v>
      </c>
      <c r="AP411">
        <v>0</v>
      </c>
      <c r="AQ411">
        <v>0</v>
      </c>
      <c r="AR411">
        <v>0</v>
      </c>
      <c r="AS411" t="s">
        <v>3</v>
      </c>
      <c r="AT411">
        <v>5</v>
      </c>
      <c r="AU411" t="s">
        <v>3</v>
      </c>
      <c r="AV411">
        <v>0</v>
      </c>
      <c r="AW411">
        <v>2</v>
      </c>
      <c r="AX411">
        <v>40607344</v>
      </c>
      <c r="AY411">
        <v>1</v>
      </c>
      <c r="AZ411">
        <v>0</v>
      </c>
      <c r="BA411">
        <v>513</v>
      </c>
      <c r="BB411">
        <v>0</v>
      </c>
      <c r="BC411">
        <v>0</v>
      </c>
      <c r="BD411">
        <v>0</v>
      </c>
      <c r="BE411">
        <v>0</v>
      </c>
      <c r="BF411">
        <v>0</v>
      </c>
      <c r="BG411">
        <v>0</v>
      </c>
      <c r="BH411">
        <v>0</v>
      </c>
      <c r="BI411">
        <v>0</v>
      </c>
      <c r="BJ411">
        <v>0</v>
      </c>
      <c r="BK411">
        <v>0</v>
      </c>
      <c r="BL411">
        <v>0</v>
      </c>
      <c r="BM411">
        <v>0</v>
      </c>
      <c r="BN411">
        <v>0</v>
      </c>
      <c r="BO411">
        <v>0</v>
      </c>
      <c r="BP411">
        <v>0</v>
      </c>
      <c r="BQ411">
        <v>0</v>
      </c>
      <c r="BR411">
        <v>0</v>
      </c>
      <c r="BS411">
        <v>0</v>
      </c>
      <c r="BT411">
        <v>0</v>
      </c>
      <c r="BU411">
        <v>0</v>
      </c>
      <c r="BV411">
        <v>0</v>
      </c>
      <c r="BW411">
        <v>0</v>
      </c>
      <c r="CX411">
        <f>Y411*Source!I1610</f>
        <v>0</v>
      </c>
      <c r="CY411">
        <f>AA411</f>
        <v>33.729999999999997</v>
      </c>
      <c r="CZ411">
        <f>AE411</f>
        <v>33.729999999999997</v>
      </c>
      <c r="DA411">
        <f>AI411</f>
        <v>1</v>
      </c>
      <c r="DB411">
        <f t="shared" si="83"/>
        <v>168.65</v>
      </c>
      <c r="DC411">
        <f t="shared" si="84"/>
        <v>0</v>
      </c>
    </row>
    <row r="412" spans="1:107" x14ac:dyDescent="0.2">
      <c r="A412">
        <f>ROW(Source!A1611)</f>
        <v>1611</v>
      </c>
      <c r="B412">
        <v>40597198</v>
      </c>
      <c r="C412">
        <v>40607345</v>
      </c>
      <c r="D412">
        <v>38607873</v>
      </c>
      <c r="E412">
        <v>25</v>
      </c>
      <c r="F412">
        <v>1</v>
      </c>
      <c r="G412">
        <v>25</v>
      </c>
      <c r="H412">
        <v>1</v>
      </c>
      <c r="I412" t="s">
        <v>538</v>
      </c>
      <c r="J412" t="s">
        <v>3</v>
      </c>
      <c r="K412" t="s">
        <v>539</v>
      </c>
      <c r="L412">
        <v>1191</v>
      </c>
      <c r="N412">
        <v>1013</v>
      </c>
      <c r="O412" t="s">
        <v>540</v>
      </c>
      <c r="P412" t="s">
        <v>540</v>
      </c>
      <c r="Q412">
        <v>1</v>
      </c>
      <c r="W412">
        <v>0</v>
      </c>
      <c r="X412">
        <v>476480486</v>
      </c>
      <c r="Y412">
        <v>24.84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1</v>
      </c>
      <c r="AJ412">
        <v>1</v>
      </c>
      <c r="AK412">
        <v>1</v>
      </c>
      <c r="AL412">
        <v>1</v>
      </c>
      <c r="AN412">
        <v>0</v>
      </c>
      <c r="AO412">
        <v>1</v>
      </c>
      <c r="AP412">
        <v>0</v>
      </c>
      <c r="AQ412">
        <v>0</v>
      </c>
      <c r="AR412">
        <v>0</v>
      </c>
      <c r="AS412" t="s">
        <v>3</v>
      </c>
      <c r="AT412">
        <v>24.84</v>
      </c>
      <c r="AU412" t="s">
        <v>3</v>
      </c>
      <c r="AV412">
        <v>1</v>
      </c>
      <c r="AW412">
        <v>2</v>
      </c>
      <c r="AX412">
        <v>40607346</v>
      </c>
      <c r="AY412">
        <v>1</v>
      </c>
      <c r="AZ412">
        <v>0</v>
      </c>
      <c r="BA412">
        <v>514</v>
      </c>
      <c r="BB412">
        <v>0</v>
      </c>
      <c r="BC412">
        <v>0</v>
      </c>
      <c r="BD412">
        <v>0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0</v>
      </c>
      <c r="BK412">
        <v>0</v>
      </c>
      <c r="BL412">
        <v>0</v>
      </c>
      <c r="BM412">
        <v>0</v>
      </c>
      <c r="BN412">
        <v>0</v>
      </c>
      <c r="BO412">
        <v>0</v>
      </c>
      <c r="BP412">
        <v>0</v>
      </c>
      <c r="BQ412">
        <v>0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0</v>
      </c>
      <c r="CX412">
        <f>Y412*Source!I1611</f>
        <v>0</v>
      </c>
      <c r="CY412">
        <f>AD412</f>
        <v>0</v>
      </c>
      <c r="CZ412">
        <f>AH412</f>
        <v>0</v>
      </c>
      <c r="DA412">
        <f>AL412</f>
        <v>1</v>
      </c>
      <c r="DB412">
        <f t="shared" si="83"/>
        <v>0</v>
      </c>
      <c r="DC412">
        <f t="shared" si="84"/>
        <v>0</v>
      </c>
    </row>
    <row r="413" spans="1:107" x14ac:dyDescent="0.2">
      <c r="A413">
        <f>ROW(Source!A1611)</f>
        <v>1611</v>
      </c>
      <c r="B413">
        <v>40597198</v>
      </c>
      <c r="C413">
        <v>40607345</v>
      </c>
      <c r="D413">
        <v>38620100</v>
      </c>
      <c r="E413">
        <v>1</v>
      </c>
      <c r="F413">
        <v>1</v>
      </c>
      <c r="G413">
        <v>25</v>
      </c>
      <c r="H413">
        <v>2</v>
      </c>
      <c r="I413" t="s">
        <v>635</v>
      </c>
      <c r="J413" t="s">
        <v>636</v>
      </c>
      <c r="K413" t="s">
        <v>637</v>
      </c>
      <c r="L413">
        <v>1368</v>
      </c>
      <c r="N413">
        <v>1011</v>
      </c>
      <c r="O413" t="s">
        <v>544</v>
      </c>
      <c r="P413" t="s">
        <v>544</v>
      </c>
      <c r="Q413">
        <v>1</v>
      </c>
      <c r="W413">
        <v>0</v>
      </c>
      <c r="X413">
        <v>-727636115</v>
      </c>
      <c r="Y413">
        <v>2.94</v>
      </c>
      <c r="AA413">
        <v>0</v>
      </c>
      <c r="AB413">
        <v>923.83</v>
      </c>
      <c r="AC413">
        <v>342.06</v>
      </c>
      <c r="AD413">
        <v>0</v>
      </c>
      <c r="AE413">
        <v>0</v>
      </c>
      <c r="AF413">
        <v>923.83</v>
      </c>
      <c r="AG413">
        <v>342.06</v>
      </c>
      <c r="AH413">
        <v>0</v>
      </c>
      <c r="AI413">
        <v>1</v>
      </c>
      <c r="AJ413">
        <v>1</v>
      </c>
      <c r="AK413">
        <v>1</v>
      </c>
      <c r="AL413">
        <v>1</v>
      </c>
      <c r="AN413">
        <v>0</v>
      </c>
      <c r="AO413">
        <v>1</v>
      </c>
      <c r="AP413">
        <v>0</v>
      </c>
      <c r="AQ413">
        <v>0</v>
      </c>
      <c r="AR413">
        <v>0</v>
      </c>
      <c r="AS413" t="s">
        <v>3</v>
      </c>
      <c r="AT413">
        <v>2.94</v>
      </c>
      <c r="AU413" t="s">
        <v>3</v>
      </c>
      <c r="AV413">
        <v>0</v>
      </c>
      <c r="AW413">
        <v>2</v>
      </c>
      <c r="AX413">
        <v>40607347</v>
      </c>
      <c r="AY413">
        <v>1</v>
      </c>
      <c r="AZ413">
        <v>0</v>
      </c>
      <c r="BA413">
        <v>515</v>
      </c>
      <c r="BB413">
        <v>0</v>
      </c>
      <c r="BC413">
        <v>0</v>
      </c>
      <c r="BD413">
        <v>0</v>
      </c>
      <c r="BE413">
        <v>0</v>
      </c>
      <c r="BF413">
        <v>0</v>
      </c>
      <c r="BG413">
        <v>0</v>
      </c>
      <c r="BH413">
        <v>0</v>
      </c>
      <c r="BI413">
        <v>0</v>
      </c>
      <c r="BJ413">
        <v>0</v>
      </c>
      <c r="BK413">
        <v>0</v>
      </c>
      <c r="BL413">
        <v>0</v>
      </c>
      <c r="BM413">
        <v>0</v>
      </c>
      <c r="BN413">
        <v>0</v>
      </c>
      <c r="BO413">
        <v>0</v>
      </c>
      <c r="BP413">
        <v>0</v>
      </c>
      <c r="BQ413">
        <v>0</v>
      </c>
      <c r="BR413">
        <v>0</v>
      </c>
      <c r="BS413">
        <v>0</v>
      </c>
      <c r="BT413">
        <v>0</v>
      </c>
      <c r="BU413">
        <v>0</v>
      </c>
      <c r="BV413">
        <v>0</v>
      </c>
      <c r="BW413">
        <v>0</v>
      </c>
      <c r="CX413">
        <f>Y413*Source!I1611</f>
        <v>0</v>
      </c>
      <c r="CY413">
        <f t="shared" ref="CY413:CY418" si="85">AB413</f>
        <v>923.83</v>
      </c>
      <c r="CZ413">
        <f t="shared" ref="CZ413:CZ418" si="86">AF413</f>
        <v>923.83</v>
      </c>
      <c r="DA413">
        <f t="shared" ref="DA413:DA418" si="87">AJ413</f>
        <v>1</v>
      </c>
      <c r="DB413">
        <f t="shared" si="83"/>
        <v>2716.06</v>
      </c>
      <c r="DC413">
        <f t="shared" si="84"/>
        <v>1005.66</v>
      </c>
    </row>
    <row r="414" spans="1:107" x14ac:dyDescent="0.2">
      <c r="A414">
        <f>ROW(Source!A1611)</f>
        <v>1611</v>
      </c>
      <c r="B414">
        <v>40597198</v>
      </c>
      <c r="C414">
        <v>40607345</v>
      </c>
      <c r="D414">
        <v>38620281</v>
      </c>
      <c r="E414">
        <v>1</v>
      </c>
      <c r="F414">
        <v>1</v>
      </c>
      <c r="G414">
        <v>25</v>
      </c>
      <c r="H414">
        <v>2</v>
      </c>
      <c r="I414" t="s">
        <v>599</v>
      </c>
      <c r="J414" t="s">
        <v>600</v>
      </c>
      <c r="K414" t="s">
        <v>601</v>
      </c>
      <c r="L414">
        <v>1368</v>
      </c>
      <c r="N414">
        <v>1011</v>
      </c>
      <c r="O414" t="s">
        <v>544</v>
      </c>
      <c r="P414" t="s">
        <v>544</v>
      </c>
      <c r="Q414">
        <v>1</v>
      </c>
      <c r="W414">
        <v>0</v>
      </c>
      <c r="X414">
        <v>-95869070</v>
      </c>
      <c r="Y414">
        <v>1.1399999999999999</v>
      </c>
      <c r="AA414">
        <v>0</v>
      </c>
      <c r="AB414">
        <v>1942.21</v>
      </c>
      <c r="AC414">
        <v>436.39</v>
      </c>
      <c r="AD414">
        <v>0</v>
      </c>
      <c r="AE414">
        <v>0</v>
      </c>
      <c r="AF414">
        <v>1942.21</v>
      </c>
      <c r="AG414">
        <v>436.39</v>
      </c>
      <c r="AH414">
        <v>0</v>
      </c>
      <c r="AI414">
        <v>1</v>
      </c>
      <c r="AJ414">
        <v>1</v>
      </c>
      <c r="AK414">
        <v>1</v>
      </c>
      <c r="AL414">
        <v>1</v>
      </c>
      <c r="AN414">
        <v>0</v>
      </c>
      <c r="AO414">
        <v>1</v>
      </c>
      <c r="AP414">
        <v>0</v>
      </c>
      <c r="AQ414">
        <v>0</v>
      </c>
      <c r="AR414">
        <v>0</v>
      </c>
      <c r="AS414" t="s">
        <v>3</v>
      </c>
      <c r="AT414">
        <v>1.1399999999999999</v>
      </c>
      <c r="AU414" t="s">
        <v>3</v>
      </c>
      <c r="AV414">
        <v>0</v>
      </c>
      <c r="AW414">
        <v>2</v>
      </c>
      <c r="AX414">
        <v>40607348</v>
      </c>
      <c r="AY414">
        <v>1</v>
      </c>
      <c r="AZ414">
        <v>0</v>
      </c>
      <c r="BA414">
        <v>516</v>
      </c>
      <c r="BB414">
        <v>0</v>
      </c>
      <c r="BC414">
        <v>0</v>
      </c>
      <c r="BD414">
        <v>0</v>
      </c>
      <c r="BE414">
        <v>0</v>
      </c>
      <c r="BF414">
        <v>0</v>
      </c>
      <c r="BG414">
        <v>0</v>
      </c>
      <c r="BH414">
        <v>0</v>
      </c>
      <c r="BI414">
        <v>0</v>
      </c>
      <c r="BJ414">
        <v>0</v>
      </c>
      <c r="BK414">
        <v>0</v>
      </c>
      <c r="BL414">
        <v>0</v>
      </c>
      <c r="BM414">
        <v>0</v>
      </c>
      <c r="BN414">
        <v>0</v>
      </c>
      <c r="BO414">
        <v>0</v>
      </c>
      <c r="BP414">
        <v>0</v>
      </c>
      <c r="BQ414">
        <v>0</v>
      </c>
      <c r="BR414">
        <v>0</v>
      </c>
      <c r="BS414">
        <v>0</v>
      </c>
      <c r="BT414">
        <v>0</v>
      </c>
      <c r="BU414">
        <v>0</v>
      </c>
      <c r="BV414">
        <v>0</v>
      </c>
      <c r="BW414">
        <v>0</v>
      </c>
      <c r="CX414">
        <f>Y414*Source!I1611</f>
        <v>0</v>
      </c>
      <c r="CY414">
        <f t="shared" si="85"/>
        <v>1942.21</v>
      </c>
      <c r="CZ414">
        <f t="shared" si="86"/>
        <v>1942.21</v>
      </c>
      <c r="DA414">
        <f t="shared" si="87"/>
        <v>1</v>
      </c>
      <c r="DB414">
        <f t="shared" ref="DB414:DB445" si="88">ROUND(ROUND(AT414*CZ414,2),6)</f>
        <v>2214.12</v>
      </c>
      <c r="DC414">
        <f t="shared" ref="DC414:DC445" si="89">ROUND(ROUND(AT414*AG414,2),6)</f>
        <v>497.48</v>
      </c>
    </row>
    <row r="415" spans="1:107" x14ac:dyDescent="0.2">
      <c r="A415">
        <f>ROW(Source!A1611)</f>
        <v>1611</v>
      </c>
      <c r="B415">
        <v>40597198</v>
      </c>
      <c r="C415">
        <v>40607345</v>
      </c>
      <c r="D415">
        <v>38620266</v>
      </c>
      <c r="E415">
        <v>1</v>
      </c>
      <c r="F415">
        <v>1</v>
      </c>
      <c r="G415">
        <v>25</v>
      </c>
      <c r="H415">
        <v>2</v>
      </c>
      <c r="I415" t="s">
        <v>638</v>
      </c>
      <c r="J415" t="s">
        <v>639</v>
      </c>
      <c r="K415" t="s">
        <v>640</v>
      </c>
      <c r="L415">
        <v>1368</v>
      </c>
      <c r="N415">
        <v>1011</v>
      </c>
      <c r="O415" t="s">
        <v>544</v>
      </c>
      <c r="P415" t="s">
        <v>544</v>
      </c>
      <c r="Q415">
        <v>1</v>
      </c>
      <c r="W415">
        <v>0</v>
      </c>
      <c r="X415">
        <v>-1771798638</v>
      </c>
      <c r="Y415">
        <v>8.9600000000000009</v>
      </c>
      <c r="AA415">
        <v>0</v>
      </c>
      <c r="AB415">
        <v>1207.81</v>
      </c>
      <c r="AC415">
        <v>504.4</v>
      </c>
      <c r="AD415">
        <v>0</v>
      </c>
      <c r="AE415">
        <v>0</v>
      </c>
      <c r="AF415">
        <v>1207.81</v>
      </c>
      <c r="AG415">
        <v>504.4</v>
      </c>
      <c r="AH415">
        <v>0</v>
      </c>
      <c r="AI415">
        <v>1</v>
      </c>
      <c r="AJ415">
        <v>1</v>
      </c>
      <c r="AK415">
        <v>1</v>
      </c>
      <c r="AL415">
        <v>1</v>
      </c>
      <c r="AN415">
        <v>0</v>
      </c>
      <c r="AO415">
        <v>1</v>
      </c>
      <c r="AP415">
        <v>0</v>
      </c>
      <c r="AQ415">
        <v>0</v>
      </c>
      <c r="AR415">
        <v>0</v>
      </c>
      <c r="AS415" t="s">
        <v>3</v>
      </c>
      <c r="AT415">
        <v>8.9600000000000009</v>
      </c>
      <c r="AU415" t="s">
        <v>3</v>
      </c>
      <c r="AV415">
        <v>0</v>
      </c>
      <c r="AW415">
        <v>2</v>
      </c>
      <c r="AX415">
        <v>40607349</v>
      </c>
      <c r="AY415">
        <v>1</v>
      </c>
      <c r="AZ415">
        <v>0</v>
      </c>
      <c r="BA415">
        <v>517</v>
      </c>
      <c r="BB415">
        <v>0</v>
      </c>
      <c r="BC415">
        <v>0</v>
      </c>
      <c r="BD415">
        <v>0</v>
      </c>
      <c r="BE415">
        <v>0</v>
      </c>
      <c r="BF415">
        <v>0</v>
      </c>
      <c r="BG415">
        <v>0</v>
      </c>
      <c r="BH415">
        <v>0</v>
      </c>
      <c r="BI415">
        <v>0</v>
      </c>
      <c r="BJ415">
        <v>0</v>
      </c>
      <c r="BK415">
        <v>0</v>
      </c>
      <c r="BL415">
        <v>0</v>
      </c>
      <c r="BM415">
        <v>0</v>
      </c>
      <c r="BN415">
        <v>0</v>
      </c>
      <c r="BO415">
        <v>0</v>
      </c>
      <c r="BP415">
        <v>0</v>
      </c>
      <c r="BQ415">
        <v>0</v>
      </c>
      <c r="BR415">
        <v>0</v>
      </c>
      <c r="BS415">
        <v>0</v>
      </c>
      <c r="BT415">
        <v>0</v>
      </c>
      <c r="BU415">
        <v>0</v>
      </c>
      <c r="BV415">
        <v>0</v>
      </c>
      <c r="BW415">
        <v>0</v>
      </c>
      <c r="CX415">
        <f>Y415*Source!I1611</f>
        <v>0</v>
      </c>
      <c r="CY415">
        <f t="shared" si="85"/>
        <v>1207.81</v>
      </c>
      <c r="CZ415">
        <f t="shared" si="86"/>
        <v>1207.81</v>
      </c>
      <c r="DA415">
        <f t="shared" si="87"/>
        <v>1</v>
      </c>
      <c r="DB415">
        <f t="shared" si="88"/>
        <v>10821.98</v>
      </c>
      <c r="DC415">
        <f t="shared" si="89"/>
        <v>4519.42</v>
      </c>
    </row>
    <row r="416" spans="1:107" x14ac:dyDescent="0.2">
      <c r="A416">
        <f>ROW(Source!A1611)</f>
        <v>1611</v>
      </c>
      <c r="B416">
        <v>40597198</v>
      </c>
      <c r="C416">
        <v>40607345</v>
      </c>
      <c r="D416">
        <v>38620267</v>
      </c>
      <c r="E416">
        <v>1</v>
      </c>
      <c r="F416">
        <v>1</v>
      </c>
      <c r="G416">
        <v>25</v>
      </c>
      <c r="H416">
        <v>2</v>
      </c>
      <c r="I416" t="s">
        <v>641</v>
      </c>
      <c r="J416" t="s">
        <v>642</v>
      </c>
      <c r="K416" t="s">
        <v>643</v>
      </c>
      <c r="L416">
        <v>1368</v>
      </c>
      <c r="N416">
        <v>1011</v>
      </c>
      <c r="O416" t="s">
        <v>544</v>
      </c>
      <c r="P416" t="s">
        <v>544</v>
      </c>
      <c r="Q416">
        <v>1</v>
      </c>
      <c r="W416">
        <v>0</v>
      </c>
      <c r="X416">
        <v>1774579904</v>
      </c>
      <c r="Y416">
        <v>18.25</v>
      </c>
      <c r="AA416">
        <v>0</v>
      </c>
      <c r="AB416">
        <v>1741.23</v>
      </c>
      <c r="AC416">
        <v>685.71</v>
      </c>
      <c r="AD416">
        <v>0</v>
      </c>
      <c r="AE416">
        <v>0</v>
      </c>
      <c r="AF416">
        <v>1741.23</v>
      </c>
      <c r="AG416">
        <v>685.71</v>
      </c>
      <c r="AH416">
        <v>0</v>
      </c>
      <c r="AI416">
        <v>1</v>
      </c>
      <c r="AJ416">
        <v>1</v>
      </c>
      <c r="AK416">
        <v>1</v>
      </c>
      <c r="AL416">
        <v>1</v>
      </c>
      <c r="AN416">
        <v>0</v>
      </c>
      <c r="AO416">
        <v>1</v>
      </c>
      <c r="AP416">
        <v>0</v>
      </c>
      <c r="AQ416">
        <v>0</v>
      </c>
      <c r="AR416">
        <v>0</v>
      </c>
      <c r="AS416" t="s">
        <v>3</v>
      </c>
      <c r="AT416">
        <v>18.25</v>
      </c>
      <c r="AU416" t="s">
        <v>3</v>
      </c>
      <c r="AV416">
        <v>0</v>
      </c>
      <c r="AW416">
        <v>2</v>
      </c>
      <c r="AX416">
        <v>40607350</v>
      </c>
      <c r="AY416">
        <v>1</v>
      </c>
      <c r="AZ416">
        <v>0</v>
      </c>
      <c r="BA416">
        <v>518</v>
      </c>
      <c r="BB416">
        <v>0</v>
      </c>
      <c r="BC416">
        <v>0</v>
      </c>
      <c r="BD416">
        <v>0</v>
      </c>
      <c r="BE416">
        <v>0</v>
      </c>
      <c r="BF416">
        <v>0</v>
      </c>
      <c r="BG416">
        <v>0</v>
      </c>
      <c r="BH416">
        <v>0</v>
      </c>
      <c r="BI416">
        <v>0</v>
      </c>
      <c r="BJ416">
        <v>0</v>
      </c>
      <c r="BK416">
        <v>0</v>
      </c>
      <c r="BL416">
        <v>0</v>
      </c>
      <c r="BM416">
        <v>0</v>
      </c>
      <c r="BN416">
        <v>0</v>
      </c>
      <c r="BO416">
        <v>0</v>
      </c>
      <c r="BP416">
        <v>0</v>
      </c>
      <c r="BQ416">
        <v>0</v>
      </c>
      <c r="BR416">
        <v>0</v>
      </c>
      <c r="BS416">
        <v>0</v>
      </c>
      <c r="BT416">
        <v>0</v>
      </c>
      <c r="BU416">
        <v>0</v>
      </c>
      <c r="BV416">
        <v>0</v>
      </c>
      <c r="BW416">
        <v>0</v>
      </c>
      <c r="CX416">
        <f>Y416*Source!I1611</f>
        <v>0</v>
      </c>
      <c r="CY416">
        <f t="shared" si="85"/>
        <v>1741.23</v>
      </c>
      <c r="CZ416">
        <f t="shared" si="86"/>
        <v>1741.23</v>
      </c>
      <c r="DA416">
        <f t="shared" si="87"/>
        <v>1</v>
      </c>
      <c r="DB416">
        <f t="shared" si="88"/>
        <v>31777.45</v>
      </c>
      <c r="DC416">
        <f t="shared" si="89"/>
        <v>12514.21</v>
      </c>
    </row>
    <row r="417" spans="1:107" x14ac:dyDescent="0.2">
      <c r="A417">
        <f>ROW(Source!A1611)</f>
        <v>1611</v>
      </c>
      <c r="B417">
        <v>40597198</v>
      </c>
      <c r="C417">
        <v>40607345</v>
      </c>
      <c r="D417">
        <v>38620305</v>
      </c>
      <c r="E417">
        <v>1</v>
      </c>
      <c r="F417">
        <v>1</v>
      </c>
      <c r="G417">
        <v>25</v>
      </c>
      <c r="H417">
        <v>2</v>
      </c>
      <c r="I417" t="s">
        <v>581</v>
      </c>
      <c r="J417" t="s">
        <v>582</v>
      </c>
      <c r="K417" t="s">
        <v>583</v>
      </c>
      <c r="L417">
        <v>1368</v>
      </c>
      <c r="N417">
        <v>1011</v>
      </c>
      <c r="O417" t="s">
        <v>544</v>
      </c>
      <c r="P417" t="s">
        <v>544</v>
      </c>
      <c r="Q417">
        <v>1</v>
      </c>
      <c r="W417">
        <v>0</v>
      </c>
      <c r="X417">
        <v>-282859921</v>
      </c>
      <c r="Y417">
        <v>2.2400000000000002</v>
      </c>
      <c r="AA417">
        <v>0</v>
      </c>
      <c r="AB417">
        <v>1364.77</v>
      </c>
      <c r="AC417">
        <v>610.30999999999995</v>
      </c>
      <c r="AD417">
        <v>0</v>
      </c>
      <c r="AE417">
        <v>0</v>
      </c>
      <c r="AF417">
        <v>1364.77</v>
      </c>
      <c r="AG417">
        <v>610.30999999999995</v>
      </c>
      <c r="AH417">
        <v>0</v>
      </c>
      <c r="AI417">
        <v>1</v>
      </c>
      <c r="AJ417">
        <v>1</v>
      </c>
      <c r="AK417">
        <v>1</v>
      </c>
      <c r="AL417">
        <v>1</v>
      </c>
      <c r="AN417">
        <v>0</v>
      </c>
      <c r="AO417">
        <v>1</v>
      </c>
      <c r="AP417">
        <v>0</v>
      </c>
      <c r="AQ417">
        <v>0</v>
      </c>
      <c r="AR417">
        <v>0</v>
      </c>
      <c r="AS417" t="s">
        <v>3</v>
      </c>
      <c r="AT417">
        <v>2.2400000000000002</v>
      </c>
      <c r="AU417" t="s">
        <v>3</v>
      </c>
      <c r="AV417">
        <v>0</v>
      </c>
      <c r="AW417">
        <v>2</v>
      </c>
      <c r="AX417">
        <v>40607351</v>
      </c>
      <c r="AY417">
        <v>1</v>
      </c>
      <c r="AZ417">
        <v>0</v>
      </c>
      <c r="BA417">
        <v>519</v>
      </c>
      <c r="BB417">
        <v>0</v>
      </c>
      <c r="BC417">
        <v>0</v>
      </c>
      <c r="BD417">
        <v>0</v>
      </c>
      <c r="BE417">
        <v>0</v>
      </c>
      <c r="BF417">
        <v>0</v>
      </c>
      <c r="BG417">
        <v>0</v>
      </c>
      <c r="BH417">
        <v>0</v>
      </c>
      <c r="BI417">
        <v>0</v>
      </c>
      <c r="BJ417">
        <v>0</v>
      </c>
      <c r="BK417">
        <v>0</v>
      </c>
      <c r="BL417">
        <v>0</v>
      </c>
      <c r="BM417">
        <v>0</v>
      </c>
      <c r="BN417">
        <v>0</v>
      </c>
      <c r="BO417">
        <v>0</v>
      </c>
      <c r="BP417">
        <v>0</v>
      </c>
      <c r="BQ417">
        <v>0</v>
      </c>
      <c r="BR417">
        <v>0</v>
      </c>
      <c r="BS417">
        <v>0</v>
      </c>
      <c r="BT417">
        <v>0</v>
      </c>
      <c r="BU417">
        <v>0</v>
      </c>
      <c r="BV417">
        <v>0</v>
      </c>
      <c r="BW417">
        <v>0</v>
      </c>
      <c r="CX417">
        <f>Y417*Source!I1611</f>
        <v>0</v>
      </c>
      <c r="CY417">
        <f t="shared" si="85"/>
        <v>1364.77</v>
      </c>
      <c r="CZ417">
        <f t="shared" si="86"/>
        <v>1364.77</v>
      </c>
      <c r="DA417">
        <f t="shared" si="87"/>
        <v>1</v>
      </c>
      <c r="DB417">
        <f t="shared" si="88"/>
        <v>3057.08</v>
      </c>
      <c r="DC417">
        <f t="shared" si="89"/>
        <v>1367.09</v>
      </c>
    </row>
    <row r="418" spans="1:107" x14ac:dyDescent="0.2">
      <c r="A418">
        <f>ROW(Source!A1611)</f>
        <v>1611</v>
      </c>
      <c r="B418">
        <v>40597198</v>
      </c>
      <c r="C418">
        <v>40607345</v>
      </c>
      <c r="D418">
        <v>38620271</v>
      </c>
      <c r="E418">
        <v>1</v>
      </c>
      <c r="F418">
        <v>1</v>
      </c>
      <c r="G418">
        <v>25</v>
      </c>
      <c r="H418">
        <v>2</v>
      </c>
      <c r="I418" t="s">
        <v>602</v>
      </c>
      <c r="J418" t="s">
        <v>603</v>
      </c>
      <c r="K418" t="s">
        <v>604</v>
      </c>
      <c r="L418">
        <v>1368</v>
      </c>
      <c r="N418">
        <v>1011</v>
      </c>
      <c r="O418" t="s">
        <v>544</v>
      </c>
      <c r="P418" t="s">
        <v>544</v>
      </c>
      <c r="Q418">
        <v>1</v>
      </c>
      <c r="W418">
        <v>0</v>
      </c>
      <c r="X418">
        <v>-1880632103</v>
      </c>
      <c r="Y418">
        <v>0.65</v>
      </c>
      <c r="AA418">
        <v>0</v>
      </c>
      <c r="AB418">
        <v>1179.56</v>
      </c>
      <c r="AC418">
        <v>439.28</v>
      </c>
      <c r="AD418">
        <v>0</v>
      </c>
      <c r="AE418">
        <v>0</v>
      </c>
      <c r="AF418">
        <v>1179.56</v>
      </c>
      <c r="AG418">
        <v>439.28</v>
      </c>
      <c r="AH418">
        <v>0</v>
      </c>
      <c r="AI418">
        <v>1</v>
      </c>
      <c r="AJ418">
        <v>1</v>
      </c>
      <c r="AK418">
        <v>1</v>
      </c>
      <c r="AL418">
        <v>1</v>
      </c>
      <c r="AN418">
        <v>0</v>
      </c>
      <c r="AO418">
        <v>1</v>
      </c>
      <c r="AP418">
        <v>0</v>
      </c>
      <c r="AQ418">
        <v>0</v>
      </c>
      <c r="AR418">
        <v>0</v>
      </c>
      <c r="AS418" t="s">
        <v>3</v>
      </c>
      <c r="AT418">
        <v>0.65</v>
      </c>
      <c r="AU418" t="s">
        <v>3</v>
      </c>
      <c r="AV418">
        <v>0</v>
      </c>
      <c r="AW418">
        <v>2</v>
      </c>
      <c r="AX418">
        <v>40607352</v>
      </c>
      <c r="AY418">
        <v>1</v>
      </c>
      <c r="AZ418">
        <v>0</v>
      </c>
      <c r="BA418">
        <v>520</v>
      </c>
      <c r="BB418">
        <v>0</v>
      </c>
      <c r="BC418">
        <v>0</v>
      </c>
      <c r="BD418">
        <v>0</v>
      </c>
      <c r="BE418">
        <v>0</v>
      </c>
      <c r="BF418">
        <v>0</v>
      </c>
      <c r="BG418">
        <v>0</v>
      </c>
      <c r="BH418">
        <v>0</v>
      </c>
      <c r="BI418">
        <v>0</v>
      </c>
      <c r="BJ418">
        <v>0</v>
      </c>
      <c r="BK418">
        <v>0</v>
      </c>
      <c r="BL418">
        <v>0</v>
      </c>
      <c r="BM418">
        <v>0</v>
      </c>
      <c r="BN418">
        <v>0</v>
      </c>
      <c r="BO418">
        <v>0</v>
      </c>
      <c r="BP418">
        <v>0</v>
      </c>
      <c r="BQ418">
        <v>0</v>
      </c>
      <c r="BR418">
        <v>0</v>
      </c>
      <c r="BS418">
        <v>0</v>
      </c>
      <c r="BT418">
        <v>0</v>
      </c>
      <c r="BU418">
        <v>0</v>
      </c>
      <c r="BV418">
        <v>0</v>
      </c>
      <c r="BW418">
        <v>0</v>
      </c>
      <c r="CX418">
        <f>Y418*Source!I1611</f>
        <v>0</v>
      </c>
      <c r="CY418">
        <f t="shared" si="85"/>
        <v>1179.56</v>
      </c>
      <c r="CZ418">
        <f t="shared" si="86"/>
        <v>1179.56</v>
      </c>
      <c r="DA418">
        <f t="shared" si="87"/>
        <v>1</v>
      </c>
      <c r="DB418">
        <f t="shared" si="88"/>
        <v>766.71</v>
      </c>
      <c r="DC418">
        <f t="shared" si="89"/>
        <v>285.52999999999997</v>
      </c>
    </row>
    <row r="419" spans="1:107" x14ac:dyDescent="0.2">
      <c r="A419">
        <f>ROW(Source!A1611)</f>
        <v>1611</v>
      </c>
      <c r="B419">
        <v>40597198</v>
      </c>
      <c r="C419">
        <v>40607345</v>
      </c>
      <c r="D419">
        <v>38622240</v>
      </c>
      <c r="E419">
        <v>1</v>
      </c>
      <c r="F419">
        <v>1</v>
      </c>
      <c r="G419">
        <v>25</v>
      </c>
      <c r="H419">
        <v>3</v>
      </c>
      <c r="I419" t="s">
        <v>644</v>
      </c>
      <c r="J419" t="s">
        <v>645</v>
      </c>
      <c r="K419" t="s">
        <v>646</v>
      </c>
      <c r="L419">
        <v>1339</v>
      </c>
      <c r="N419">
        <v>1007</v>
      </c>
      <c r="O419" t="s">
        <v>263</v>
      </c>
      <c r="P419" t="s">
        <v>263</v>
      </c>
      <c r="Q419">
        <v>1</v>
      </c>
      <c r="W419">
        <v>0</v>
      </c>
      <c r="X419">
        <v>-832921520</v>
      </c>
      <c r="Y419">
        <v>126</v>
      </c>
      <c r="AA419">
        <v>1806.27</v>
      </c>
      <c r="AB419">
        <v>0</v>
      </c>
      <c r="AC419">
        <v>0</v>
      </c>
      <c r="AD419">
        <v>0</v>
      </c>
      <c r="AE419">
        <v>1806.27</v>
      </c>
      <c r="AF419">
        <v>0</v>
      </c>
      <c r="AG419">
        <v>0</v>
      </c>
      <c r="AH419">
        <v>0</v>
      </c>
      <c r="AI419">
        <v>1</v>
      </c>
      <c r="AJ419">
        <v>1</v>
      </c>
      <c r="AK419">
        <v>1</v>
      </c>
      <c r="AL419">
        <v>1</v>
      </c>
      <c r="AN419">
        <v>0</v>
      </c>
      <c r="AO419">
        <v>1</v>
      </c>
      <c r="AP419">
        <v>0</v>
      </c>
      <c r="AQ419">
        <v>0</v>
      </c>
      <c r="AR419">
        <v>0</v>
      </c>
      <c r="AS419" t="s">
        <v>3</v>
      </c>
      <c r="AT419">
        <v>126</v>
      </c>
      <c r="AU419" t="s">
        <v>3</v>
      </c>
      <c r="AV419">
        <v>0</v>
      </c>
      <c r="AW419">
        <v>2</v>
      </c>
      <c r="AX419">
        <v>40607353</v>
      </c>
      <c r="AY419">
        <v>1</v>
      </c>
      <c r="AZ419">
        <v>0</v>
      </c>
      <c r="BA419">
        <v>521</v>
      </c>
      <c r="BB419">
        <v>0</v>
      </c>
      <c r="BC419">
        <v>0</v>
      </c>
      <c r="BD419">
        <v>0</v>
      </c>
      <c r="BE419">
        <v>0</v>
      </c>
      <c r="BF419">
        <v>0</v>
      </c>
      <c r="BG419">
        <v>0</v>
      </c>
      <c r="BH419">
        <v>0</v>
      </c>
      <c r="BI419">
        <v>0</v>
      </c>
      <c r="BJ419">
        <v>0</v>
      </c>
      <c r="BK419">
        <v>0</v>
      </c>
      <c r="BL419">
        <v>0</v>
      </c>
      <c r="BM419">
        <v>0</v>
      </c>
      <c r="BN419">
        <v>0</v>
      </c>
      <c r="BO419">
        <v>0</v>
      </c>
      <c r="BP419">
        <v>0</v>
      </c>
      <c r="BQ419">
        <v>0</v>
      </c>
      <c r="BR419">
        <v>0</v>
      </c>
      <c r="BS419">
        <v>0</v>
      </c>
      <c r="BT419">
        <v>0</v>
      </c>
      <c r="BU419">
        <v>0</v>
      </c>
      <c r="BV419">
        <v>0</v>
      </c>
      <c r="BW419">
        <v>0</v>
      </c>
      <c r="CX419">
        <f>Y419*Source!I1611</f>
        <v>0</v>
      </c>
      <c r="CY419">
        <f>AA419</f>
        <v>1806.27</v>
      </c>
      <c r="CZ419">
        <f>AE419</f>
        <v>1806.27</v>
      </c>
      <c r="DA419">
        <f>AI419</f>
        <v>1</v>
      </c>
      <c r="DB419">
        <f t="shared" si="88"/>
        <v>227590.02</v>
      </c>
      <c r="DC419">
        <f t="shared" si="89"/>
        <v>0</v>
      </c>
    </row>
    <row r="420" spans="1:107" x14ac:dyDescent="0.2">
      <c r="A420">
        <f>ROW(Source!A1611)</f>
        <v>1611</v>
      </c>
      <c r="B420">
        <v>40597198</v>
      </c>
      <c r="C420">
        <v>40607345</v>
      </c>
      <c r="D420">
        <v>38622957</v>
      </c>
      <c r="E420">
        <v>1</v>
      </c>
      <c r="F420">
        <v>1</v>
      </c>
      <c r="G420">
        <v>25</v>
      </c>
      <c r="H420">
        <v>3</v>
      </c>
      <c r="I420" t="s">
        <v>608</v>
      </c>
      <c r="J420" t="s">
        <v>609</v>
      </c>
      <c r="K420" t="s">
        <v>610</v>
      </c>
      <c r="L420">
        <v>1339</v>
      </c>
      <c r="N420">
        <v>1007</v>
      </c>
      <c r="O420" t="s">
        <v>263</v>
      </c>
      <c r="P420" t="s">
        <v>263</v>
      </c>
      <c r="Q420">
        <v>1</v>
      </c>
      <c r="W420">
        <v>0</v>
      </c>
      <c r="X420">
        <v>924487879</v>
      </c>
      <c r="Y420">
        <v>7</v>
      </c>
      <c r="AA420">
        <v>33.729999999999997</v>
      </c>
      <c r="AB420">
        <v>0</v>
      </c>
      <c r="AC420">
        <v>0</v>
      </c>
      <c r="AD420">
        <v>0</v>
      </c>
      <c r="AE420">
        <v>33.729999999999997</v>
      </c>
      <c r="AF420">
        <v>0</v>
      </c>
      <c r="AG420">
        <v>0</v>
      </c>
      <c r="AH420">
        <v>0</v>
      </c>
      <c r="AI420">
        <v>1</v>
      </c>
      <c r="AJ420">
        <v>1</v>
      </c>
      <c r="AK420">
        <v>1</v>
      </c>
      <c r="AL420">
        <v>1</v>
      </c>
      <c r="AN420">
        <v>0</v>
      </c>
      <c r="AO420">
        <v>1</v>
      </c>
      <c r="AP420">
        <v>0</v>
      </c>
      <c r="AQ420">
        <v>0</v>
      </c>
      <c r="AR420">
        <v>0</v>
      </c>
      <c r="AS420" t="s">
        <v>3</v>
      </c>
      <c r="AT420">
        <v>7</v>
      </c>
      <c r="AU420" t="s">
        <v>3</v>
      </c>
      <c r="AV420">
        <v>0</v>
      </c>
      <c r="AW420">
        <v>2</v>
      </c>
      <c r="AX420">
        <v>40607354</v>
      </c>
      <c r="AY420">
        <v>1</v>
      </c>
      <c r="AZ420">
        <v>0</v>
      </c>
      <c r="BA420">
        <v>522</v>
      </c>
      <c r="BB420">
        <v>0</v>
      </c>
      <c r="BC420">
        <v>0</v>
      </c>
      <c r="BD420">
        <v>0</v>
      </c>
      <c r="BE420">
        <v>0</v>
      </c>
      <c r="BF420">
        <v>0</v>
      </c>
      <c r="BG420">
        <v>0</v>
      </c>
      <c r="BH420">
        <v>0</v>
      </c>
      <c r="BI420">
        <v>0</v>
      </c>
      <c r="BJ420">
        <v>0</v>
      </c>
      <c r="BK420">
        <v>0</v>
      </c>
      <c r="BL420">
        <v>0</v>
      </c>
      <c r="BM420">
        <v>0</v>
      </c>
      <c r="BN420">
        <v>0</v>
      </c>
      <c r="BO420">
        <v>0</v>
      </c>
      <c r="BP420">
        <v>0</v>
      </c>
      <c r="BQ420">
        <v>0</v>
      </c>
      <c r="BR420">
        <v>0</v>
      </c>
      <c r="BS420">
        <v>0</v>
      </c>
      <c r="BT420">
        <v>0</v>
      </c>
      <c r="BU420">
        <v>0</v>
      </c>
      <c r="BV420">
        <v>0</v>
      </c>
      <c r="BW420">
        <v>0</v>
      </c>
      <c r="CX420">
        <f>Y420*Source!I1611</f>
        <v>0</v>
      </c>
      <c r="CY420">
        <f>AA420</f>
        <v>33.729999999999997</v>
      </c>
      <c r="CZ420">
        <f>AE420</f>
        <v>33.729999999999997</v>
      </c>
      <c r="DA420">
        <f>AI420</f>
        <v>1</v>
      </c>
      <c r="DB420">
        <f t="shared" si="88"/>
        <v>236.11</v>
      </c>
      <c r="DC420">
        <f t="shared" si="89"/>
        <v>0</v>
      </c>
    </row>
    <row r="421" spans="1:107" x14ac:dyDescent="0.2">
      <c r="A421">
        <f>ROW(Source!A1612)</f>
        <v>1612</v>
      </c>
      <c r="B421">
        <v>40597198</v>
      </c>
      <c r="C421">
        <v>40607356</v>
      </c>
      <c r="D421">
        <v>38624109</v>
      </c>
      <c r="E421">
        <v>1</v>
      </c>
      <c r="F421">
        <v>1</v>
      </c>
      <c r="G421">
        <v>25</v>
      </c>
      <c r="H421">
        <v>3</v>
      </c>
      <c r="I421" t="s">
        <v>137</v>
      </c>
      <c r="J421" t="s">
        <v>139</v>
      </c>
      <c r="K421" t="s">
        <v>138</v>
      </c>
      <c r="L421">
        <v>1348</v>
      </c>
      <c r="N421">
        <v>1009</v>
      </c>
      <c r="O421" t="s">
        <v>42</v>
      </c>
      <c r="P421" t="s">
        <v>42</v>
      </c>
      <c r="Q421">
        <v>1000</v>
      </c>
      <c r="W421">
        <v>0</v>
      </c>
      <c r="X421">
        <v>1866054802</v>
      </c>
      <c r="Y421">
        <v>23.8</v>
      </c>
      <c r="AA421">
        <v>2727.65</v>
      </c>
      <c r="AB421">
        <v>0</v>
      </c>
      <c r="AC421">
        <v>0</v>
      </c>
      <c r="AD421">
        <v>0</v>
      </c>
      <c r="AE421">
        <v>2727.65</v>
      </c>
      <c r="AF421">
        <v>0</v>
      </c>
      <c r="AG421">
        <v>0</v>
      </c>
      <c r="AH421">
        <v>0</v>
      </c>
      <c r="AI421">
        <v>1</v>
      </c>
      <c r="AJ421">
        <v>1</v>
      </c>
      <c r="AK421">
        <v>1</v>
      </c>
      <c r="AL421">
        <v>1</v>
      </c>
      <c r="AN421">
        <v>0</v>
      </c>
      <c r="AO421">
        <v>0</v>
      </c>
      <c r="AP421">
        <v>0</v>
      </c>
      <c r="AQ421">
        <v>0</v>
      </c>
      <c r="AR421">
        <v>0</v>
      </c>
      <c r="AS421" t="s">
        <v>3</v>
      </c>
      <c r="AT421">
        <v>23.8</v>
      </c>
      <c r="AU421" t="s">
        <v>3</v>
      </c>
      <c r="AV421">
        <v>0</v>
      </c>
      <c r="AW421">
        <v>1</v>
      </c>
      <c r="AX421">
        <v>-1</v>
      </c>
      <c r="AY421">
        <v>0</v>
      </c>
      <c r="AZ421">
        <v>0</v>
      </c>
      <c r="BA421" t="s">
        <v>3</v>
      </c>
      <c r="BB421">
        <v>0</v>
      </c>
      <c r="BC421">
        <v>0</v>
      </c>
      <c r="BD421">
        <v>0</v>
      </c>
      <c r="BE421">
        <v>0</v>
      </c>
      <c r="BF421">
        <v>0</v>
      </c>
      <c r="BG421">
        <v>0</v>
      </c>
      <c r="BH421">
        <v>0</v>
      </c>
      <c r="BI421">
        <v>0</v>
      </c>
      <c r="BJ421">
        <v>0</v>
      </c>
      <c r="BK421">
        <v>0</v>
      </c>
      <c r="BL421">
        <v>0</v>
      </c>
      <c r="BM421">
        <v>0</v>
      </c>
      <c r="BN421">
        <v>0</v>
      </c>
      <c r="BO421">
        <v>0</v>
      </c>
      <c r="BP421">
        <v>0</v>
      </c>
      <c r="BQ421">
        <v>0</v>
      </c>
      <c r="BR421">
        <v>0</v>
      </c>
      <c r="BS421">
        <v>0</v>
      </c>
      <c r="BT421">
        <v>0</v>
      </c>
      <c r="BU421">
        <v>0</v>
      </c>
      <c r="BV421">
        <v>0</v>
      </c>
      <c r="BW421">
        <v>0</v>
      </c>
      <c r="CX421">
        <f>Y421*Source!I1612</f>
        <v>0</v>
      </c>
      <c r="CY421">
        <f>AA421</f>
        <v>2727.65</v>
      </c>
      <c r="CZ421">
        <f>AE421</f>
        <v>2727.65</v>
      </c>
      <c r="DA421">
        <f>AI421</f>
        <v>1</v>
      </c>
      <c r="DB421">
        <f t="shared" si="88"/>
        <v>64918.07</v>
      </c>
      <c r="DC421">
        <f t="shared" si="89"/>
        <v>0</v>
      </c>
    </row>
    <row r="422" spans="1:107" x14ac:dyDescent="0.2">
      <c r="A422">
        <f>ROW(Source!A1612)</f>
        <v>1612</v>
      </c>
      <c r="B422">
        <v>40597198</v>
      </c>
      <c r="C422">
        <v>40607356</v>
      </c>
      <c r="D422">
        <v>38624125</v>
      </c>
      <c r="E422">
        <v>1</v>
      </c>
      <c r="F422">
        <v>1</v>
      </c>
      <c r="G422">
        <v>25</v>
      </c>
      <c r="H422">
        <v>3</v>
      </c>
      <c r="I422" t="s">
        <v>133</v>
      </c>
      <c r="J422" t="s">
        <v>135</v>
      </c>
      <c r="K422" t="s">
        <v>134</v>
      </c>
      <c r="L422">
        <v>1348</v>
      </c>
      <c r="N422">
        <v>1009</v>
      </c>
      <c r="O422" t="s">
        <v>42</v>
      </c>
      <c r="P422" t="s">
        <v>42</v>
      </c>
      <c r="Q422">
        <v>1000</v>
      </c>
      <c r="W422">
        <v>1</v>
      </c>
      <c r="X422">
        <v>1680765387</v>
      </c>
      <c r="Y422">
        <v>-7.14</v>
      </c>
      <c r="AA422">
        <v>2628.2</v>
      </c>
      <c r="AB422">
        <v>0</v>
      </c>
      <c r="AC422">
        <v>0</v>
      </c>
      <c r="AD422">
        <v>0</v>
      </c>
      <c r="AE422">
        <v>2628.2</v>
      </c>
      <c r="AF422">
        <v>0</v>
      </c>
      <c r="AG422">
        <v>0</v>
      </c>
      <c r="AH422">
        <v>0</v>
      </c>
      <c r="AI422">
        <v>1</v>
      </c>
      <c r="AJ422">
        <v>1</v>
      </c>
      <c r="AK422">
        <v>1</v>
      </c>
      <c r="AL422">
        <v>1</v>
      </c>
      <c r="AN422">
        <v>0</v>
      </c>
      <c r="AO422">
        <v>0</v>
      </c>
      <c r="AP422">
        <v>0</v>
      </c>
      <c r="AQ422">
        <v>0</v>
      </c>
      <c r="AR422">
        <v>0</v>
      </c>
      <c r="AS422" t="s">
        <v>3</v>
      </c>
      <c r="AT422">
        <v>-7.14</v>
      </c>
      <c r="AU422" t="s">
        <v>3</v>
      </c>
      <c r="AV422">
        <v>0</v>
      </c>
      <c r="AW422">
        <v>2</v>
      </c>
      <c r="AX422">
        <v>40607362</v>
      </c>
      <c r="AY422">
        <v>1</v>
      </c>
      <c r="AZ422">
        <v>6144</v>
      </c>
      <c r="BA422">
        <v>526</v>
      </c>
      <c r="BB422">
        <v>0</v>
      </c>
      <c r="BC422">
        <v>0</v>
      </c>
      <c r="BD422">
        <v>0</v>
      </c>
      <c r="BE422">
        <v>0</v>
      </c>
      <c r="BF422">
        <v>0</v>
      </c>
      <c r="BG422">
        <v>0</v>
      </c>
      <c r="BH422">
        <v>0</v>
      </c>
      <c r="BI422">
        <v>0</v>
      </c>
      <c r="BJ422">
        <v>0</v>
      </c>
      <c r="BK422">
        <v>0</v>
      </c>
      <c r="BL422">
        <v>0</v>
      </c>
      <c r="BM422">
        <v>0</v>
      </c>
      <c r="BN422">
        <v>0</v>
      </c>
      <c r="BO422">
        <v>0</v>
      </c>
      <c r="BP422">
        <v>0</v>
      </c>
      <c r="BQ422">
        <v>0</v>
      </c>
      <c r="BR422">
        <v>0</v>
      </c>
      <c r="BS422">
        <v>0</v>
      </c>
      <c r="BT422">
        <v>0</v>
      </c>
      <c r="BU422">
        <v>0</v>
      </c>
      <c r="BV422">
        <v>0</v>
      </c>
      <c r="BW422">
        <v>0</v>
      </c>
      <c r="CX422">
        <f>Y422*Source!I1612</f>
        <v>0</v>
      </c>
      <c r="CY422">
        <f>AA422</f>
        <v>2628.2</v>
      </c>
      <c r="CZ422">
        <f>AE422</f>
        <v>2628.2</v>
      </c>
      <c r="DA422">
        <f>AI422</f>
        <v>1</v>
      </c>
      <c r="DB422">
        <f t="shared" si="88"/>
        <v>-18765.349999999999</v>
      </c>
      <c r="DC422">
        <f t="shared" si="89"/>
        <v>0</v>
      </c>
    </row>
    <row r="423" spans="1:107" x14ac:dyDescent="0.2">
      <c r="A423">
        <f>ROW(Source!A1649)</f>
        <v>1649</v>
      </c>
      <c r="B423">
        <v>40597198</v>
      </c>
      <c r="C423">
        <v>40607422</v>
      </c>
      <c r="D423">
        <v>38607873</v>
      </c>
      <c r="E423">
        <v>25</v>
      </c>
      <c r="F423">
        <v>1</v>
      </c>
      <c r="G423">
        <v>25</v>
      </c>
      <c r="H423">
        <v>1</v>
      </c>
      <c r="I423" t="s">
        <v>538</v>
      </c>
      <c r="J423" t="s">
        <v>3</v>
      </c>
      <c r="K423" t="s">
        <v>539</v>
      </c>
      <c r="L423">
        <v>1191</v>
      </c>
      <c r="N423">
        <v>1013</v>
      </c>
      <c r="O423" t="s">
        <v>540</v>
      </c>
      <c r="P423" t="s">
        <v>540</v>
      </c>
      <c r="Q423">
        <v>1</v>
      </c>
      <c r="W423">
        <v>0</v>
      </c>
      <c r="X423">
        <v>476480486</v>
      </c>
      <c r="Y423">
        <v>16.559999999999999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1</v>
      </c>
      <c r="AJ423">
        <v>1</v>
      </c>
      <c r="AK423">
        <v>1</v>
      </c>
      <c r="AL423">
        <v>1</v>
      </c>
      <c r="AN423">
        <v>0</v>
      </c>
      <c r="AO423">
        <v>1</v>
      </c>
      <c r="AP423">
        <v>0</v>
      </c>
      <c r="AQ423">
        <v>0</v>
      </c>
      <c r="AR423">
        <v>0</v>
      </c>
      <c r="AS423" t="s">
        <v>3</v>
      </c>
      <c r="AT423">
        <v>16.559999999999999</v>
      </c>
      <c r="AU423" t="s">
        <v>3</v>
      </c>
      <c r="AV423">
        <v>1</v>
      </c>
      <c r="AW423">
        <v>2</v>
      </c>
      <c r="AX423">
        <v>40607431</v>
      </c>
      <c r="AY423">
        <v>1</v>
      </c>
      <c r="AZ423">
        <v>0</v>
      </c>
      <c r="BA423">
        <v>527</v>
      </c>
      <c r="BB423">
        <v>0</v>
      </c>
      <c r="BC423">
        <v>0</v>
      </c>
      <c r="BD423">
        <v>0</v>
      </c>
      <c r="BE423">
        <v>0</v>
      </c>
      <c r="BF423">
        <v>0</v>
      </c>
      <c r="BG423">
        <v>0</v>
      </c>
      <c r="BH423">
        <v>0</v>
      </c>
      <c r="BI423">
        <v>0</v>
      </c>
      <c r="BJ423">
        <v>0</v>
      </c>
      <c r="BK423">
        <v>0</v>
      </c>
      <c r="BL423">
        <v>0</v>
      </c>
      <c r="BM423">
        <v>0</v>
      </c>
      <c r="BN423">
        <v>0</v>
      </c>
      <c r="BO423">
        <v>0</v>
      </c>
      <c r="BP423">
        <v>0</v>
      </c>
      <c r="BQ423">
        <v>0</v>
      </c>
      <c r="BR423">
        <v>0</v>
      </c>
      <c r="BS423">
        <v>0</v>
      </c>
      <c r="BT423">
        <v>0</v>
      </c>
      <c r="BU423">
        <v>0</v>
      </c>
      <c r="BV423">
        <v>0</v>
      </c>
      <c r="BW423">
        <v>0</v>
      </c>
      <c r="CX423">
        <f>Y423*Source!I1649</f>
        <v>0</v>
      </c>
      <c r="CY423">
        <f>AD423</f>
        <v>0</v>
      </c>
      <c r="CZ423">
        <f>AH423</f>
        <v>0</v>
      </c>
      <c r="DA423">
        <f>AL423</f>
        <v>1</v>
      </c>
      <c r="DB423">
        <f t="shared" si="88"/>
        <v>0</v>
      </c>
      <c r="DC423">
        <f t="shared" si="89"/>
        <v>0</v>
      </c>
    </row>
    <row r="424" spans="1:107" x14ac:dyDescent="0.2">
      <c r="A424">
        <f>ROW(Source!A1649)</f>
        <v>1649</v>
      </c>
      <c r="B424">
        <v>40597198</v>
      </c>
      <c r="C424">
        <v>40607422</v>
      </c>
      <c r="D424">
        <v>38620123</v>
      </c>
      <c r="E424">
        <v>1</v>
      </c>
      <c r="F424">
        <v>1</v>
      </c>
      <c r="G424">
        <v>25</v>
      </c>
      <c r="H424">
        <v>2</v>
      </c>
      <c r="I424" t="s">
        <v>593</v>
      </c>
      <c r="J424" t="s">
        <v>594</v>
      </c>
      <c r="K424" t="s">
        <v>595</v>
      </c>
      <c r="L424">
        <v>1368</v>
      </c>
      <c r="N424">
        <v>1011</v>
      </c>
      <c r="O424" t="s">
        <v>544</v>
      </c>
      <c r="P424" t="s">
        <v>544</v>
      </c>
      <c r="Q424">
        <v>1</v>
      </c>
      <c r="W424">
        <v>0</v>
      </c>
      <c r="X424">
        <v>-806024906</v>
      </c>
      <c r="Y424">
        <v>2.08</v>
      </c>
      <c r="AA424">
        <v>0</v>
      </c>
      <c r="AB424">
        <v>1159.46</v>
      </c>
      <c r="AC424">
        <v>525.74</v>
      </c>
      <c r="AD424">
        <v>0</v>
      </c>
      <c r="AE424">
        <v>0</v>
      </c>
      <c r="AF424">
        <v>1159.46</v>
      </c>
      <c r="AG424">
        <v>525.74</v>
      </c>
      <c r="AH424">
        <v>0</v>
      </c>
      <c r="AI424">
        <v>1</v>
      </c>
      <c r="AJ424">
        <v>1</v>
      </c>
      <c r="AK424">
        <v>1</v>
      </c>
      <c r="AL424">
        <v>1</v>
      </c>
      <c r="AN424">
        <v>0</v>
      </c>
      <c r="AO424">
        <v>1</v>
      </c>
      <c r="AP424">
        <v>0</v>
      </c>
      <c r="AQ424">
        <v>0</v>
      </c>
      <c r="AR424">
        <v>0</v>
      </c>
      <c r="AS424" t="s">
        <v>3</v>
      </c>
      <c r="AT424">
        <v>2.08</v>
      </c>
      <c r="AU424" t="s">
        <v>3</v>
      </c>
      <c r="AV424">
        <v>0</v>
      </c>
      <c r="AW424">
        <v>2</v>
      </c>
      <c r="AX424">
        <v>40607432</v>
      </c>
      <c r="AY424">
        <v>1</v>
      </c>
      <c r="AZ424">
        <v>0</v>
      </c>
      <c r="BA424">
        <v>528</v>
      </c>
      <c r="BB424">
        <v>0</v>
      </c>
      <c r="BC424">
        <v>0</v>
      </c>
      <c r="BD424">
        <v>0</v>
      </c>
      <c r="BE424">
        <v>0</v>
      </c>
      <c r="BF424">
        <v>0</v>
      </c>
      <c r="BG424">
        <v>0</v>
      </c>
      <c r="BH424">
        <v>0</v>
      </c>
      <c r="BI424">
        <v>0</v>
      </c>
      <c r="BJ424">
        <v>0</v>
      </c>
      <c r="BK424">
        <v>0</v>
      </c>
      <c r="BL424">
        <v>0</v>
      </c>
      <c r="BM424">
        <v>0</v>
      </c>
      <c r="BN424">
        <v>0</v>
      </c>
      <c r="BO424">
        <v>0</v>
      </c>
      <c r="BP424">
        <v>0</v>
      </c>
      <c r="BQ424">
        <v>0</v>
      </c>
      <c r="BR424">
        <v>0</v>
      </c>
      <c r="BS424">
        <v>0</v>
      </c>
      <c r="BT424">
        <v>0</v>
      </c>
      <c r="BU424">
        <v>0</v>
      </c>
      <c r="BV424">
        <v>0</v>
      </c>
      <c r="BW424">
        <v>0</v>
      </c>
      <c r="CX424">
        <f>Y424*Source!I1649</f>
        <v>0</v>
      </c>
      <c r="CY424">
        <f>AB424</f>
        <v>1159.46</v>
      </c>
      <c r="CZ424">
        <f>AF424</f>
        <v>1159.46</v>
      </c>
      <c r="DA424">
        <f>AJ424</f>
        <v>1</v>
      </c>
      <c r="DB424">
        <f t="shared" si="88"/>
        <v>2411.6799999999998</v>
      </c>
      <c r="DC424">
        <f t="shared" si="89"/>
        <v>1093.54</v>
      </c>
    </row>
    <row r="425" spans="1:107" x14ac:dyDescent="0.2">
      <c r="A425">
        <f>ROW(Source!A1649)</f>
        <v>1649</v>
      </c>
      <c r="B425">
        <v>40597198</v>
      </c>
      <c r="C425">
        <v>40607422</v>
      </c>
      <c r="D425">
        <v>38620278</v>
      </c>
      <c r="E425">
        <v>1</v>
      </c>
      <c r="F425">
        <v>1</v>
      </c>
      <c r="G425">
        <v>25</v>
      </c>
      <c r="H425">
        <v>2</v>
      </c>
      <c r="I425" t="s">
        <v>596</v>
      </c>
      <c r="J425" t="s">
        <v>597</v>
      </c>
      <c r="K425" t="s">
        <v>598</v>
      </c>
      <c r="L425">
        <v>1368</v>
      </c>
      <c r="N425">
        <v>1011</v>
      </c>
      <c r="O425" t="s">
        <v>544</v>
      </c>
      <c r="P425" t="s">
        <v>544</v>
      </c>
      <c r="Q425">
        <v>1</v>
      </c>
      <c r="W425">
        <v>0</v>
      </c>
      <c r="X425">
        <v>-1025534576</v>
      </c>
      <c r="Y425">
        <v>2.08</v>
      </c>
      <c r="AA425">
        <v>0</v>
      </c>
      <c r="AB425">
        <v>416.25</v>
      </c>
      <c r="AC425">
        <v>204.9</v>
      </c>
      <c r="AD425">
        <v>0</v>
      </c>
      <c r="AE425">
        <v>0</v>
      </c>
      <c r="AF425">
        <v>416.25</v>
      </c>
      <c r="AG425">
        <v>204.9</v>
      </c>
      <c r="AH425">
        <v>0</v>
      </c>
      <c r="AI425">
        <v>1</v>
      </c>
      <c r="AJ425">
        <v>1</v>
      </c>
      <c r="AK425">
        <v>1</v>
      </c>
      <c r="AL425">
        <v>1</v>
      </c>
      <c r="AN425">
        <v>0</v>
      </c>
      <c r="AO425">
        <v>1</v>
      </c>
      <c r="AP425">
        <v>0</v>
      </c>
      <c r="AQ425">
        <v>0</v>
      </c>
      <c r="AR425">
        <v>0</v>
      </c>
      <c r="AS425" t="s">
        <v>3</v>
      </c>
      <c r="AT425">
        <v>2.08</v>
      </c>
      <c r="AU425" t="s">
        <v>3</v>
      </c>
      <c r="AV425">
        <v>0</v>
      </c>
      <c r="AW425">
        <v>2</v>
      </c>
      <c r="AX425">
        <v>40607433</v>
      </c>
      <c r="AY425">
        <v>1</v>
      </c>
      <c r="AZ425">
        <v>0</v>
      </c>
      <c r="BA425">
        <v>529</v>
      </c>
      <c r="BB425">
        <v>0</v>
      </c>
      <c r="BC425">
        <v>0</v>
      </c>
      <c r="BD425">
        <v>0</v>
      </c>
      <c r="BE425">
        <v>0</v>
      </c>
      <c r="BF425">
        <v>0</v>
      </c>
      <c r="BG425">
        <v>0</v>
      </c>
      <c r="BH425">
        <v>0</v>
      </c>
      <c r="BI425">
        <v>0</v>
      </c>
      <c r="BJ425">
        <v>0</v>
      </c>
      <c r="BK425">
        <v>0</v>
      </c>
      <c r="BL425">
        <v>0</v>
      </c>
      <c r="BM425">
        <v>0</v>
      </c>
      <c r="BN425">
        <v>0</v>
      </c>
      <c r="BO425">
        <v>0</v>
      </c>
      <c r="BP425">
        <v>0</v>
      </c>
      <c r="BQ425">
        <v>0</v>
      </c>
      <c r="BR425">
        <v>0</v>
      </c>
      <c r="BS425">
        <v>0</v>
      </c>
      <c r="BT425">
        <v>0</v>
      </c>
      <c r="BU425">
        <v>0</v>
      </c>
      <c r="BV425">
        <v>0</v>
      </c>
      <c r="BW425">
        <v>0</v>
      </c>
      <c r="CX425">
        <f>Y425*Source!I1649</f>
        <v>0</v>
      </c>
      <c r="CY425">
        <f>AB425</f>
        <v>416.25</v>
      </c>
      <c r="CZ425">
        <f>AF425</f>
        <v>416.25</v>
      </c>
      <c r="DA425">
        <f>AJ425</f>
        <v>1</v>
      </c>
      <c r="DB425">
        <f t="shared" si="88"/>
        <v>865.8</v>
      </c>
      <c r="DC425">
        <f t="shared" si="89"/>
        <v>426.19</v>
      </c>
    </row>
    <row r="426" spans="1:107" x14ac:dyDescent="0.2">
      <c r="A426">
        <f>ROW(Source!A1649)</f>
        <v>1649</v>
      </c>
      <c r="B426">
        <v>40597198</v>
      </c>
      <c r="C426">
        <v>40607422</v>
      </c>
      <c r="D426">
        <v>38620281</v>
      </c>
      <c r="E426">
        <v>1</v>
      </c>
      <c r="F426">
        <v>1</v>
      </c>
      <c r="G426">
        <v>25</v>
      </c>
      <c r="H426">
        <v>2</v>
      </c>
      <c r="I426" t="s">
        <v>599</v>
      </c>
      <c r="J426" t="s">
        <v>600</v>
      </c>
      <c r="K426" t="s">
        <v>601</v>
      </c>
      <c r="L426">
        <v>1368</v>
      </c>
      <c r="N426">
        <v>1011</v>
      </c>
      <c r="O426" t="s">
        <v>544</v>
      </c>
      <c r="P426" t="s">
        <v>544</v>
      </c>
      <c r="Q426">
        <v>1</v>
      </c>
      <c r="W426">
        <v>0</v>
      </c>
      <c r="X426">
        <v>-95869070</v>
      </c>
      <c r="Y426">
        <v>0.81</v>
      </c>
      <c r="AA426">
        <v>0</v>
      </c>
      <c r="AB426">
        <v>1942.21</v>
      </c>
      <c r="AC426">
        <v>436.39</v>
      </c>
      <c r="AD426">
        <v>0</v>
      </c>
      <c r="AE426">
        <v>0</v>
      </c>
      <c r="AF426">
        <v>1942.21</v>
      </c>
      <c r="AG426">
        <v>436.39</v>
      </c>
      <c r="AH426">
        <v>0</v>
      </c>
      <c r="AI426">
        <v>1</v>
      </c>
      <c r="AJ426">
        <v>1</v>
      </c>
      <c r="AK426">
        <v>1</v>
      </c>
      <c r="AL426">
        <v>1</v>
      </c>
      <c r="AN426">
        <v>0</v>
      </c>
      <c r="AO426">
        <v>1</v>
      </c>
      <c r="AP426">
        <v>0</v>
      </c>
      <c r="AQ426">
        <v>0</v>
      </c>
      <c r="AR426">
        <v>0</v>
      </c>
      <c r="AS426" t="s">
        <v>3</v>
      </c>
      <c r="AT426">
        <v>0.81</v>
      </c>
      <c r="AU426" t="s">
        <v>3</v>
      </c>
      <c r="AV426">
        <v>0</v>
      </c>
      <c r="AW426">
        <v>2</v>
      </c>
      <c r="AX426">
        <v>40607434</v>
      </c>
      <c r="AY426">
        <v>1</v>
      </c>
      <c r="AZ426">
        <v>0</v>
      </c>
      <c r="BA426">
        <v>530</v>
      </c>
      <c r="BB426">
        <v>0</v>
      </c>
      <c r="BC426">
        <v>0</v>
      </c>
      <c r="BD426">
        <v>0</v>
      </c>
      <c r="BE426">
        <v>0</v>
      </c>
      <c r="BF426">
        <v>0</v>
      </c>
      <c r="BG426">
        <v>0</v>
      </c>
      <c r="BH426">
        <v>0</v>
      </c>
      <c r="BI426">
        <v>0</v>
      </c>
      <c r="BJ426">
        <v>0</v>
      </c>
      <c r="BK426">
        <v>0</v>
      </c>
      <c r="BL426">
        <v>0</v>
      </c>
      <c r="BM426">
        <v>0</v>
      </c>
      <c r="BN426">
        <v>0</v>
      </c>
      <c r="BO426">
        <v>0</v>
      </c>
      <c r="BP426">
        <v>0</v>
      </c>
      <c r="BQ426">
        <v>0</v>
      </c>
      <c r="BR426">
        <v>0</v>
      </c>
      <c r="BS426">
        <v>0</v>
      </c>
      <c r="BT426">
        <v>0</v>
      </c>
      <c r="BU426">
        <v>0</v>
      </c>
      <c r="BV426">
        <v>0</v>
      </c>
      <c r="BW426">
        <v>0</v>
      </c>
      <c r="CX426">
        <f>Y426*Source!I1649</f>
        <v>0</v>
      </c>
      <c r="CY426">
        <f>AB426</f>
        <v>1942.21</v>
      </c>
      <c r="CZ426">
        <f>AF426</f>
        <v>1942.21</v>
      </c>
      <c r="DA426">
        <f>AJ426</f>
        <v>1</v>
      </c>
      <c r="DB426">
        <f t="shared" si="88"/>
        <v>1573.19</v>
      </c>
      <c r="DC426">
        <f t="shared" si="89"/>
        <v>353.48</v>
      </c>
    </row>
    <row r="427" spans="1:107" x14ac:dyDescent="0.2">
      <c r="A427">
        <f>ROW(Source!A1649)</f>
        <v>1649</v>
      </c>
      <c r="B427">
        <v>40597198</v>
      </c>
      <c r="C427">
        <v>40607422</v>
      </c>
      <c r="D427">
        <v>38620305</v>
      </c>
      <c r="E427">
        <v>1</v>
      </c>
      <c r="F427">
        <v>1</v>
      </c>
      <c r="G427">
        <v>25</v>
      </c>
      <c r="H427">
        <v>2</v>
      </c>
      <c r="I427" t="s">
        <v>581</v>
      </c>
      <c r="J427" t="s">
        <v>582</v>
      </c>
      <c r="K427" t="s">
        <v>583</v>
      </c>
      <c r="L427">
        <v>1368</v>
      </c>
      <c r="N427">
        <v>1011</v>
      </c>
      <c r="O427" t="s">
        <v>544</v>
      </c>
      <c r="P427" t="s">
        <v>544</v>
      </c>
      <c r="Q427">
        <v>1</v>
      </c>
      <c r="W427">
        <v>0</v>
      </c>
      <c r="X427">
        <v>-282859921</v>
      </c>
      <c r="Y427">
        <v>1.94</v>
      </c>
      <c r="AA427">
        <v>0</v>
      </c>
      <c r="AB427">
        <v>1364.77</v>
      </c>
      <c r="AC427">
        <v>610.30999999999995</v>
      </c>
      <c r="AD427">
        <v>0</v>
      </c>
      <c r="AE427">
        <v>0</v>
      </c>
      <c r="AF427">
        <v>1364.77</v>
      </c>
      <c r="AG427">
        <v>610.30999999999995</v>
      </c>
      <c r="AH427">
        <v>0</v>
      </c>
      <c r="AI427">
        <v>1</v>
      </c>
      <c r="AJ427">
        <v>1</v>
      </c>
      <c r="AK427">
        <v>1</v>
      </c>
      <c r="AL427">
        <v>1</v>
      </c>
      <c r="AN427">
        <v>0</v>
      </c>
      <c r="AO427">
        <v>1</v>
      </c>
      <c r="AP427">
        <v>0</v>
      </c>
      <c r="AQ427">
        <v>0</v>
      </c>
      <c r="AR427">
        <v>0</v>
      </c>
      <c r="AS427" t="s">
        <v>3</v>
      </c>
      <c r="AT427">
        <v>1.94</v>
      </c>
      <c r="AU427" t="s">
        <v>3</v>
      </c>
      <c r="AV427">
        <v>0</v>
      </c>
      <c r="AW427">
        <v>2</v>
      </c>
      <c r="AX427">
        <v>40607435</v>
      </c>
      <c r="AY427">
        <v>1</v>
      </c>
      <c r="AZ427">
        <v>0</v>
      </c>
      <c r="BA427">
        <v>531</v>
      </c>
      <c r="BB427">
        <v>0</v>
      </c>
      <c r="BC427">
        <v>0</v>
      </c>
      <c r="BD427">
        <v>0</v>
      </c>
      <c r="BE427">
        <v>0</v>
      </c>
      <c r="BF427">
        <v>0</v>
      </c>
      <c r="BG427">
        <v>0</v>
      </c>
      <c r="BH427">
        <v>0</v>
      </c>
      <c r="BI427">
        <v>0</v>
      </c>
      <c r="BJ427">
        <v>0</v>
      </c>
      <c r="BK427">
        <v>0</v>
      </c>
      <c r="BL427">
        <v>0</v>
      </c>
      <c r="BM427">
        <v>0</v>
      </c>
      <c r="BN427">
        <v>0</v>
      </c>
      <c r="BO427">
        <v>0</v>
      </c>
      <c r="BP427">
        <v>0</v>
      </c>
      <c r="BQ427">
        <v>0</v>
      </c>
      <c r="BR427">
        <v>0</v>
      </c>
      <c r="BS427">
        <v>0</v>
      </c>
      <c r="BT427">
        <v>0</v>
      </c>
      <c r="BU427">
        <v>0</v>
      </c>
      <c r="BV427">
        <v>0</v>
      </c>
      <c r="BW427">
        <v>0</v>
      </c>
      <c r="CX427">
        <f>Y427*Source!I1649</f>
        <v>0</v>
      </c>
      <c r="CY427">
        <f>AB427</f>
        <v>1364.77</v>
      </c>
      <c r="CZ427">
        <f>AF427</f>
        <v>1364.77</v>
      </c>
      <c r="DA427">
        <f>AJ427</f>
        <v>1</v>
      </c>
      <c r="DB427">
        <f t="shared" si="88"/>
        <v>2647.65</v>
      </c>
      <c r="DC427">
        <f t="shared" si="89"/>
        <v>1184</v>
      </c>
    </row>
    <row r="428" spans="1:107" x14ac:dyDescent="0.2">
      <c r="A428">
        <f>ROW(Source!A1649)</f>
        <v>1649</v>
      </c>
      <c r="B428">
        <v>40597198</v>
      </c>
      <c r="C428">
        <v>40607422</v>
      </c>
      <c r="D428">
        <v>38620271</v>
      </c>
      <c r="E428">
        <v>1</v>
      </c>
      <c r="F428">
        <v>1</v>
      </c>
      <c r="G428">
        <v>25</v>
      </c>
      <c r="H428">
        <v>2</v>
      </c>
      <c r="I428" t="s">
        <v>602</v>
      </c>
      <c r="J428" t="s">
        <v>603</v>
      </c>
      <c r="K428" t="s">
        <v>604</v>
      </c>
      <c r="L428">
        <v>1368</v>
      </c>
      <c r="N428">
        <v>1011</v>
      </c>
      <c r="O428" t="s">
        <v>544</v>
      </c>
      <c r="P428" t="s">
        <v>544</v>
      </c>
      <c r="Q428">
        <v>1</v>
      </c>
      <c r="W428">
        <v>0</v>
      </c>
      <c r="X428">
        <v>-1880632103</v>
      </c>
      <c r="Y428">
        <v>0.65</v>
      </c>
      <c r="AA428">
        <v>0</v>
      </c>
      <c r="AB428">
        <v>1179.56</v>
      </c>
      <c r="AC428">
        <v>439.28</v>
      </c>
      <c r="AD428">
        <v>0</v>
      </c>
      <c r="AE428">
        <v>0</v>
      </c>
      <c r="AF428">
        <v>1179.56</v>
      </c>
      <c r="AG428">
        <v>439.28</v>
      </c>
      <c r="AH428">
        <v>0</v>
      </c>
      <c r="AI428">
        <v>1</v>
      </c>
      <c r="AJ428">
        <v>1</v>
      </c>
      <c r="AK428">
        <v>1</v>
      </c>
      <c r="AL428">
        <v>1</v>
      </c>
      <c r="AN428">
        <v>0</v>
      </c>
      <c r="AO428">
        <v>1</v>
      </c>
      <c r="AP428">
        <v>0</v>
      </c>
      <c r="AQ428">
        <v>0</v>
      </c>
      <c r="AR428">
        <v>0</v>
      </c>
      <c r="AS428" t="s">
        <v>3</v>
      </c>
      <c r="AT428">
        <v>0.65</v>
      </c>
      <c r="AU428" t="s">
        <v>3</v>
      </c>
      <c r="AV428">
        <v>0</v>
      </c>
      <c r="AW428">
        <v>2</v>
      </c>
      <c r="AX428">
        <v>40607436</v>
      </c>
      <c r="AY428">
        <v>1</v>
      </c>
      <c r="AZ428">
        <v>0</v>
      </c>
      <c r="BA428">
        <v>532</v>
      </c>
      <c r="BB428">
        <v>0</v>
      </c>
      <c r="BC428">
        <v>0</v>
      </c>
      <c r="BD428">
        <v>0</v>
      </c>
      <c r="BE428">
        <v>0</v>
      </c>
      <c r="BF428">
        <v>0</v>
      </c>
      <c r="BG428">
        <v>0</v>
      </c>
      <c r="BH428">
        <v>0</v>
      </c>
      <c r="BI428">
        <v>0</v>
      </c>
      <c r="BJ428">
        <v>0</v>
      </c>
      <c r="BK428">
        <v>0</v>
      </c>
      <c r="BL428">
        <v>0</v>
      </c>
      <c r="BM428">
        <v>0</v>
      </c>
      <c r="BN428">
        <v>0</v>
      </c>
      <c r="BO428">
        <v>0</v>
      </c>
      <c r="BP428">
        <v>0</v>
      </c>
      <c r="BQ428">
        <v>0</v>
      </c>
      <c r="BR428">
        <v>0</v>
      </c>
      <c r="BS428">
        <v>0</v>
      </c>
      <c r="BT428">
        <v>0</v>
      </c>
      <c r="BU428">
        <v>0</v>
      </c>
      <c r="BV428">
        <v>0</v>
      </c>
      <c r="BW428">
        <v>0</v>
      </c>
      <c r="CX428">
        <f>Y428*Source!I1649</f>
        <v>0</v>
      </c>
      <c r="CY428">
        <f>AB428</f>
        <v>1179.56</v>
      </c>
      <c r="CZ428">
        <f>AF428</f>
        <v>1179.56</v>
      </c>
      <c r="DA428">
        <f>AJ428</f>
        <v>1</v>
      </c>
      <c r="DB428">
        <f t="shared" si="88"/>
        <v>766.71</v>
      </c>
      <c r="DC428">
        <f t="shared" si="89"/>
        <v>285.52999999999997</v>
      </c>
    </row>
    <row r="429" spans="1:107" x14ac:dyDescent="0.2">
      <c r="A429">
        <f>ROW(Source!A1649)</f>
        <v>1649</v>
      </c>
      <c r="B429">
        <v>40597198</v>
      </c>
      <c r="C429">
        <v>40607422</v>
      </c>
      <c r="D429">
        <v>38622214</v>
      </c>
      <c r="E429">
        <v>1</v>
      </c>
      <c r="F429">
        <v>1</v>
      </c>
      <c r="G429">
        <v>25</v>
      </c>
      <c r="H429">
        <v>3</v>
      </c>
      <c r="I429" t="s">
        <v>605</v>
      </c>
      <c r="J429" t="s">
        <v>606</v>
      </c>
      <c r="K429" t="s">
        <v>607</v>
      </c>
      <c r="L429">
        <v>1339</v>
      </c>
      <c r="N429">
        <v>1007</v>
      </c>
      <c r="O429" t="s">
        <v>263</v>
      </c>
      <c r="P429" t="s">
        <v>263</v>
      </c>
      <c r="Q429">
        <v>1</v>
      </c>
      <c r="W429">
        <v>0</v>
      </c>
      <c r="X429">
        <v>-284110059</v>
      </c>
      <c r="Y429">
        <v>110</v>
      </c>
      <c r="AA429">
        <v>590.78</v>
      </c>
      <c r="AB429">
        <v>0</v>
      </c>
      <c r="AC429">
        <v>0</v>
      </c>
      <c r="AD429">
        <v>0</v>
      </c>
      <c r="AE429">
        <v>590.78</v>
      </c>
      <c r="AF429">
        <v>0</v>
      </c>
      <c r="AG429">
        <v>0</v>
      </c>
      <c r="AH429">
        <v>0</v>
      </c>
      <c r="AI429">
        <v>1</v>
      </c>
      <c r="AJ429">
        <v>1</v>
      </c>
      <c r="AK429">
        <v>1</v>
      </c>
      <c r="AL429">
        <v>1</v>
      </c>
      <c r="AN429">
        <v>0</v>
      </c>
      <c r="AO429">
        <v>1</v>
      </c>
      <c r="AP429">
        <v>0</v>
      </c>
      <c r="AQ429">
        <v>0</v>
      </c>
      <c r="AR429">
        <v>0</v>
      </c>
      <c r="AS429" t="s">
        <v>3</v>
      </c>
      <c r="AT429">
        <v>110</v>
      </c>
      <c r="AU429" t="s">
        <v>3</v>
      </c>
      <c r="AV429">
        <v>0</v>
      </c>
      <c r="AW429">
        <v>2</v>
      </c>
      <c r="AX429">
        <v>40607437</v>
      </c>
      <c r="AY429">
        <v>1</v>
      </c>
      <c r="AZ429">
        <v>0</v>
      </c>
      <c r="BA429">
        <v>533</v>
      </c>
      <c r="BB429">
        <v>0</v>
      </c>
      <c r="BC429">
        <v>0</v>
      </c>
      <c r="BD429">
        <v>0</v>
      </c>
      <c r="BE429">
        <v>0</v>
      </c>
      <c r="BF429">
        <v>0</v>
      </c>
      <c r="BG429">
        <v>0</v>
      </c>
      <c r="BH429">
        <v>0</v>
      </c>
      <c r="BI429">
        <v>0</v>
      </c>
      <c r="BJ429">
        <v>0</v>
      </c>
      <c r="BK429">
        <v>0</v>
      </c>
      <c r="BL429">
        <v>0</v>
      </c>
      <c r="BM429">
        <v>0</v>
      </c>
      <c r="BN429">
        <v>0</v>
      </c>
      <c r="BO429">
        <v>0</v>
      </c>
      <c r="BP429">
        <v>0</v>
      </c>
      <c r="BQ429">
        <v>0</v>
      </c>
      <c r="BR429">
        <v>0</v>
      </c>
      <c r="BS429">
        <v>0</v>
      </c>
      <c r="BT429">
        <v>0</v>
      </c>
      <c r="BU429">
        <v>0</v>
      </c>
      <c r="BV429">
        <v>0</v>
      </c>
      <c r="BW429">
        <v>0</v>
      </c>
      <c r="CX429">
        <f>Y429*Source!I1649</f>
        <v>0</v>
      </c>
      <c r="CY429">
        <f>AA429</f>
        <v>590.78</v>
      </c>
      <c r="CZ429">
        <f>AE429</f>
        <v>590.78</v>
      </c>
      <c r="DA429">
        <f>AI429</f>
        <v>1</v>
      </c>
      <c r="DB429">
        <f t="shared" si="88"/>
        <v>64985.8</v>
      </c>
      <c r="DC429">
        <f t="shared" si="89"/>
        <v>0</v>
      </c>
    </row>
    <row r="430" spans="1:107" x14ac:dyDescent="0.2">
      <c r="A430">
        <f>ROW(Source!A1649)</f>
        <v>1649</v>
      </c>
      <c r="B430">
        <v>40597198</v>
      </c>
      <c r="C430">
        <v>40607422</v>
      </c>
      <c r="D430">
        <v>38622957</v>
      </c>
      <c r="E430">
        <v>1</v>
      </c>
      <c r="F430">
        <v>1</v>
      </c>
      <c r="G430">
        <v>25</v>
      </c>
      <c r="H430">
        <v>3</v>
      </c>
      <c r="I430" t="s">
        <v>608</v>
      </c>
      <c r="J430" t="s">
        <v>609</v>
      </c>
      <c r="K430" t="s">
        <v>610</v>
      </c>
      <c r="L430">
        <v>1339</v>
      </c>
      <c r="N430">
        <v>1007</v>
      </c>
      <c r="O430" t="s">
        <v>263</v>
      </c>
      <c r="P430" t="s">
        <v>263</v>
      </c>
      <c r="Q430">
        <v>1</v>
      </c>
      <c r="W430">
        <v>0</v>
      </c>
      <c r="X430">
        <v>924487879</v>
      </c>
      <c r="Y430">
        <v>5</v>
      </c>
      <c r="AA430">
        <v>33.729999999999997</v>
      </c>
      <c r="AB430">
        <v>0</v>
      </c>
      <c r="AC430">
        <v>0</v>
      </c>
      <c r="AD430">
        <v>0</v>
      </c>
      <c r="AE430">
        <v>33.729999999999997</v>
      </c>
      <c r="AF430">
        <v>0</v>
      </c>
      <c r="AG430">
        <v>0</v>
      </c>
      <c r="AH430">
        <v>0</v>
      </c>
      <c r="AI430">
        <v>1</v>
      </c>
      <c r="AJ430">
        <v>1</v>
      </c>
      <c r="AK430">
        <v>1</v>
      </c>
      <c r="AL430">
        <v>1</v>
      </c>
      <c r="AN430">
        <v>0</v>
      </c>
      <c r="AO430">
        <v>1</v>
      </c>
      <c r="AP430">
        <v>0</v>
      </c>
      <c r="AQ430">
        <v>0</v>
      </c>
      <c r="AR430">
        <v>0</v>
      </c>
      <c r="AS430" t="s">
        <v>3</v>
      </c>
      <c r="AT430">
        <v>5</v>
      </c>
      <c r="AU430" t="s">
        <v>3</v>
      </c>
      <c r="AV430">
        <v>0</v>
      </c>
      <c r="AW430">
        <v>2</v>
      </c>
      <c r="AX430">
        <v>40607438</v>
      </c>
      <c r="AY430">
        <v>1</v>
      </c>
      <c r="AZ430">
        <v>0</v>
      </c>
      <c r="BA430">
        <v>534</v>
      </c>
      <c r="BB430">
        <v>0</v>
      </c>
      <c r="BC430">
        <v>0</v>
      </c>
      <c r="BD430">
        <v>0</v>
      </c>
      <c r="BE430">
        <v>0</v>
      </c>
      <c r="BF430">
        <v>0</v>
      </c>
      <c r="BG430">
        <v>0</v>
      </c>
      <c r="BH430">
        <v>0</v>
      </c>
      <c r="BI430">
        <v>0</v>
      </c>
      <c r="BJ430">
        <v>0</v>
      </c>
      <c r="BK430">
        <v>0</v>
      </c>
      <c r="BL430">
        <v>0</v>
      </c>
      <c r="BM430">
        <v>0</v>
      </c>
      <c r="BN430">
        <v>0</v>
      </c>
      <c r="BO430">
        <v>0</v>
      </c>
      <c r="BP430">
        <v>0</v>
      </c>
      <c r="BQ430">
        <v>0</v>
      </c>
      <c r="BR430">
        <v>0</v>
      </c>
      <c r="BS430">
        <v>0</v>
      </c>
      <c r="BT430">
        <v>0</v>
      </c>
      <c r="BU430">
        <v>0</v>
      </c>
      <c r="BV430">
        <v>0</v>
      </c>
      <c r="BW430">
        <v>0</v>
      </c>
      <c r="CX430">
        <f>Y430*Source!I1649</f>
        <v>0</v>
      </c>
      <c r="CY430">
        <f>AA430</f>
        <v>33.729999999999997</v>
      </c>
      <c r="CZ430">
        <f>AE430</f>
        <v>33.729999999999997</v>
      </c>
      <c r="DA430">
        <f>AI430</f>
        <v>1</v>
      </c>
      <c r="DB430">
        <f t="shared" si="88"/>
        <v>168.65</v>
      </c>
      <c r="DC430">
        <f t="shared" si="89"/>
        <v>0</v>
      </c>
    </row>
    <row r="431" spans="1:107" x14ac:dyDescent="0.2">
      <c r="A431">
        <f>ROW(Source!A1650)</f>
        <v>1650</v>
      </c>
      <c r="B431">
        <v>40597198</v>
      </c>
      <c r="C431">
        <v>40607440</v>
      </c>
      <c r="D431">
        <v>38607873</v>
      </c>
      <c r="E431">
        <v>25</v>
      </c>
      <c r="F431">
        <v>1</v>
      </c>
      <c r="G431">
        <v>25</v>
      </c>
      <c r="H431">
        <v>1</v>
      </c>
      <c r="I431" t="s">
        <v>538</v>
      </c>
      <c r="J431" t="s">
        <v>3</v>
      </c>
      <c r="K431" t="s">
        <v>539</v>
      </c>
      <c r="L431">
        <v>1191</v>
      </c>
      <c r="N431">
        <v>1013</v>
      </c>
      <c r="O431" t="s">
        <v>540</v>
      </c>
      <c r="P431" t="s">
        <v>540</v>
      </c>
      <c r="Q431">
        <v>1</v>
      </c>
      <c r="W431">
        <v>0</v>
      </c>
      <c r="X431">
        <v>476480486</v>
      </c>
      <c r="Y431">
        <v>24.84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1</v>
      </c>
      <c r="AJ431">
        <v>1</v>
      </c>
      <c r="AK431">
        <v>1</v>
      </c>
      <c r="AL431">
        <v>1</v>
      </c>
      <c r="AN431">
        <v>0</v>
      </c>
      <c r="AO431">
        <v>1</v>
      </c>
      <c r="AP431">
        <v>0</v>
      </c>
      <c r="AQ431">
        <v>0</v>
      </c>
      <c r="AR431">
        <v>0</v>
      </c>
      <c r="AS431" t="s">
        <v>3</v>
      </c>
      <c r="AT431">
        <v>24.84</v>
      </c>
      <c r="AU431" t="s">
        <v>3</v>
      </c>
      <c r="AV431">
        <v>1</v>
      </c>
      <c r="AW431">
        <v>2</v>
      </c>
      <c r="AX431">
        <v>40607441</v>
      </c>
      <c r="AY431">
        <v>1</v>
      </c>
      <c r="AZ431">
        <v>0</v>
      </c>
      <c r="BA431">
        <v>535</v>
      </c>
      <c r="BB431">
        <v>0</v>
      </c>
      <c r="BC431">
        <v>0</v>
      </c>
      <c r="BD431">
        <v>0</v>
      </c>
      <c r="BE431">
        <v>0</v>
      </c>
      <c r="BF431">
        <v>0</v>
      </c>
      <c r="BG431">
        <v>0</v>
      </c>
      <c r="BH431">
        <v>0</v>
      </c>
      <c r="BI431">
        <v>0</v>
      </c>
      <c r="BJ431">
        <v>0</v>
      </c>
      <c r="BK431">
        <v>0</v>
      </c>
      <c r="BL431">
        <v>0</v>
      </c>
      <c r="BM431">
        <v>0</v>
      </c>
      <c r="BN431">
        <v>0</v>
      </c>
      <c r="BO431">
        <v>0</v>
      </c>
      <c r="BP431">
        <v>0</v>
      </c>
      <c r="BQ431">
        <v>0</v>
      </c>
      <c r="BR431">
        <v>0</v>
      </c>
      <c r="BS431">
        <v>0</v>
      </c>
      <c r="BT431">
        <v>0</v>
      </c>
      <c r="BU431">
        <v>0</v>
      </c>
      <c r="BV431">
        <v>0</v>
      </c>
      <c r="BW431">
        <v>0</v>
      </c>
      <c r="CX431">
        <f>Y431*Source!I1650</f>
        <v>0</v>
      </c>
      <c r="CY431">
        <f>AD431</f>
        <v>0</v>
      </c>
      <c r="CZ431">
        <f>AH431</f>
        <v>0</v>
      </c>
      <c r="DA431">
        <f>AL431</f>
        <v>1</v>
      </c>
      <c r="DB431">
        <f t="shared" si="88"/>
        <v>0</v>
      </c>
      <c r="DC431">
        <f t="shared" si="89"/>
        <v>0</v>
      </c>
    </row>
    <row r="432" spans="1:107" x14ac:dyDescent="0.2">
      <c r="A432">
        <f>ROW(Source!A1650)</f>
        <v>1650</v>
      </c>
      <c r="B432">
        <v>40597198</v>
      </c>
      <c r="C432">
        <v>40607440</v>
      </c>
      <c r="D432">
        <v>38620100</v>
      </c>
      <c r="E432">
        <v>1</v>
      </c>
      <c r="F432">
        <v>1</v>
      </c>
      <c r="G432">
        <v>25</v>
      </c>
      <c r="H432">
        <v>2</v>
      </c>
      <c r="I432" t="s">
        <v>635</v>
      </c>
      <c r="J432" t="s">
        <v>636</v>
      </c>
      <c r="K432" t="s">
        <v>637</v>
      </c>
      <c r="L432">
        <v>1368</v>
      </c>
      <c r="N432">
        <v>1011</v>
      </c>
      <c r="O432" t="s">
        <v>544</v>
      </c>
      <c r="P432" t="s">
        <v>544</v>
      </c>
      <c r="Q432">
        <v>1</v>
      </c>
      <c r="W432">
        <v>0</v>
      </c>
      <c r="X432">
        <v>-727636115</v>
      </c>
      <c r="Y432">
        <v>2.94</v>
      </c>
      <c r="AA432">
        <v>0</v>
      </c>
      <c r="AB432">
        <v>923.83</v>
      </c>
      <c r="AC432">
        <v>342.06</v>
      </c>
      <c r="AD432">
        <v>0</v>
      </c>
      <c r="AE432">
        <v>0</v>
      </c>
      <c r="AF432">
        <v>923.83</v>
      </c>
      <c r="AG432">
        <v>342.06</v>
      </c>
      <c r="AH432">
        <v>0</v>
      </c>
      <c r="AI432">
        <v>1</v>
      </c>
      <c r="AJ432">
        <v>1</v>
      </c>
      <c r="AK432">
        <v>1</v>
      </c>
      <c r="AL432">
        <v>1</v>
      </c>
      <c r="AN432">
        <v>0</v>
      </c>
      <c r="AO432">
        <v>1</v>
      </c>
      <c r="AP432">
        <v>0</v>
      </c>
      <c r="AQ432">
        <v>0</v>
      </c>
      <c r="AR432">
        <v>0</v>
      </c>
      <c r="AS432" t="s">
        <v>3</v>
      </c>
      <c r="AT432">
        <v>2.94</v>
      </c>
      <c r="AU432" t="s">
        <v>3</v>
      </c>
      <c r="AV432">
        <v>0</v>
      </c>
      <c r="AW432">
        <v>2</v>
      </c>
      <c r="AX432">
        <v>40607442</v>
      </c>
      <c r="AY432">
        <v>1</v>
      </c>
      <c r="AZ432">
        <v>0</v>
      </c>
      <c r="BA432">
        <v>536</v>
      </c>
      <c r="BB432">
        <v>0</v>
      </c>
      <c r="BC432">
        <v>0</v>
      </c>
      <c r="BD432">
        <v>0</v>
      </c>
      <c r="BE432">
        <v>0</v>
      </c>
      <c r="BF432">
        <v>0</v>
      </c>
      <c r="BG432">
        <v>0</v>
      </c>
      <c r="BH432">
        <v>0</v>
      </c>
      <c r="BI432">
        <v>0</v>
      </c>
      <c r="BJ432">
        <v>0</v>
      </c>
      <c r="BK432">
        <v>0</v>
      </c>
      <c r="BL432">
        <v>0</v>
      </c>
      <c r="BM432">
        <v>0</v>
      </c>
      <c r="BN432">
        <v>0</v>
      </c>
      <c r="BO432">
        <v>0</v>
      </c>
      <c r="BP432">
        <v>0</v>
      </c>
      <c r="BQ432">
        <v>0</v>
      </c>
      <c r="BR432">
        <v>0</v>
      </c>
      <c r="BS432">
        <v>0</v>
      </c>
      <c r="BT432">
        <v>0</v>
      </c>
      <c r="BU432">
        <v>0</v>
      </c>
      <c r="BV432">
        <v>0</v>
      </c>
      <c r="BW432">
        <v>0</v>
      </c>
      <c r="CX432">
        <f>Y432*Source!I1650</f>
        <v>0</v>
      </c>
      <c r="CY432">
        <f t="shared" ref="CY432:CY437" si="90">AB432</f>
        <v>923.83</v>
      </c>
      <c r="CZ432">
        <f t="shared" ref="CZ432:CZ437" si="91">AF432</f>
        <v>923.83</v>
      </c>
      <c r="DA432">
        <f t="shared" ref="DA432:DA437" si="92">AJ432</f>
        <v>1</v>
      </c>
      <c r="DB432">
        <f t="shared" si="88"/>
        <v>2716.06</v>
      </c>
      <c r="DC432">
        <f t="shared" si="89"/>
        <v>1005.66</v>
      </c>
    </row>
    <row r="433" spans="1:107" x14ac:dyDescent="0.2">
      <c r="A433">
        <f>ROW(Source!A1650)</f>
        <v>1650</v>
      </c>
      <c r="B433">
        <v>40597198</v>
      </c>
      <c r="C433">
        <v>40607440</v>
      </c>
      <c r="D433">
        <v>38620281</v>
      </c>
      <c r="E433">
        <v>1</v>
      </c>
      <c r="F433">
        <v>1</v>
      </c>
      <c r="G433">
        <v>25</v>
      </c>
      <c r="H433">
        <v>2</v>
      </c>
      <c r="I433" t="s">
        <v>599</v>
      </c>
      <c r="J433" t="s">
        <v>600</v>
      </c>
      <c r="K433" t="s">
        <v>601</v>
      </c>
      <c r="L433">
        <v>1368</v>
      </c>
      <c r="N433">
        <v>1011</v>
      </c>
      <c r="O433" t="s">
        <v>544</v>
      </c>
      <c r="P433" t="s">
        <v>544</v>
      </c>
      <c r="Q433">
        <v>1</v>
      </c>
      <c r="W433">
        <v>0</v>
      </c>
      <c r="X433">
        <v>-95869070</v>
      </c>
      <c r="Y433">
        <v>1.1399999999999999</v>
      </c>
      <c r="AA433">
        <v>0</v>
      </c>
      <c r="AB433">
        <v>1942.21</v>
      </c>
      <c r="AC433">
        <v>436.39</v>
      </c>
      <c r="AD433">
        <v>0</v>
      </c>
      <c r="AE433">
        <v>0</v>
      </c>
      <c r="AF433">
        <v>1942.21</v>
      </c>
      <c r="AG433">
        <v>436.39</v>
      </c>
      <c r="AH433">
        <v>0</v>
      </c>
      <c r="AI433">
        <v>1</v>
      </c>
      <c r="AJ433">
        <v>1</v>
      </c>
      <c r="AK433">
        <v>1</v>
      </c>
      <c r="AL433">
        <v>1</v>
      </c>
      <c r="AN433">
        <v>0</v>
      </c>
      <c r="AO433">
        <v>1</v>
      </c>
      <c r="AP433">
        <v>0</v>
      </c>
      <c r="AQ433">
        <v>0</v>
      </c>
      <c r="AR433">
        <v>0</v>
      </c>
      <c r="AS433" t="s">
        <v>3</v>
      </c>
      <c r="AT433">
        <v>1.1399999999999999</v>
      </c>
      <c r="AU433" t="s">
        <v>3</v>
      </c>
      <c r="AV433">
        <v>0</v>
      </c>
      <c r="AW433">
        <v>2</v>
      </c>
      <c r="AX433">
        <v>40607443</v>
      </c>
      <c r="AY433">
        <v>1</v>
      </c>
      <c r="AZ433">
        <v>0</v>
      </c>
      <c r="BA433">
        <v>537</v>
      </c>
      <c r="BB433">
        <v>0</v>
      </c>
      <c r="BC433">
        <v>0</v>
      </c>
      <c r="BD433">
        <v>0</v>
      </c>
      <c r="BE433">
        <v>0</v>
      </c>
      <c r="BF433">
        <v>0</v>
      </c>
      <c r="BG433">
        <v>0</v>
      </c>
      <c r="BH433">
        <v>0</v>
      </c>
      <c r="BI433">
        <v>0</v>
      </c>
      <c r="BJ433">
        <v>0</v>
      </c>
      <c r="BK433">
        <v>0</v>
      </c>
      <c r="BL433">
        <v>0</v>
      </c>
      <c r="BM433">
        <v>0</v>
      </c>
      <c r="BN433">
        <v>0</v>
      </c>
      <c r="BO433">
        <v>0</v>
      </c>
      <c r="BP433">
        <v>0</v>
      </c>
      <c r="BQ433">
        <v>0</v>
      </c>
      <c r="BR433">
        <v>0</v>
      </c>
      <c r="BS433">
        <v>0</v>
      </c>
      <c r="BT433">
        <v>0</v>
      </c>
      <c r="BU433">
        <v>0</v>
      </c>
      <c r="BV433">
        <v>0</v>
      </c>
      <c r="BW433">
        <v>0</v>
      </c>
      <c r="CX433">
        <f>Y433*Source!I1650</f>
        <v>0</v>
      </c>
      <c r="CY433">
        <f t="shared" si="90"/>
        <v>1942.21</v>
      </c>
      <c r="CZ433">
        <f t="shared" si="91"/>
        <v>1942.21</v>
      </c>
      <c r="DA433">
        <f t="shared" si="92"/>
        <v>1</v>
      </c>
      <c r="DB433">
        <f t="shared" si="88"/>
        <v>2214.12</v>
      </c>
      <c r="DC433">
        <f t="shared" si="89"/>
        <v>497.48</v>
      </c>
    </row>
    <row r="434" spans="1:107" x14ac:dyDescent="0.2">
      <c r="A434">
        <f>ROW(Source!A1650)</f>
        <v>1650</v>
      </c>
      <c r="B434">
        <v>40597198</v>
      </c>
      <c r="C434">
        <v>40607440</v>
      </c>
      <c r="D434">
        <v>38620266</v>
      </c>
      <c r="E434">
        <v>1</v>
      </c>
      <c r="F434">
        <v>1</v>
      </c>
      <c r="G434">
        <v>25</v>
      </c>
      <c r="H434">
        <v>2</v>
      </c>
      <c r="I434" t="s">
        <v>638</v>
      </c>
      <c r="J434" t="s">
        <v>639</v>
      </c>
      <c r="K434" t="s">
        <v>640</v>
      </c>
      <c r="L434">
        <v>1368</v>
      </c>
      <c r="N434">
        <v>1011</v>
      </c>
      <c r="O434" t="s">
        <v>544</v>
      </c>
      <c r="P434" t="s">
        <v>544</v>
      </c>
      <c r="Q434">
        <v>1</v>
      </c>
      <c r="W434">
        <v>0</v>
      </c>
      <c r="X434">
        <v>-1771798638</v>
      </c>
      <c r="Y434">
        <v>8.9600000000000009</v>
      </c>
      <c r="AA434">
        <v>0</v>
      </c>
      <c r="AB434">
        <v>1207.81</v>
      </c>
      <c r="AC434">
        <v>504.4</v>
      </c>
      <c r="AD434">
        <v>0</v>
      </c>
      <c r="AE434">
        <v>0</v>
      </c>
      <c r="AF434">
        <v>1207.81</v>
      </c>
      <c r="AG434">
        <v>504.4</v>
      </c>
      <c r="AH434">
        <v>0</v>
      </c>
      <c r="AI434">
        <v>1</v>
      </c>
      <c r="AJ434">
        <v>1</v>
      </c>
      <c r="AK434">
        <v>1</v>
      </c>
      <c r="AL434">
        <v>1</v>
      </c>
      <c r="AN434">
        <v>0</v>
      </c>
      <c r="AO434">
        <v>1</v>
      </c>
      <c r="AP434">
        <v>0</v>
      </c>
      <c r="AQ434">
        <v>0</v>
      </c>
      <c r="AR434">
        <v>0</v>
      </c>
      <c r="AS434" t="s">
        <v>3</v>
      </c>
      <c r="AT434">
        <v>8.9600000000000009</v>
      </c>
      <c r="AU434" t="s">
        <v>3</v>
      </c>
      <c r="AV434">
        <v>0</v>
      </c>
      <c r="AW434">
        <v>2</v>
      </c>
      <c r="AX434">
        <v>40607444</v>
      </c>
      <c r="AY434">
        <v>1</v>
      </c>
      <c r="AZ434">
        <v>0</v>
      </c>
      <c r="BA434">
        <v>538</v>
      </c>
      <c r="BB434">
        <v>0</v>
      </c>
      <c r="BC434">
        <v>0</v>
      </c>
      <c r="BD434">
        <v>0</v>
      </c>
      <c r="BE434">
        <v>0</v>
      </c>
      <c r="BF434">
        <v>0</v>
      </c>
      <c r="BG434">
        <v>0</v>
      </c>
      <c r="BH434">
        <v>0</v>
      </c>
      <c r="BI434">
        <v>0</v>
      </c>
      <c r="BJ434">
        <v>0</v>
      </c>
      <c r="BK434">
        <v>0</v>
      </c>
      <c r="BL434">
        <v>0</v>
      </c>
      <c r="BM434">
        <v>0</v>
      </c>
      <c r="BN434">
        <v>0</v>
      </c>
      <c r="BO434">
        <v>0</v>
      </c>
      <c r="BP434">
        <v>0</v>
      </c>
      <c r="BQ434">
        <v>0</v>
      </c>
      <c r="BR434">
        <v>0</v>
      </c>
      <c r="BS434">
        <v>0</v>
      </c>
      <c r="BT434">
        <v>0</v>
      </c>
      <c r="BU434">
        <v>0</v>
      </c>
      <c r="BV434">
        <v>0</v>
      </c>
      <c r="BW434">
        <v>0</v>
      </c>
      <c r="CX434">
        <f>Y434*Source!I1650</f>
        <v>0</v>
      </c>
      <c r="CY434">
        <f t="shared" si="90"/>
        <v>1207.81</v>
      </c>
      <c r="CZ434">
        <f t="shared" si="91"/>
        <v>1207.81</v>
      </c>
      <c r="DA434">
        <f t="shared" si="92"/>
        <v>1</v>
      </c>
      <c r="DB434">
        <f t="shared" si="88"/>
        <v>10821.98</v>
      </c>
      <c r="DC434">
        <f t="shared" si="89"/>
        <v>4519.42</v>
      </c>
    </row>
    <row r="435" spans="1:107" x14ac:dyDescent="0.2">
      <c r="A435">
        <f>ROW(Source!A1650)</f>
        <v>1650</v>
      </c>
      <c r="B435">
        <v>40597198</v>
      </c>
      <c r="C435">
        <v>40607440</v>
      </c>
      <c r="D435">
        <v>38620267</v>
      </c>
      <c r="E435">
        <v>1</v>
      </c>
      <c r="F435">
        <v>1</v>
      </c>
      <c r="G435">
        <v>25</v>
      </c>
      <c r="H435">
        <v>2</v>
      </c>
      <c r="I435" t="s">
        <v>641</v>
      </c>
      <c r="J435" t="s">
        <v>642</v>
      </c>
      <c r="K435" t="s">
        <v>643</v>
      </c>
      <c r="L435">
        <v>1368</v>
      </c>
      <c r="N435">
        <v>1011</v>
      </c>
      <c r="O435" t="s">
        <v>544</v>
      </c>
      <c r="P435" t="s">
        <v>544</v>
      </c>
      <c r="Q435">
        <v>1</v>
      </c>
      <c r="W435">
        <v>0</v>
      </c>
      <c r="X435">
        <v>1774579904</v>
      </c>
      <c r="Y435">
        <v>18.25</v>
      </c>
      <c r="AA435">
        <v>0</v>
      </c>
      <c r="AB435">
        <v>1741.23</v>
      </c>
      <c r="AC435">
        <v>685.71</v>
      </c>
      <c r="AD435">
        <v>0</v>
      </c>
      <c r="AE435">
        <v>0</v>
      </c>
      <c r="AF435">
        <v>1741.23</v>
      </c>
      <c r="AG435">
        <v>685.71</v>
      </c>
      <c r="AH435">
        <v>0</v>
      </c>
      <c r="AI435">
        <v>1</v>
      </c>
      <c r="AJ435">
        <v>1</v>
      </c>
      <c r="AK435">
        <v>1</v>
      </c>
      <c r="AL435">
        <v>1</v>
      </c>
      <c r="AN435">
        <v>0</v>
      </c>
      <c r="AO435">
        <v>1</v>
      </c>
      <c r="AP435">
        <v>0</v>
      </c>
      <c r="AQ435">
        <v>0</v>
      </c>
      <c r="AR435">
        <v>0</v>
      </c>
      <c r="AS435" t="s">
        <v>3</v>
      </c>
      <c r="AT435">
        <v>18.25</v>
      </c>
      <c r="AU435" t="s">
        <v>3</v>
      </c>
      <c r="AV435">
        <v>0</v>
      </c>
      <c r="AW435">
        <v>2</v>
      </c>
      <c r="AX435">
        <v>40607445</v>
      </c>
      <c r="AY435">
        <v>1</v>
      </c>
      <c r="AZ435">
        <v>0</v>
      </c>
      <c r="BA435">
        <v>539</v>
      </c>
      <c r="BB435">
        <v>0</v>
      </c>
      <c r="BC435">
        <v>0</v>
      </c>
      <c r="BD435">
        <v>0</v>
      </c>
      <c r="BE435">
        <v>0</v>
      </c>
      <c r="BF435">
        <v>0</v>
      </c>
      <c r="BG435">
        <v>0</v>
      </c>
      <c r="BH435">
        <v>0</v>
      </c>
      <c r="BI435">
        <v>0</v>
      </c>
      <c r="BJ435">
        <v>0</v>
      </c>
      <c r="BK435">
        <v>0</v>
      </c>
      <c r="BL435">
        <v>0</v>
      </c>
      <c r="BM435">
        <v>0</v>
      </c>
      <c r="BN435">
        <v>0</v>
      </c>
      <c r="BO435">
        <v>0</v>
      </c>
      <c r="BP435">
        <v>0</v>
      </c>
      <c r="BQ435">
        <v>0</v>
      </c>
      <c r="BR435">
        <v>0</v>
      </c>
      <c r="BS435">
        <v>0</v>
      </c>
      <c r="BT435">
        <v>0</v>
      </c>
      <c r="BU435">
        <v>0</v>
      </c>
      <c r="BV435">
        <v>0</v>
      </c>
      <c r="BW435">
        <v>0</v>
      </c>
      <c r="CX435">
        <f>Y435*Source!I1650</f>
        <v>0</v>
      </c>
      <c r="CY435">
        <f t="shared" si="90"/>
        <v>1741.23</v>
      </c>
      <c r="CZ435">
        <f t="shared" si="91"/>
        <v>1741.23</v>
      </c>
      <c r="DA435">
        <f t="shared" si="92"/>
        <v>1</v>
      </c>
      <c r="DB435">
        <f t="shared" si="88"/>
        <v>31777.45</v>
      </c>
      <c r="DC435">
        <f t="shared" si="89"/>
        <v>12514.21</v>
      </c>
    </row>
    <row r="436" spans="1:107" x14ac:dyDescent="0.2">
      <c r="A436">
        <f>ROW(Source!A1650)</f>
        <v>1650</v>
      </c>
      <c r="B436">
        <v>40597198</v>
      </c>
      <c r="C436">
        <v>40607440</v>
      </c>
      <c r="D436">
        <v>38620305</v>
      </c>
      <c r="E436">
        <v>1</v>
      </c>
      <c r="F436">
        <v>1</v>
      </c>
      <c r="G436">
        <v>25</v>
      </c>
      <c r="H436">
        <v>2</v>
      </c>
      <c r="I436" t="s">
        <v>581</v>
      </c>
      <c r="J436" t="s">
        <v>582</v>
      </c>
      <c r="K436" t="s">
        <v>583</v>
      </c>
      <c r="L436">
        <v>1368</v>
      </c>
      <c r="N436">
        <v>1011</v>
      </c>
      <c r="O436" t="s">
        <v>544</v>
      </c>
      <c r="P436" t="s">
        <v>544</v>
      </c>
      <c r="Q436">
        <v>1</v>
      </c>
      <c r="W436">
        <v>0</v>
      </c>
      <c r="X436">
        <v>-282859921</v>
      </c>
      <c r="Y436">
        <v>2.2400000000000002</v>
      </c>
      <c r="AA436">
        <v>0</v>
      </c>
      <c r="AB436">
        <v>1364.77</v>
      </c>
      <c r="AC436">
        <v>610.30999999999995</v>
      </c>
      <c r="AD436">
        <v>0</v>
      </c>
      <c r="AE436">
        <v>0</v>
      </c>
      <c r="AF436">
        <v>1364.77</v>
      </c>
      <c r="AG436">
        <v>610.30999999999995</v>
      </c>
      <c r="AH436">
        <v>0</v>
      </c>
      <c r="AI436">
        <v>1</v>
      </c>
      <c r="AJ436">
        <v>1</v>
      </c>
      <c r="AK436">
        <v>1</v>
      </c>
      <c r="AL436">
        <v>1</v>
      </c>
      <c r="AN436">
        <v>0</v>
      </c>
      <c r="AO436">
        <v>1</v>
      </c>
      <c r="AP436">
        <v>0</v>
      </c>
      <c r="AQ436">
        <v>0</v>
      </c>
      <c r="AR436">
        <v>0</v>
      </c>
      <c r="AS436" t="s">
        <v>3</v>
      </c>
      <c r="AT436">
        <v>2.2400000000000002</v>
      </c>
      <c r="AU436" t="s">
        <v>3</v>
      </c>
      <c r="AV436">
        <v>0</v>
      </c>
      <c r="AW436">
        <v>2</v>
      </c>
      <c r="AX436">
        <v>40607446</v>
      </c>
      <c r="AY436">
        <v>1</v>
      </c>
      <c r="AZ436">
        <v>0</v>
      </c>
      <c r="BA436">
        <v>540</v>
      </c>
      <c r="BB436">
        <v>0</v>
      </c>
      <c r="BC436">
        <v>0</v>
      </c>
      <c r="BD436">
        <v>0</v>
      </c>
      <c r="BE436">
        <v>0</v>
      </c>
      <c r="BF436">
        <v>0</v>
      </c>
      <c r="BG436">
        <v>0</v>
      </c>
      <c r="BH436">
        <v>0</v>
      </c>
      <c r="BI436">
        <v>0</v>
      </c>
      <c r="BJ436">
        <v>0</v>
      </c>
      <c r="BK436">
        <v>0</v>
      </c>
      <c r="BL436">
        <v>0</v>
      </c>
      <c r="BM436">
        <v>0</v>
      </c>
      <c r="BN436">
        <v>0</v>
      </c>
      <c r="BO436">
        <v>0</v>
      </c>
      <c r="BP436">
        <v>0</v>
      </c>
      <c r="BQ436">
        <v>0</v>
      </c>
      <c r="BR436">
        <v>0</v>
      </c>
      <c r="BS436">
        <v>0</v>
      </c>
      <c r="BT436">
        <v>0</v>
      </c>
      <c r="BU436">
        <v>0</v>
      </c>
      <c r="BV436">
        <v>0</v>
      </c>
      <c r="BW436">
        <v>0</v>
      </c>
      <c r="CX436">
        <f>Y436*Source!I1650</f>
        <v>0</v>
      </c>
      <c r="CY436">
        <f t="shared" si="90"/>
        <v>1364.77</v>
      </c>
      <c r="CZ436">
        <f t="shared" si="91"/>
        <v>1364.77</v>
      </c>
      <c r="DA436">
        <f t="shared" si="92"/>
        <v>1</v>
      </c>
      <c r="DB436">
        <f t="shared" si="88"/>
        <v>3057.08</v>
      </c>
      <c r="DC436">
        <f t="shared" si="89"/>
        <v>1367.09</v>
      </c>
    </row>
    <row r="437" spans="1:107" x14ac:dyDescent="0.2">
      <c r="A437">
        <f>ROW(Source!A1650)</f>
        <v>1650</v>
      </c>
      <c r="B437">
        <v>40597198</v>
      </c>
      <c r="C437">
        <v>40607440</v>
      </c>
      <c r="D437">
        <v>38620271</v>
      </c>
      <c r="E437">
        <v>1</v>
      </c>
      <c r="F437">
        <v>1</v>
      </c>
      <c r="G437">
        <v>25</v>
      </c>
      <c r="H437">
        <v>2</v>
      </c>
      <c r="I437" t="s">
        <v>602</v>
      </c>
      <c r="J437" t="s">
        <v>603</v>
      </c>
      <c r="K437" t="s">
        <v>604</v>
      </c>
      <c r="L437">
        <v>1368</v>
      </c>
      <c r="N437">
        <v>1011</v>
      </c>
      <c r="O437" t="s">
        <v>544</v>
      </c>
      <c r="P437" t="s">
        <v>544</v>
      </c>
      <c r="Q437">
        <v>1</v>
      </c>
      <c r="W437">
        <v>0</v>
      </c>
      <c r="X437">
        <v>-1880632103</v>
      </c>
      <c r="Y437">
        <v>0.65</v>
      </c>
      <c r="AA437">
        <v>0</v>
      </c>
      <c r="AB437">
        <v>1179.56</v>
      </c>
      <c r="AC437">
        <v>439.28</v>
      </c>
      <c r="AD437">
        <v>0</v>
      </c>
      <c r="AE437">
        <v>0</v>
      </c>
      <c r="AF437">
        <v>1179.56</v>
      </c>
      <c r="AG437">
        <v>439.28</v>
      </c>
      <c r="AH437">
        <v>0</v>
      </c>
      <c r="AI437">
        <v>1</v>
      </c>
      <c r="AJ437">
        <v>1</v>
      </c>
      <c r="AK437">
        <v>1</v>
      </c>
      <c r="AL437">
        <v>1</v>
      </c>
      <c r="AN437">
        <v>0</v>
      </c>
      <c r="AO437">
        <v>1</v>
      </c>
      <c r="AP437">
        <v>0</v>
      </c>
      <c r="AQ437">
        <v>0</v>
      </c>
      <c r="AR437">
        <v>0</v>
      </c>
      <c r="AS437" t="s">
        <v>3</v>
      </c>
      <c r="AT437">
        <v>0.65</v>
      </c>
      <c r="AU437" t="s">
        <v>3</v>
      </c>
      <c r="AV437">
        <v>0</v>
      </c>
      <c r="AW437">
        <v>2</v>
      </c>
      <c r="AX437">
        <v>40607447</v>
      </c>
      <c r="AY437">
        <v>1</v>
      </c>
      <c r="AZ437">
        <v>0</v>
      </c>
      <c r="BA437">
        <v>541</v>
      </c>
      <c r="BB437">
        <v>0</v>
      </c>
      <c r="BC437">
        <v>0</v>
      </c>
      <c r="BD437">
        <v>0</v>
      </c>
      <c r="BE437">
        <v>0</v>
      </c>
      <c r="BF437">
        <v>0</v>
      </c>
      <c r="BG437">
        <v>0</v>
      </c>
      <c r="BH437">
        <v>0</v>
      </c>
      <c r="BI437">
        <v>0</v>
      </c>
      <c r="BJ437">
        <v>0</v>
      </c>
      <c r="BK437">
        <v>0</v>
      </c>
      <c r="BL437">
        <v>0</v>
      </c>
      <c r="BM437">
        <v>0</v>
      </c>
      <c r="BN437">
        <v>0</v>
      </c>
      <c r="BO437">
        <v>0</v>
      </c>
      <c r="BP437">
        <v>0</v>
      </c>
      <c r="BQ437">
        <v>0</v>
      </c>
      <c r="BR437">
        <v>0</v>
      </c>
      <c r="BS437">
        <v>0</v>
      </c>
      <c r="BT437">
        <v>0</v>
      </c>
      <c r="BU437">
        <v>0</v>
      </c>
      <c r="BV437">
        <v>0</v>
      </c>
      <c r="BW437">
        <v>0</v>
      </c>
      <c r="CX437">
        <f>Y437*Source!I1650</f>
        <v>0</v>
      </c>
      <c r="CY437">
        <f t="shared" si="90"/>
        <v>1179.56</v>
      </c>
      <c r="CZ437">
        <f t="shared" si="91"/>
        <v>1179.56</v>
      </c>
      <c r="DA437">
        <f t="shared" si="92"/>
        <v>1</v>
      </c>
      <c r="DB437">
        <f t="shared" si="88"/>
        <v>766.71</v>
      </c>
      <c r="DC437">
        <f t="shared" si="89"/>
        <v>285.52999999999997</v>
      </c>
    </row>
    <row r="438" spans="1:107" x14ac:dyDescent="0.2">
      <c r="A438">
        <f>ROW(Source!A1650)</f>
        <v>1650</v>
      </c>
      <c r="B438">
        <v>40597198</v>
      </c>
      <c r="C438">
        <v>40607440</v>
      </c>
      <c r="D438">
        <v>38622240</v>
      </c>
      <c r="E438">
        <v>1</v>
      </c>
      <c r="F438">
        <v>1</v>
      </c>
      <c r="G438">
        <v>25</v>
      </c>
      <c r="H438">
        <v>3</v>
      </c>
      <c r="I438" t="s">
        <v>644</v>
      </c>
      <c r="J438" t="s">
        <v>645</v>
      </c>
      <c r="K438" t="s">
        <v>646</v>
      </c>
      <c r="L438">
        <v>1339</v>
      </c>
      <c r="N438">
        <v>1007</v>
      </c>
      <c r="O438" t="s">
        <v>263</v>
      </c>
      <c r="P438" t="s">
        <v>263</v>
      </c>
      <c r="Q438">
        <v>1</v>
      </c>
      <c r="W438">
        <v>0</v>
      </c>
      <c r="X438">
        <v>-832921520</v>
      </c>
      <c r="Y438">
        <v>126</v>
      </c>
      <c r="AA438">
        <v>1806.27</v>
      </c>
      <c r="AB438">
        <v>0</v>
      </c>
      <c r="AC438">
        <v>0</v>
      </c>
      <c r="AD438">
        <v>0</v>
      </c>
      <c r="AE438">
        <v>1806.27</v>
      </c>
      <c r="AF438">
        <v>0</v>
      </c>
      <c r="AG438">
        <v>0</v>
      </c>
      <c r="AH438">
        <v>0</v>
      </c>
      <c r="AI438">
        <v>1</v>
      </c>
      <c r="AJ438">
        <v>1</v>
      </c>
      <c r="AK438">
        <v>1</v>
      </c>
      <c r="AL438">
        <v>1</v>
      </c>
      <c r="AN438">
        <v>0</v>
      </c>
      <c r="AO438">
        <v>1</v>
      </c>
      <c r="AP438">
        <v>0</v>
      </c>
      <c r="AQ438">
        <v>0</v>
      </c>
      <c r="AR438">
        <v>0</v>
      </c>
      <c r="AS438" t="s">
        <v>3</v>
      </c>
      <c r="AT438">
        <v>126</v>
      </c>
      <c r="AU438" t="s">
        <v>3</v>
      </c>
      <c r="AV438">
        <v>0</v>
      </c>
      <c r="AW438">
        <v>2</v>
      </c>
      <c r="AX438">
        <v>40607448</v>
      </c>
      <c r="AY438">
        <v>1</v>
      </c>
      <c r="AZ438">
        <v>0</v>
      </c>
      <c r="BA438">
        <v>542</v>
      </c>
      <c r="BB438">
        <v>0</v>
      </c>
      <c r="BC438">
        <v>0</v>
      </c>
      <c r="BD438">
        <v>0</v>
      </c>
      <c r="BE438">
        <v>0</v>
      </c>
      <c r="BF438">
        <v>0</v>
      </c>
      <c r="BG438">
        <v>0</v>
      </c>
      <c r="BH438">
        <v>0</v>
      </c>
      <c r="BI438">
        <v>0</v>
      </c>
      <c r="BJ438">
        <v>0</v>
      </c>
      <c r="BK438">
        <v>0</v>
      </c>
      <c r="BL438">
        <v>0</v>
      </c>
      <c r="BM438">
        <v>0</v>
      </c>
      <c r="BN438">
        <v>0</v>
      </c>
      <c r="BO438">
        <v>0</v>
      </c>
      <c r="BP438">
        <v>0</v>
      </c>
      <c r="BQ438">
        <v>0</v>
      </c>
      <c r="BR438">
        <v>0</v>
      </c>
      <c r="BS438">
        <v>0</v>
      </c>
      <c r="BT438">
        <v>0</v>
      </c>
      <c r="BU438">
        <v>0</v>
      </c>
      <c r="BV438">
        <v>0</v>
      </c>
      <c r="BW438">
        <v>0</v>
      </c>
      <c r="CX438">
        <f>Y438*Source!I1650</f>
        <v>0</v>
      </c>
      <c r="CY438">
        <f>AA438</f>
        <v>1806.27</v>
      </c>
      <c r="CZ438">
        <f>AE438</f>
        <v>1806.27</v>
      </c>
      <c r="DA438">
        <f>AI438</f>
        <v>1</v>
      </c>
      <c r="DB438">
        <f t="shared" si="88"/>
        <v>227590.02</v>
      </c>
      <c r="DC438">
        <f t="shared" si="89"/>
        <v>0</v>
      </c>
    </row>
    <row r="439" spans="1:107" x14ac:dyDescent="0.2">
      <c r="A439">
        <f>ROW(Source!A1650)</f>
        <v>1650</v>
      </c>
      <c r="B439">
        <v>40597198</v>
      </c>
      <c r="C439">
        <v>40607440</v>
      </c>
      <c r="D439">
        <v>38622957</v>
      </c>
      <c r="E439">
        <v>1</v>
      </c>
      <c r="F439">
        <v>1</v>
      </c>
      <c r="G439">
        <v>25</v>
      </c>
      <c r="H439">
        <v>3</v>
      </c>
      <c r="I439" t="s">
        <v>608</v>
      </c>
      <c r="J439" t="s">
        <v>609</v>
      </c>
      <c r="K439" t="s">
        <v>610</v>
      </c>
      <c r="L439">
        <v>1339</v>
      </c>
      <c r="N439">
        <v>1007</v>
      </c>
      <c r="O439" t="s">
        <v>263</v>
      </c>
      <c r="P439" t="s">
        <v>263</v>
      </c>
      <c r="Q439">
        <v>1</v>
      </c>
      <c r="W439">
        <v>0</v>
      </c>
      <c r="X439">
        <v>924487879</v>
      </c>
      <c r="Y439">
        <v>7</v>
      </c>
      <c r="AA439">
        <v>33.729999999999997</v>
      </c>
      <c r="AB439">
        <v>0</v>
      </c>
      <c r="AC439">
        <v>0</v>
      </c>
      <c r="AD439">
        <v>0</v>
      </c>
      <c r="AE439">
        <v>33.729999999999997</v>
      </c>
      <c r="AF439">
        <v>0</v>
      </c>
      <c r="AG439">
        <v>0</v>
      </c>
      <c r="AH439">
        <v>0</v>
      </c>
      <c r="AI439">
        <v>1</v>
      </c>
      <c r="AJ439">
        <v>1</v>
      </c>
      <c r="AK439">
        <v>1</v>
      </c>
      <c r="AL439">
        <v>1</v>
      </c>
      <c r="AN439">
        <v>0</v>
      </c>
      <c r="AO439">
        <v>1</v>
      </c>
      <c r="AP439">
        <v>0</v>
      </c>
      <c r="AQ439">
        <v>0</v>
      </c>
      <c r="AR439">
        <v>0</v>
      </c>
      <c r="AS439" t="s">
        <v>3</v>
      </c>
      <c r="AT439">
        <v>7</v>
      </c>
      <c r="AU439" t="s">
        <v>3</v>
      </c>
      <c r="AV439">
        <v>0</v>
      </c>
      <c r="AW439">
        <v>2</v>
      </c>
      <c r="AX439">
        <v>40607449</v>
      </c>
      <c r="AY439">
        <v>1</v>
      </c>
      <c r="AZ439">
        <v>0</v>
      </c>
      <c r="BA439">
        <v>543</v>
      </c>
      <c r="BB439">
        <v>0</v>
      </c>
      <c r="BC439">
        <v>0</v>
      </c>
      <c r="BD439">
        <v>0</v>
      </c>
      <c r="BE439">
        <v>0</v>
      </c>
      <c r="BF439">
        <v>0</v>
      </c>
      <c r="BG439">
        <v>0</v>
      </c>
      <c r="BH439">
        <v>0</v>
      </c>
      <c r="BI439">
        <v>0</v>
      </c>
      <c r="BJ439">
        <v>0</v>
      </c>
      <c r="BK439">
        <v>0</v>
      </c>
      <c r="BL439">
        <v>0</v>
      </c>
      <c r="BM439">
        <v>0</v>
      </c>
      <c r="BN439">
        <v>0</v>
      </c>
      <c r="BO439">
        <v>0</v>
      </c>
      <c r="BP439">
        <v>0</v>
      </c>
      <c r="BQ439">
        <v>0</v>
      </c>
      <c r="BR439">
        <v>0</v>
      </c>
      <c r="BS439">
        <v>0</v>
      </c>
      <c r="BT439">
        <v>0</v>
      </c>
      <c r="BU439">
        <v>0</v>
      </c>
      <c r="BV439">
        <v>0</v>
      </c>
      <c r="BW439">
        <v>0</v>
      </c>
      <c r="CX439">
        <f>Y439*Source!I1650</f>
        <v>0</v>
      </c>
      <c r="CY439">
        <f>AA439</f>
        <v>33.729999999999997</v>
      </c>
      <c r="CZ439">
        <f>AE439</f>
        <v>33.729999999999997</v>
      </c>
      <c r="DA439">
        <f>AI439</f>
        <v>1</v>
      </c>
      <c r="DB439">
        <f t="shared" si="88"/>
        <v>236.11</v>
      </c>
      <c r="DC439">
        <f t="shared" si="89"/>
        <v>0</v>
      </c>
    </row>
    <row r="440" spans="1:107" x14ac:dyDescent="0.2">
      <c r="A440">
        <f>ROW(Source!A1651)</f>
        <v>1651</v>
      </c>
      <c r="B440">
        <v>40597198</v>
      </c>
      <c r="C440">
        <v>40607450</v>
      </c>
      <c r="D440">
        <v>38624125</v>
      </c>
      <c r="E440">
        <v>1</v>
      </c>
      <c r="F440">
        <v>1</v>
      </c>
      <c r="G440">
        <v>25</v>
      </c>
      <c r="H440">
        <v>3</v>
      </c>
      <c r="I440" t="s">
        <v>133</v>
      </c>
      <c r="J440" t="s">
        <v>135</v>
      </c>
      <c r="K440" t="s">
        <v>134</v>
      </c>
      <c r="L440">
        <v>1348</v>
      </c>
      <c r="N440">
        <v>1009</v>
      </c>
      <c r="O440" t="s">
        <v>42</v>
      </c>
      <c r="P440" t="s">
        <v>42</v>
      </c>
      <c r="Q440">
        <v>1000</v>
      </c>
      <c r="W440">
        <v>1</v>
      </c>
      <c r="X440">
        <v>1680765387</v>
      </c>
      <c r="Y440">
        <v>-7.14</v>
      </c>
      <c r="AA440">
        <v>2628.2</v>
      </c>
      <c r="AB440">
        <v>0</v>
      </c>
      <c r="AC440">
        <v>0</v>
      </c>
      <c r="AD440">
        <v>0</v>
      </c>
      <c r="AE440">
        <v>2628.2</v>
      </c>
      <c r="AF440">
        <v>0</v>
      </c>
      <c r="AG440">
        <v>0</v>
      </c>
      <c r="AH440">
        <v>0</v>
      </c>
      <c r="AI440">
        <v>1</v>
      </c>
      <c r="AJ440">
        <v>1</v>
      </c>
      <c r="AK440">
        <v>1</v>
      </c>
      <c r="AL440">
        <v>1</v>
      </c>
      <c r="AN440">
        <v>0</v>
      </c>
      <c r="AO440">
        <v>0</v>
      </c>
      <c r="AP440">
        <v>0</v>
      </c>
      <c r="AQ440">
        <v>0</v>
      </c>
      <c r="AR440">
        <v>0</v>
      </c>
      <c r="AS440" t="s">
        <v>3</v>
      </c>
      <c r="AT440">
        <v>-7.14</v>
      </c>
      <c r="AU440" t="s">
        <v>3</v>
      </c>
      <c r="AV440">
        <v>0</v>
      </c>
      <c r="AW440">
        <v>2</v>
      </c>
      <c r="AX440">
        <v>40607456</v>
      </c>
      <c r="AY440">
        <v>1</v>
      </c>
      <c r="AZ440">
        <v>6144</v>
      </c>
      <c r="BA440">
        <v>547</v>
      </c>
      <c r="BB440">
        <v>0</v>
      </c>
      <c r="BC440">
        <v>0</v>
      </c>
      <c r="BD440">
        <v>0</v>
      </c>
      <c r="BE440">
        <v>0</v>
      </c>
      <c r="BF440">
        <v>0</v>
      </c>
      <c r="BG440">
        <v>0</v>
      </c>
      <c r="BH440">
        <v>0</v>
      </c>
      <c r="BI440">
        <v>0</v>
      </c>
      <c r="BJ440">
        <v>0</v>
      </c>
      <c r="BK440">
        <v>0</v>
      </c>
      <c r="BL440">
        <v>0</v>
      </c>
      <c r="BM440">
        <v>0</v>
      </c>
      <c r="BN440">
        <v>0</v>
      </c>
      <c r="BO440">
        <v>0</v>
      </c>
      <c r="BP440">
        <v>0</v>
      </c>
      <c r="BQ440">
        <v>0</v>
      </c>
      <c r="BR440">
        <v>0</v>
      </c>
      <c r="BS440">
        <v>0</v>
      </c>
      <c r="BT440">
        <v>0</v>
      </c>
      <c r="BU440">
        <v>0</v>
      </c>
      <c r="BV440">
        <v>0</v>
      </c>
      <c r="BW440">
        <v>0</v>
      </c>
      <c r="CX440">
        <f>Y440*Source!I1651</f>
        <v>0</v>
      </c>
      <c r="CY440">
        <f>AA440</f>
        <v>2628.2</v>
      </c>
      <c r="CZ440">
        <f>AE440</f>
        <v>2628.2</v>
      </c>
      <c r="DA440">
        <f>AI440</f>
        <v>1</v>
      </c>
      <c r="DB440">
        <f t="shared" si="88"/>
        <v>-18765.349999999999</v>
      </c>
      <c r="DC440">
        <f t="shared" si="89"/>
        <v>0</v>
      </c>
    </row>
    <row r="441" spans="1:107" x14ac:dyDescent="0.2">
      <c r="A441">
        <f>ROW(Source!A1651)</f>
        <v>1651</v>
      </c>
      <c r="B441">
        <v>40597198</v>
      </c>
      <c r="C441">
        <v>40607450</v>
      </c>
      <c r="D441">
        <v>38624125</v>
      </c>
      <c r="E441">
        <v>1</v>
      </c>
      <c r="F441">
        <v>1</v>
      </c>
      <c r="G441">
        <v>25</v>
      </c>
      <c r="H441">
        <v>3</v>
      </c>
      <c r="I441" t="s">
        <v>133</v>
      </c>
      <c r="J441" t="s">
        <v>135</v>
      </c>
      <c r="K441" t="s">
        <v>134</v>
      </c>
      <c r="L441">
        <v>1348</v>
      </c>
      <c r="N441">
        <v>1009</v>
      </c>
      <c r="O441" t="s">
        <v>42</v>
      </c>
      <c r="P441" t="s">
        <v>42</v>
      </c>
      <c r="Q441">
        <v>1000</v>
      </c>
      <c r="W441">
        <v>0</v>
      </c>
      <c r="X441">
        <v>1680765387</v>
      </c>
      <c r="Y441">
        <v>11.9</v>
      </c>
      <c r="AA441">
        <v>2628.2</v>
      </c>
      <c r="AB441">
        <v>0</v>
      </c>
      <c r="AC441">
        <v>0</v>
      </c>
      <c r="AD441">
        <v>0</v>
      </c>
      <c r="AE441">
        <v>2628.2</v>
      </c>
      <c r="AF441">
        <v>0</v>
      </c>
      <c r="AG441">
        <v>0</v>
      </c>
      <c r="AH441">
        <v>0</v>
      </c>
      <c r="AI441">
        <v>1</v>
      </c>
      <c r="AJ441">
        <v>1</v>
      </c>
      <c r="AK441">
        <v>1</v>
      </c>
      <c r="AL441">
        <v>1</v>
      </c>
      <c r="AN441">
        <v>0</v>
      </c>
      <c r="AO441">
        <v>0</v>
      </c>
      <c r="AP441">
        <v>0</v>
      </c>
      <c r="AQ441">
        <v>0</v>
      </c>
      <c r="AR441">
        <v>0</v>
      </c>
      <c r="AS441" t="s">
        <v>3</v>
      </c>
      <c r="AT441">
        <v>11.9</v>
      </c>
      <c r="AU441" t="s">
        <v>3</v>
      </c>
      <c r="AV441">
        <v>0</v>
      </c>
      <c r="AW441">
        <v>1</v>
      </c>
      <c r="AX441">
        <v>-1</v>
      </c>
      <c r="AY441">
        <v>0</v>
      </c>
      <c r="AZ441">
        <v>0</v>
      </c>
      <c r="BA441" t="s">
        <v>3</v>
      </c>
      <c r="BB441">
        <v>0</v>
      </c>
      <c r="BC441">
        <v>0</v>
      </c>
      <c r="BD441">
        <v>0</v>
      </c>
      <c r="BE441">
        <v>0</v>
      </c>
      <c r="BF441">
        <v>0</v>
      </c>
      <c r="BG441">
        <v>0</v>
      </c>
      <c r="BH441">
        <v>0</v>
      </c>
      <c r="BI441">
        <v>0</v>
      </c>
      <c r="BJ441">
        <v>0</v>
      </c>
      <c r="BK441">
        <v>0</v>
      </c>
      <c r="BL441">
        <v>0</v>
      </c>
      <c r="BM441">
        <v>0</v>
      </c>
      <c r="BN441">
        <v>0</v>
      </c>
      <c r="BO441">
        <v>0</v>
      </c>
      <c r="BP441">
        <v>0</v>
      </c>
      <c r="BQ441">
        <v>0</v>
      </c>
      <c r="BR441">
        <v>0</v>
      </c>
      <c r="BS441">
        <v>0</v>
      </c>
      <c r="BT441">
        <v>0</v>
      </c>
      <c r="BU441">
        <v>0</v>
      </c>
      <c r="BV441">
        <v>0</v>
      </c>
      <c r="BW441">
        <v>0</v>
      </c>
      <c r="CX441">
        <f>Y441*Source!I1651</f>
        <v>0</v>
      </c>
      <c r="CY441">
        <f>AA441</f>
        <v>2628.2</v>
      </c>
      <c r="CZ441">
        <f>AE441</f>
        <v>2628.2</v>
      </c>
      <c r="DA441">
        <f>AI441</f>
        <v>1</v>
      </c>
      <c r="DB441">
        <f t="shared" si="88"/>
        <v>31275.58</v>
      </c>
      <c r="DC441">
        <f t="shared" si="89"/>
        <v>0</v>
      </c>
    </row>
    <row r="442" spans="1:107" x14ac:dyDescent="0.2">
      <c r="A442">
        <f>ROW(Source!A1689)</f>
        <v>1689</v>
      </c>
      <c r="B442">
        <v>40597198</v>
      </c>
      <c r="C442">
        <v>40610970</v>
      </c>
      <c r="D442">
        <v>38607873</v>
      </c>
      <c r="E442">
        <v>25</v>
      </c>
      <c r="F442">
        <v>1</v>
      </c>
      <c r="G442">
        <v>25</v>
      </c>
      <c r="H442">
        <v>1</v>
      </c>
      <c r="I442" t="s">
        <v>538</v>
      </c>
      <c r="J442" t="s">
        <v>3</v>
      </c>
      <c r="K442" t="s">
        <v>539</v>
      </c>
      <c r="L442">
        <v>1191</v>
      </c>
      <c r="N442">
        <v>1013</v>
      </c>
      <c r="O442" t="s">
        <v>540</v>
      </c>
      <c r="P442" t="s">
        <v>540</v>
      </c>
      <c r="Q442">
        <v>1</v>
      </c>
      <c r="W442">
        <v>0</v>
      </c>
      <c r="X442">
        <v>476480486</v>
      </c>
      <c r="Y442">
        <v>13.68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1</v>
      </c>
      <c r="AJ442">
        <v>1</v>
      </c>
      <c r="AK442">
        <v>1</v>
      </c>
      <c r="AL442">
        <v>1</v>
      </c>
      <c r="AN442">
        <v>0</v>
      </c>
      <c r="AO442">
        <v>1</v>
      </c>
      <c r="AP442">
        <v>0</v>
      </c>
      <c r="AQ442">
        <v>0</v>
      </c>
      <c r="AR442">
        <v>0</v>
      </c>
      <c r="AS442" t="s">
        <v>3</v>
      </c>
      <c r="AT442">
        <v>13.68</v>
      </c>
      <c r="AU442" t="s">
        <v>3</v>
      </c>
      <c r="AV442">
        <v>1</v>
      </c>
      <c r="AW442">
        <v>2</v>
      </c>
      <c r="AX442">
        <v>40610971</v>
      </c>
      <c r="AY442">
        <v>1</v>
      </c>
      <c r="AZ442">
        <v>0</v>
      </c>
      <c r="BA442">
        <v>548</v>
      </c>
      <c r="BB442">
        <v>0</v>
      </c>
      <c r="BC442">
        <v>0</v>
      </c>
      <c r="BD442">
        <v>0</v>
      </c>
      <c r="BE442">
        <v>0</v>
      </c>
      <c r="BF442">
        <v>0</v>
      </c>
      <c r="BG442">
        <v>0</v>
      </c>
      <c r="BH442">
        <v>0</v>
      </c>
      <c r="BI442">
        <v>0</v>
      </c>
      <c r="BJ442">
        <v>0</v>
      </c>
      <c r="BK442">
        <v>0</v>
      </c>
      <c r="BL442">
        <v>0</v>
      </c>
      <c r="BM442">
        <v>0</v>
      </c>
      <c r="BN442">
        <v>0</v>
      </c>
      <c r="BO442">
        <v>0</v>
      </c>
      <c r="BP442">
        <v>0</v>
      </c>
      <c r="BQ442">
        <v>0</v>
      </c>
      <c r="BR442">
        <v>0</v>
      </c>
      <c r="BS442">
        <v>0</v>
      </c>
      <c r="BT442">
        <v>0</v>
      </c>
      <c r="BU442">
        <v>0</v>
      </c>
      <c r="BV442">
        <v>0</v>
      </c>
      <c r="BW442">
        <v>0</v>
      </c>
      <c r="CX442">
        <f>Y442*Source!I1689</f>
        <v>0</v>
      </c>
      <c r="CY442">
        <f>AD442</f>
        <v>0</v>
      </c>
      <c r="CZ442">
        <f>AH442</f>
        <v>0</v>
      </c>
      <c r="DA442">
        <f>AL442</f>
        <v>1</v>
      </c>
      <c r="DB442">
        <f t="shared" si="88"/>
        <v>0</v>
      </c>
      <c r="DC442">
        <f t="shared" si="89"/>
        <v>0</v>
      </c>
    </row>
    <row r="443" spans="1:107" x14ac:dyDescent="0.2">
      <c r="A443">
        <f>ROW(Source!A1689)</f>
        <v>1689</v>
      </c>
      <c r="B443">
        <v>40597198</v>
      </c>
      <c r="C443">
        <v>40610970</v>
      </c>
      <c r="D443">
        <v>38620094</v>
      </c>
      <c r="E443">
        <v>1</v>
      </c>
      <c r="F443">
        <v>1</v>
      </c>
      <c r="G443">
        <v>25</v>
      </c>
      <c r="H443">
        <v>2</v>
      </c>
      <c r="I443" t="s">
        <v>718</v>
      </c>
      <c r="J443" t="s">
        <v>719</v>
      </c>
      <c r="K443" t="s">
        <v>720</v>
      </c>
      <c r="L443">
        <v>1368</v>
      </c>
      <c r="N443">
        <v>1011</v>
      </c>
      <c r="O443" t="s">
        <v>544</v>
      </c>
      <c r="P443" t="s">
        <v>544</v>
      </c>
      <c r="Q443">
        <v>1</v>
      </c>
      <c r="W443">
        <v>0</v>
      </c>
      <c r="X443">
        <v>500686133</v>
      </c>
      <c r="Y443">
        <v>0.06</v>
      </c>
      <c r="AA443">
        <v>0</v>
      </c>
      <c r="AB443">
        <v>1355.36</v>
      </c>
      <c r="AC443">
        <v>893.38</v>
      </c>
      <c r="AD443">
        <v>0</v>
      </c>
      <c r="AE443">
        <v>0</v>
      </c>
      <c r="AF443">
        <v>1355.36</v>
      </c>
      <c r="AG443">
        <v>893.38</v>
      </c>
      <c r="AH443">
        <v>0</v>
      </c>
      <c r="AI443">
        <v>1</v>
      </c>
      <c r="AJ443">
        <v>1</v>
      </c>
      <c r="AK443">
        <v>1</v>
      </c>
      <c r="AL443">
        <v>1</v>
      </c>
      <c r="AN443">
        <v>0</v>
      </c>
      <c r="AO443">
        <v>1</v>
      </c>
      <c r="AP443">
        <v>0</v>
      </c>
      <c r="AQ443">
        <v>0</v>
      </c>
      <c r="AR443">
        <v>0</v>
      </c>
      <c r="AS443" t="s">
        <v>3</v>
      </c>
      <c r="AT443">
        <v>0.06</v>
      </c>
      <c r="AU443" t="s">
        <v>3</v>
      </c>
      <c r="AV443">
        <v>0</v>
      </c>
      <c r="AW443">
        <v>2</v>
      </c>
      <c r="AX443">
        <v>40610972</v>
      </c>
      <c r="AY443">
        <v>1</v>
      </c>
      <c r="AZ443">
        <v>0</v>
      </c>
      <c r="BA443">
        <v>549</v>
      </c>
      <c r="BB443">
        <v>0</v>
      </c>
      <c r="BC443">
        <v>0</v>
      </c>
      <c r="BD443">
        <v>0</v>
      </c>
      <c r="BE443">
        <v>0</v>
      </c>
      <c r="BF443">
        <v>0</v>
      </c>
      <c r="BG443">
        <v>0</v>
      </c>
      <c r="BH443">
        <v>0</v>
      </c>
      <c r="BI443">
        <v>0</v>
      </c>
      <c r="BJ443">
        <v>0</v>
      </c>
      <c r="BK443">
        <v>0</v>
      </c>
      <c r="BL443">
        <v>0</v>
      </c>
      <c r="BM443">
        <v>0</v>
      </c>
      <c r="BN443">
        <v>0</v>
      </c>
      <c r="BO443">
        <v>0</v>
      </c>
      <c r="BP443">
        <v>0</v>
      </c>
      <c r="BQ443">
        <v>0</v>
      </c>
      <c r="BR443">
        <v>0</v>
      </c>
      <c r="BS443">
        <v>0</v>
      </c>
      <c r="BT443">
        <v>0</v>
      </c>
      <c r="BU443">
        <v>0</v>
      </c>
      <c r="BV443">
        <v>0</v>
      </c>
      <c r="BW443">
        <v>0</v>
      </c>
      <c r="CX443">
        <f>Y443*Source!I1689</f>
        <v>0</v>
      </c>
      <c r="CY443">
        <f>AB443</f>
        <v>1355.36</v>
      </c>
      <c r="CZ443">
        <f>AF443</f>
        <v>1355.36</v>
      </c>
      <c r="DA443">
        <f>AJ443</f>
        <v>1</v>
      </c>
      <c r="DB443">
        <f t="shared" si="88"/>
        <v>81.319999999999993</v>
      </c>
      <c r="DC443">
        <f t="shared" si="89"/>
        <v>53.6</v>
      </c>
    </row>
    <row r="444" spans="1:107" x14ac:dyDescent="0.2">
      <c r="A444">
        <f>ROW(Source!A1689)</f>
        <v>1689</v>
      </c>
      <c r="B444">
        <v>40597198</v>
      </c>
      <c r="C444">
        <v>40610970</v>
      </c>
      <c r="D444">
        <v>38624657</v>
      </c>
      <c r="E444">
        <v>1</v>
      </c>
      <c r="F444">
        <v>1</v>
      </c>
      <c r="G444">
        <v>25</v>
      </c>
      <c r="H444">
        <v>3</v>
      </c>
      <c r="I444" t="s">
        <v>721</v>
      </c>
      <c r="J444" t="s">
        <v>722</v>
      </c>
      <c r="K444" t="s">
        <v>723</v>
      </c>
      <c r="L444">
        <v>1339</v>
      </c>
      <c r="N444">
        <v>1007</v>
      </c>
      <c r="O444" t="s">
        <v>263</v>
      </c>
      <c r="P444" t="s">
        <v>263</v>
      </c>
      <c r="Q444">
        <v>1</v>
      </c>
      <c r="W444">
        <v>0</v>
      </c>
      <c r="X444">
        <v>1949937456</v>
      </c>
      <c r="Y444">
        <v>3.5</v>
      </c>
      <c r="AA444">
        <v>753.67</v>
      </c>
      <c r="AB444">
        <v>0</v>
      </c>
      <c r="AC444">
        <v>0</v>
      </c>
      <c r="AD444">
        <v>0</v>
      </c>
      <c r="AE444">
        <v>753.67</v>
      </c>
      <c r="AF444">
        <v>0</v>
      </c>
      <c r="AG444">
        <v>0</v>
      </c>
      <c r="AH444">
        <v>0</v>
      </c>
      <c r="AI444">
        <v>1</v>
      </c>
      <c r="AJ444">
        <v>1</v>
      </c>
      <c r="AK444">
        <v>1</v>
      </c>
      <c r="AL444">
        <v>1</v>
      </c>
      <c r="AN444">
        <v>0</v>
      </c>
      <c r="AO444">
        <v>1</v>
      </c>
      <c r="AP444">
        <v>0</v>
      </c>
      <c r="AQ444">
        <v>0</v>
      </c>
      <c r="AR444">
        <v>0</v>
      </c>
      <c r="AS444" t="s">
        <v>3</v>
      </c>
      <c r="AT444">
        <v>3.5</v>
      </c>
      <c r="AU444" t="s">
        <v>3</v>
      </c>
      <c r="AV444">
        <v>0</v>
      </c>
      <c r="AW444">
        <v>2</v>
      </c>
      <c r="AX444">
        <v>40610973</v>
      </c>
      <c r="AY444">
        <v>1</v>
      </c>
      <c r="AZ444">
        <v>0</v>
      </c>
      <c r="BA444">
        <v>550</v>
      </c>
      <c r="BB444">
        <v>0</v>
      </c>
      <c r="BC444">
        <v>0</v>
      </c>
      <c r="BD444">
        <v>0</v>
      </c>
      <c r="BE444">
        <v>0</v>
      </c>
      <c r="BF444">
        <v>0</v>
      </c>
      <c r="BG444">
        <v>0</v>
      </c>
      <c r="BH444">
        <v>0</v>
      </c>
      <c r="BI444">
        <v>0</v>
      </c>
      <c r="BJ444">
        <v>0</v>
      </c>
      <c r="BK444">
        <v>0</v>
      </c>
      <c r="BL444">
        <v>0</v>
      </c>
      <c r="BM444">
        <v>0</v>
      </c>
      <c r="BN444">
        <v>0</v>
      </c>
      <c r="BO444">
        <v>0</v>
      </c>
      <c r="BP444">
        <v>0</v>
      </c>
      <c r="BQ444">
        <v>0</v>
      </c>
      <c r="BR444">
        <v>0</v>
      </c>
      <c r="BS444">
        <v>0</v>
      </c>
      <c r="BT444">
        <v>0</v>
      </c>
      <c r="BU444">
        <v>0</v>
      </c>
      <c r="BV444">
        <v>0</v>
      </c>
      <c r="BW444">
        <v>0</v>
      </c>
      <c r="CX444">
        <f>Y444*Source!I1689</f>
        <v>0</v>
      </c>
      <c r="CY444">
        <f>AA444</f>
        <v>753.67</v>
      </c>
      <c r="CZ444">
        <f>AE444</f>
        <v>753.67</v>
      </c>
      <c r="DA444">
        <f>AI444</f>
        <v>1</v>
      </c>
      <c r="DB444">
        <f t="shared" si="88"/>
        <v>2637.85</v>
      </c>
      <c r="DC444">
        <f t="shared" si="89"/>
        <v>0</v>
      </c>
    </row>
    <row r="445" spans="1:107" x14ac:dyDescent="0.2">
      <c r="A445">
        <f>ROW(Source!A1690)</f>
        <v>1690</v>
      </c>
      <c r="B445">
        <v>40597198</v>
      </c>
      <c r="C445">
        <v>40610974</v>
      </c>
      <c r="D445">
        <v>38607873</v>
      </c>
      <c r="E445">
        <v>25</v>
      </c>
      <c r="F445">
        <v>1</v>
      </c>
      <c r="G445">
        <v>25</v>
      </c>
      <c r="H445">
        <v>1</v>
      </c>
      <c r="I445" t="s">
        <v>538</v>
      </c>
      <c r="J445" t="s">
        <v>3</v>
      </c>
      <c r="K445" t="s">
        <v>539</v>
      </c>
      <c r="L445">
        <v>1191</v>
      </c>
      <c r="N445">
        <v>1013</v>
      </c>
      <c r="O445" t="s">
        <v>540</v>
      </c>
      <c r="P445" t="s">
        <v>540</v>
      </c>
      <c r="Q445">
        <v>1</v>
      </c>
      <c r="W445">
        <v>0</v>
      </c>
      <c r="X445">
        <v>476480486</v>
      </c>
      <c r="Y445">
        <v>17.53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1</v>
      </c>
      <c r="AJ445">
        <v>1</v>
      </c>
      <c r="AK445">
        <v>1</v>
      </c>
      <c r="AL445">
        <v>1</v>
      </c>
      <c r="AN445">
        <v>0</v>
      </c>
      <c r="AO445">
        <v>1</v>
      </c>
      <c r="AP445">
        <v>0</v>
      </c>
      <c r="AQ445">
        <v>0</v>
      </c>
      <c r="AR445">
        <v>0</v>
      </c>
      <c r="AS445" t="s">
        <v>3</v>
      </c>
      <c r="AT445">
        <v>17.53</v>
      </c>
      <c r="AU445" t="s">
        <v>3</v>
      </c>
      <c r="AV445">
        <v>1</v>
      </c>
      <c r="AW445">
        <v>2</v>
      </c>
      <c r="AX445">
        <v>40610975</v>
      </c>
      <c r="AY445">
        <v>1</v>
      </c>
      <c r="AZ445">
        <v>0</v>
      </c>
      <c r="BA445">
        <v>551</v>
      </c>
      <c r="BB445">
        <v>0</v>
      </c>
      <c r="BC445">
        <v>0</v>
      </c>
      <c r="BD445">
        <v>0</v>
      </c>
      <c r="BE445">
        <v>0</v>
      </c>
      <c r="BF445">
        <v>0</v>
      </c>
      <c r="BG445">
        <v>0</v>
      </c>
      <c r="BH445">
        <v>0</v>
      </c>
      <c r="BI445">
        <v>0</v>
      </c>
      <c r="BJ445">
        <v>0</v>
      </c>
      <c r="BK445">
        <v>0</v>
      </c>
      <c r="BL445">
        <v>0</v>
      </c>
      <c r="BM445">
        <v>0</v>
      </c>
      <c r="BN445">
        <v>0</v>
      </c>
      <c r="BO445">
        <v>0</v>
      </c>
      <c r="BP445">
        <v>0</v>
      </c>
      <c r="BQ445">
        <v>0</v>
      </c>
      <c r="BR445">
        <v>0</v>
      </c>
      <c r="BS445">
        <v>0</v>
      </c>
      <c r="BT445">
        <v>0</v>
      </c>
      <c r="BU445">
        <v>0</v>
      </c>
      <c r="BV445">
        <v>0</v>
      </c>
      <c r="BW445">
        <v>0</v>
      </c>
      <c r="CX445">
        <f>Y445*Source!I1690</f>
        <v>0</v>
      </c>
      <c r="CY445">
        <f>AD445</f>
        <v>0</v>
      </c>
      <c r="CZ445">
        <f>AH445</f>
        <v>0</v>
      </c>
      <c r="DA445">
        <f>AL445</f>
        <v>1</v>
      </c>
      <c r="DB445">
        <f t="shared" si="88"/>
        <v>0</v>
      </c>
      <c r="DC445">
        <f t="shared" si="89"/>
        <v>0</v>
      </c>
    </row>
    <row r="446" spans="1:107" x14ac:dyDescent="0.2">
      <c r="A446">
        <f>ROW(Source!A1690)</f>
        <v>1690</v>
      </c>
      <c r="B446">
        <v>40597198</v>
      </c>
      <c r="C446">
        <v>40610974</v>
      </c>
      <c r="D446">
        <v>38624657</v>
      </c>
      <c r="E446">
        <v>1</v>
      </c>
      <c r="F446">
        <v>1</v>
      </c>
      <c r="G446">
        <v>25</v>
      </c>
      <c r="H446">
        <v>3</v>
      </c>
      <c r="I446" t="s">
        <v>721</v>
      </c>
      <c r="J446" t="s">
        <v>722</v>
      </c>
      <c r="K446" t="s">
        <v>723</v>
      </c>
      <c r="L446">
        <v>1339</v>
      </c>
      <c r="N446">
        <v>1007</v>
      </c>
      <c r="O446" t="s">
        <v>263</v>
      </c>
      <c r="P446" t="s">
        <v>263</v>
      </c>
      <c r="Q446">
        <v>1</v>
      </c>
      <c r="W446">
        <v>0</v>
      </c>
      <c r="X446">
        <v>1949937456</v>
      </c>
      <c r="Y446">
        <v>3.5</v>
      </c>
      <c r="AA446">
        <v>753.67</v>
      </c>
      <c r="AB446">
        <v>0</v>
      </c>
      <c r="AC446">
        <v>0</v>
      </c>
      <c r="AD446">
        <v>0</v>
      </c>
      <c r="AE446">
        <v>753.67</v>
      </c>
      <c r="AF446">
        <v>0</v>
      </c>
      <c r="AG446">
        <v>0</v>
      </c>
      <c r="AH446">
        <v>0</v>
      </c>
      <c r="AI446">
        <v>1</v>
      </c>
      <c r="AJ446">
        <v>1</v>
      </c>
      <c r="AK446">
        <v>1</v>
      </c>
      <c r="AL446">
        <v>1</v>
      </c>
      <c r="AN446">
        <v>0</v>
      </c>
      <c r="AO446">
        <v>1</v>
      </c>
      <c r="AP446">
        <v>0</v>
      </c>
      <c r="AQ446">
        <v>0</v>
      </c>
      <c r="AR446">
        <v>0</v>
      </c>
      <c r="AS446" t="s">
        <v>3</v>
      </c>
      <c r="AT446">
        <v>3.5</v>
      </c>
      <c r="AU446" t="s">
        <v>3</v>
      </c>
      <c r="AV446">
        <v>0</v>
      </c>
      <c r="AW446">
        <v>2</v>
      </c>
      <c r="AX446">
        <v>40610976</v>
      </c>
      <c r="AY446">
        <v>1</v>
      </c>
      <c r="AZ446">
        <v>0</v>
      </c>
      <c r="BA446">
        <v>552</v>
      </c>
      <c r="BB446">
        <v>0</v>
      </c>
      <c r="BC446">
        <v>0</v>
      </c>
      <c r="BD446">
        <v>0</v>
      </c>
      <c r="BE446">
        <v>0</v>
      </c>
      <c r="BF446">
        <v>0</v>
      </c>
      <c r="BG446">
        <v>0</v>
      </c>
      <c r="BH446">
        <v>0</v>
      </c>
      <c r="BI446">
        <v>0</v>
      </c>
      <c r="BJ446">
        <v>0</v>
      </c>
      <c r="BK446">
        <v>0</v>
      </c>
      <c r="BL446">
        <v>0</v>
      </c>
      <c r="BM446">
        <v>0</v>
      </c>
      <c r="BN446">
        <v>0</v>
      </c>
      <c r="BO446">
        <v>0</v>
      </c>
      <c r="BP446">
        <v>0</v>
      </c>
      <c r="BQ446">
        <v>0</v>
      </c>
      <c r="BR446">
        <v>0</v>
      </c>
      <c r="BS446">
        <v>0</v>
      </c>
      <c r="BT446">
        <v>0</v>
      </c>
      <c r="BU446">
        <v>0</v>
      </c>
      <c r="BV446">
        <v>0</v>
      </c>
      <c r="BW446">
        <v>0</v>
      </c>
      <c r="CX446">
        <f>Y446*Source!I1690</f>
        <v>0</v>
      </c>
      <c r="CY446">
        <f>AA446</f>
        <v>753.67</v>
      </c>
      <c r="CZ446">
        <f>AE446</f>
        <v>753.67</v>
      </c>
      <c r="DA446">
        <f>AI446</f>
        <v>1</v>
      </c>
      <c r="DB446">
        <f t="shared" ref="DB446:DB454" si="93">ROUND(ROUND(AT446*CZ446,2),6)</f>
        <v>2637.85</v>
      </c>
      <c r="DC446">
        <f t="shared" ref="DC446:DC454" si="94">ROUND(ROUND(AT446*AG446,2),6)</f>
        <v>0</v>
      </c>
    </row>
    <row r="447" spans="1:107" x14ac:dyDescent="0.2">
      <c r="A447">
        <f>ROW(Source!A1691)</f>
        <v>1691</v>
      </c>
      <c r="B447">
        <v>40597198</v>
      </c>
      <c r="C447">
        <v>40610986</v>
      </c>
      <c r="D447">
        <v>38607873</v>
      </c>
      <c r="E447">
        <v>25</v>
      </c>
      <c r="F447">
        <v>1</v>
      </c>
      <c r="G447">
        <v>25</v>
      </c>
      <c r="H447">
        <v>1</v>
      </c>
      <c r="I447" t="s">
        <v>538</v>
      </c>
      <c r="J447" t="s">
        <v>3</v>
      </c>
      <c r="K447" t="s">
        <v>539</v>
      </c>
      <c r="L447">
        <v>1191</v>
      </c>
      <c r="N447">
        <v>1013</v>
      </c>
      <c r="O447" t="s">
        <v>540</v>
      </c>
      <c r="P447" t="s">
        <v>540</v>
      </c>
      <c r="Q447">
        <v>1</v>
      </c>
      <c r="W447">
        <v>0</v>
      </c>
      <c r="X447">
        <v>476480486</v>
      </c>
      <c r="Y447">
        <v>1.59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1</v>
      </c>
      <c r="AJ447">
        <v>1</v>
      </c>
      <c r="AK447">
        <v>1</v>
      </c>
      <c r="AL447">
        <v>1</v>
      </c>
      <c r="AN447">
        <v>0</v>
      </c>
      <c r="AO447">
        <v>1</v>
      </c>
      <c r="AP447">
        <v>0</v>
      </c>
      <c r="AQ447">
        <v>0</v>
      </c>
      <c r="AR447">
        <v>0</v>
      </c>
      <c r="AS447" t="s">
        <v>3</v>
      </c>
      <c r="AT447">
        <v>1.59</v>
      </c>
      <c r="AU447" t="s">
        <v>3</v>
      </c>
      <c r="AV447">
        <v>1</v>
      </c>
      <c r="AW447">
        <v>2</v>
      </c>
      <c r="AX447">
        <v>40610987</v>
      </c>
      <c r="AY447">
        <v>1</v>
      </c>
      <c r="AZ447">
        <v>0</v>
      </c>
      <c r="BA447">
        <v>553</v>
      </c>
      <c r="BB447">
        <v>0</v>
      </c>
      <c r="BC447">
        <v>0</v>
      </c>
      <c r="BD447">
        <v>0</v>
      </c>
      <c r="BE447">
        <v>0</v>
      </c>
      <c r="BF447">
        <v>0</v>
      </c>
      <c r="BG447">
        <v>0</v>
      </c>
      <c r="BH447">
        <v>0</v>
      </c>
      <c r="BI447">
        <v>0</v>
      </c>
      <c r="BJ447">
        <v>0</v>
      </c>
      <c r="BK447">
        <v>0</v>
      </c>
      <c r="BL447">
        <v>0</v>
      </c>
      <c r="BM447">
        <v>0</v>
      </c>
      <c r="BN447">
        <v>0</v>
      </c>
      <c r="BO447">
        <v>0</v>
      </c>
      <c r="BP447">
        <v>0</v>
      </c>
      <c r="BQ447">
        <v>0</v>
      </c>
      <c r="BR447">
        <v>0</v>
      </c>
      <c r="BS447">
        <v>0</v>
      </c>
      <c r="BT447">
        <v>0</v>
      </c>
      <c r="BU447">
        <v>0</v>
      </c>
      <c r="BV447">
        <v>0</v>
      </c>
      <c r="BW447">
        <v>0</v>
      </c>
      <c r="CX447">
        <f>Y447*Source!I1691</f>
        <v>0</v>
      </c>
      <c r="CY447">
        <f>AD447</f>
        <v>0</v>
      </c>
      <c r="CZ447">
        <f>AH447</f>
        <v>0</v>
      </c>
      <c r="DA447">
        <f>AL447</f>
        <v>1</v>
      </c>
      <c r="DB447">
        <f t="shared" si="93"/>
        <v>0</v>
      </c>
      <c r="DC447">
        <f t="shared" si="94"/>
        <v>0</v>
      </c>
    </row>
    <row r="448" spans="1:107" x14ac:dyDescent="0.2">
      <c r="A448">
        <f>ROW(Source!A1691)</f>
        <v>1691</v>
      </c>
      <c r="B448">
        <v>40597198</v>
      </c>
      <c r="C448">
        <v>40610986</v>
      </c>
      <c r="D448">
        <v>38620078</v>
      </c>
      <c r="E448">
        <v>1</v>
      </c>
      <c r="F448">
        <v>1</v>
      </c>
      <c r="G448">
        <v>25</v>
      </c>
      <c r="H448">
        <v>2</v>
      </c>
      <c r="I448" t="s">
        <v>712</v>
      </c>
      <c r="J448" t="s">
        <v>713</v>
      </c>
      <c r="K448" t="s">
        <v>714</v>
      </c>
      <c r="L448">
        <v>1368</v>
      </c>
      <c r="N448">
        <v>1011</v>
      </c>
      <c r="O448" t="s">
        <v>544</v>
      </c>
      <c r="P448" t="s">
        <v>544</v>
      </c>
      <c r="Q448">
        <v>1</v>
      </c>
      <c r="W448">
        <v>0</v>
      </c>
      <c r="X448">
        <v>-863441738</v>
      </c>
      <c r="Y448">
        <v>4.9800000000000004</v>
      </c>
      <c r="AA448">
        <v>0</v>
      </c>
      <c r="AB448">
        <v>1447.46</v>
      </c>
      <c r="AC448">
        <v>537.96</v>
      </c>
      <c r="AD448">
        <v>0</v>
      </c>
      <c r="AE448">
        <v>0</v>
      </c>
      <c r="AF448">
        <v>1447.46</v>
      </c>
      <c r="AG448">
        <v>537.96</v>
      </c>
      <c r="AH448">
        <v>0</v>
      </c>
      <c r="AI448">
        <v>1</v>
      </c>
      <c r="AJ448">
        <v>1</v>
      </c>
      <c r="AK448">
        <v>1</v>
      </c>
      <c r="AL448">
        <v>1</v>
      </c>
      <c r="AN448">
        <v>0</v>
      </c>
      <c r="AO448">
        <v>1</v>
      </c>
      <c r="AP448">
        <v>0</v>
      </c>
      <c r="AQ448">
        <v>0</v>
      </c>
      <c r="AR448">
        <v>0</v>
      </c>
      <c r="AS448" t="s">
        <v>3</v>
      </c>
      <c r="AT448">
        <v>4.9800000000000004</v>
      </c>
      <c r="AU448" t="s">
        <v>3</v>
      </c>
      <c r="AV448">
        <v>0</v>
      </c>
      <c r="AW448">
        <v>2</v>
      </c>
      <c r="AX448">
        <v>40610988</v>
      </c>
      <c r="AY448">
        <v>1</v>
      </c>
      <c r="AZ448">
        <v>0</v>
      </c>
      <c r="BA448">
        <v>554</v>
      </c>
      <c r="BB448">
        <v>0</v>
      </c>
      <c r="BC448">
        <v>0</v>
      </c>
      <c r="BD448">
        <v>0</v>
      </c>
      <c r="BE448">
        <v>0</v>
      </c>
      <c r="BF448">
        <v>0</v>
      </c>
      <c r="BG448">
        <v>0</v>
      </c>
      <c r="BH448">
        <v>0</v>
      </c>
      <c r="BI448">
        <v>0</v>
      </c>
      <c r="BJ448">
        <v>0</v>
      </c>
      <c r="BK448">
        <v>0</v>
      </c>
      <c r="BL448">
        <v>0</v>
      </c>
      <c r="BM448">
        <v>0</v>
      </c>
      <c r="BN448">
        <v>0</v>
      </c>
      <c r="BO448">
        <v>0</v>
      </c>
      <c r="BP448">
        <v>0</v>
      </c>
      <c r="BQ448">
        <v>0</v>
      </c>
      <c r="BR448">
        <v>0</v>
      </c>
      <c r="BS448">
        <v>0</v>
      </c>
      <c r="BT448">
        <v>0</v>
      </c>
      <c r="BU448">
        <v>0</v>
      </c>
      <c r="BV448">
        <v>0</v>
      </c>
      <c r="BW448">
        <v>0</v>
      </c>
      <c r="CX448">
        <f>Y448*Source!I1691</f>
        <v>0</v>
      </c>
      <c r="CY448">
        <f>AB448</f>
        <v>1447.46</v>
      </c>
      <c r="CZ448">
        <f>AF448</f>
        <v>1447.46</v>
      </c>
      <c r="DA448">
        <f>AJ448</f>
        <v>1</v>
      </c>
      <c r="DB448">
        <f t="shared" si="93"/>
        <v>7208.35</v>
      </c>
      <c r="DC448">
        <f t="shared" si="94"/>
        <v>2679.04</v>
      </c>
    </row>
    <row r="449" spans="1:107" x14ac:dyDescent="0.2">
      <c r="A449">
        <f>ROW(Source!A1691)</f>
        <v>1691</v>
      </c>
      <c r="B449">
        <v>40597198</v>
      </c>
      <c r="C449">
        <v>40610986</v>
      </c>
      <c r="D449">
        <v>38620101</v>
      </c>
      <c r="E449">
        <v>1</v>
      </c>
      <c r="F449">
        <v>1</v>
      </c>
      <c r="G449">
        <v>25</v>
      </c>
      <c r="H449">
        <v>2</v>
      </c>
      <c r="I449" t="s">
        <v>715</v>
      </c>
      <c r="J449" t="s">
        <v>716</v>
      </c>
      <c r="K449" t="s">
        <v>717</v>
      </c>
      <c r="L449">
        <v>1368</v>
      </c>
      <c r="N449">
        <v>1011</v>
      </c>
      <c r="O449" t="s">
        <v>544</v>
      </c>
      <c r="P449" t="s">
        <v>544</v>
      </c>
      <c r="Q449">
        <v>1</v>
      </c>
      <c r="W449">
        <v>0</v>
      </c>
      <c r="X449">
        <v>643133334</v>
      </c>
      <c r="Y449">
        <v>1.25</v>
      </c>
      <c r="AA449">
        <v>0</v>
      </c>
      <c r="AB449">
        <v>1035.49</v>
      </c>
      <c r="AC449">
        <v>465.1</v>
      </c>
      <c r="AD449">
        <v>0</v>
      </c>
      <c r="AE449">
        <v>0</v>
      </c>
      <c r="AF449">
        <v>1035.49</v>
      </c>
      <c r="AG449">
        <v>465.1</v>
      </c>
      <c r="AH449">
        <v>0</v>
      </c>
      <c r="AI449">
        <v>1</v>
      </c>
      <c r="AJ449">
        <v>1</v>
      </c>
      <c r="AK449">
        <v>1</v>
      </c>
      <c r="AL449">
        <v>1</v>
      </c>
      <c r="AN449">
        <v>0</v>
      </c>
      <c r="AO449">
        <v>1</v>
      </c>
      <c r="AP449">
        <v>0</v>
      </c>
      <c r="AQ449">
        <v>0</v>
      </c>
      <c r="AR449">
        <v>0</v>
      </c>
      <c r="AS449" t="s">
        <v>3</v>
      </c>
      <c r="AT449">
        <v>1.25</v>
      </c>
      <c r="AU449" t="s">
        <v>3</v>
      </c>
      <c r="AV449">
        <v>0</v>
      </c>
      <c r="AW449">
        <v>2</v>
      </c>
      <c r="AX449">
        <v>40610989</v>
      </c>
      <c r="AY449">
        <v>1</v>
      </c>
      <c r="AZ449">
        <v>0</v>
      </c>
      <c r="BA449">
        <v>555</v>
      </c>
      <c r="BB449">
        <v>0</v>
      </c>
      <c r="BC449">
        <v>0</v>
      </c>
      <c r="BD449">
        <v>0</v>
      </c>
      <c r="BE449">
        <v>0</v>
      </c>
      <c r="BF449">
        <v>0</v>
      </c>
      <c r="BG449">
        <v>0</v>
      </c>
      <c r="BH449">
        <v>0</v>
      </c>
      <c r="BI449">
        <v>0</v>
      </c>
      <c r="BJ449">
        <v>0</v>
      </c>
      <c r="BK449">
        <v>0</v>
      </c>
      <c r="BL449">
        <v>0</v>
      </c>
      <c r="BM449">
        <v>0</v>
      </c>
      <c r="BN449">
        <v>0</v>
      </c>
      <c r="BO449">
        <v>0</v>
      </c>
      <c r="BP449">
        <v>0</v>
      </c>
      <c r="BQ449">
        <v>0</v>
      </c>
      <c r="BR449">
        <v>0</v>
      </c>
      <c r="BS449">
        <v>0</v>
      </c>
      <c r="BT449">
        <v>0</v>
      </c>
      <c r="BU449">
        <v>0</v>
      </c>
      <c r="BV449">
        <v>0</v>
      </c>
      <c r="BW449">
        <v>0</v>
      </c>
      <c r="CX449">
        <f>Y449*Source!I1691</f>
        <v>0</v>
      </c>
      <c r="CY449">
        <f>AB449</f>
        <v>1035.49</v>
      </c>
      <c r="CZ449">
        <f>AF449</f>
        <v>1035.49</v>
      </c>
      <c r="DA449">
        <f>AJ449</f>
        <v>1</v>
      </c>
      <c r="DB449">
        <f t="shared" si="93"/>
        <v>1294.3599999999999</v>
      </c>
      <c r="DC449">
        <f t="shared" si="94"/>
        <v>581.38</v>
      </c>
    </row>
    <row r="450" spans="1:107" x14ac:dyDescent="0.2">
      <c r="A450">
        <f>ROW(Source!A1692)</f>
        <v>1692</v>
      </c>
      <c r="B450">
        <v>40597198</v>
      </c>
      <c r="C450">
        <v>40610991</v>
      </c>
      <c r="D450">
        <v>38607873</v>
      </c>
      <c r="E450">
        <v>25</v>
      </c>
      <c r="F450">
        <v>1</v>
      </c>
      <c r="G450">
        <v>25</v>
      </c>
      <c r="H450">
        <v>1</v>
      </c>
      <c r="I450" t="s">
        <v>538</v>
      </c>
      <c r="J450" t="s">
        <v>3</v>
      </c>
      <c r="K450" t="s">
        <v>539</v>
      </c>
      <c r="L450">
        <v>1191</v>
      </c>
      <c r="N450">
        <v>1013</v>
      </c>
      <c r="O450" t="s">
        <v>540</v>
      </c>
      <c r="P450" t="s">
        <v>540</v>
      </c>
      <c r="Q450">
        <v>1</v>
      </c>
      <c r="W450">
        <v>0</v>
      </c>
      <c r="X450">
        <v>476480486</v>
      </c>
      <c r="Y450">
        <v>83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1</v>
      </c>
      <c r="AJ450">
        <v>1</v>
      </c>
      <c r="AK450">
        <v>1</v>
      </c>
      <c r="AL450">
        <v>1</v>
      </c>
      <c r="AN450">
        <v>0</v>
      </c>
      <c r="AO450">
        <v>1</v>
      </c>
      <c r="AP450">
        <v>0</v>
      </c>
      <c r="AQ450">
        <v>0</v>
      </c>
      <c r="AR450">
        <v>0</v>
      </c>
      <c r="AS450" t="s">
        <v>3</v>
      </c>
      <c r="AT450">
        <v>83</v>
      </c>
      <c r="AU450" t="s">
        <v>3</v>
      </c>
      <c r="AV450">
        <v>1</v>
      </c>
      <c r="AW450">
        <v>2</v>
      </c>
      <c r="AX450">
        <v>40610992</v>
      </c>
      <c r="AY450">
        <v>1</v>
      </c>
      <c r="AZ450">
        <v>0</v>
      </c>
      <c r="BA450">
        <v>556</v>
      </c>
      <c r="BB450">
        <v>0</v>
      </c>
      <c r="BC450">
        <v>0</v>
      </c>
      <c r="BD450">
        <v>0</v>
      </c>
      <c r="BE450">
        <v>0</v>
      </c>
      <c r="BF450">
        <v>0</v>
      </c>
      <c r="BG450">
        <v>0</v>
      </c>
      <c r="BH450">
        <v>0</v>
      </c>
      <c r="BI450">
        <v>0</v>
      </c>
      <c r="BJ450">
        <v>0</v>
      </c>
      <c r="BK450">
        <v>0</v>
      </c>
      <c r="BL450">
        <v>0</v>
      </c>
      <c r="BM450">
        <v>0</v>
      </c>
      <c r="BN450">
        <v>0</v>
      </c>
      <c r="BO450">
        <v>0</v>
      </c>
      <c r="BP450">
        <v>0</v>
      </c>
      <c r="BQ450">
        <v>0</v>
      </c>
      <c r="BR450">
        <v>0</v>
      </c>
      <c r="BS450">
        <v>0</v>
      </c>
      <c r="BT450">
        <v>0</v>
      </c>
      <c r="BU450">
        <v>0</v>
      </c>
      <c r="BV450">
        <v>0</v>
      </c>
      <c r="BW450">
        <v>0</v>
      </c>
      <c r="CX450">
        <f>Y450*Source!I1692</f>
        <v>0</v>
      </c>
      <c r="CY450">
        <f>AD450</f>
        <v>0</v>
      </c>
      <c r="CZ450">
        <f>AH450</f>
        <v>0</v>
      </c>
      <c r="DA450">
        <f>AL450</f>
        <v>1</v>
      </c>
      <c r="DB450">
        <f t="shared" si="93"/>
        <v>0</v>
      </c>
      <c r="DC450">
        <f t="shared" si="94"/>
        <v>0</v>
      </c>
    </row>
    <row r="451" spans="1:107" x14ac:dyDescent="0.2">
      <c r="A451">
        <f>ROW(Source!A1693)</f>
        <v>1693</v>
      </c>
      <c r="B451">
        <v>40597198</v>
      </c>
      <c r="C451">
        <v>40610996</v>
      </c>
      <c r="D451">
        <v>38620867</v>
      </c>
      <c r="E451">
        <v>1</v>
      </c>
      <c r="F451">
        <v>1</v>
      </c>
      <c r="G451">
        <v>25</v>
      </c>
      <c r="H451">
        <v>2</v>
      </c>
      <c r="I451" t="s">
        <v>590</v>
      </c>
      <c r="J451" t="s">
        <v>591</v>
      </c>
      <c r="K451" t="s">
        <v>592</v>
      </c>
      <c r="L451">
        <v>1368</v>
      </c>
      <c r="N451">
        <v>1011</v>
      </c>
      <c r="O451" t="s">
        <v>544</v>
      </c>
      <c r="P451" t="s">
        <v>544</v>
      </c>
      <c r="Q451">
        <v>1</v>
      </c>
      <c r="W451">
        <v>0</v>
      </c>
      <c r="X451">
        <v>1852708047</v>
      </c>
      <c r="Y451">
        <v>3.1E-2</v>
      </c>
      <c r="AA451">
        <v>0</v>
      </c>
      <c r="AB451">
        <v>993.6</v>
      </c>
      <c r="AC451">
        <v>301.8</v>
      </c>
      <c r="AD451">
        <v>0</v>
      </c>
      <c r="AE451">
        <v>0</v>
      </c>
      <c r="AF451">
        <v>993.6</v>
      </c>
      <c r="AG451">
        <v>301.8</v>
      </c>
      <c r="AH451">
        <v>0</v>
      </c>
      <c r="AI451">
        <v>1</v>
      </c>
      <c r="AJ451">
        <v>1</v>
      </c>
      <c r="AK451">
        <v>1</v>
      </c>
      <c r="AL451">
        <v>1</v>
      </c>
      <c r="AN451">
        <v>0</v>
      </c>
      <c r="AO451">
        <v>1</v>
      </c>
      <c r="AP451">
        <v>0</v>
      </c>
      <c r="AQ451">
        <v>0</v>
      </c>
      <c r="AR451">
        <v>0</v>
      </c>
      <c r="AS451" t="s">
        <v>3</v>
      </c>
      <c r="AT451">
        <v>3.1E-2</v>
      </c>
      <c r="AU451" t="s">
        <v>3</v>
      </c>
      <c r="AV451">
        <v>0</v>
      </c>
      <c r="AW451">
        <v>2</v>
      </c>
      <c r="AX451">
        <v>40610997</v>
      </c>
      <c r="AY451">
        <v>1</v>
      </c>
      <c r="AZ451">
        <v>0</v>
      </c>
      <c r="BA451">
        <v>557</v>
      </c>
      <c r="BB451">
        <v>0</v>
      </c>
      <c r="BC451">
        <v>0</v>
      </c>
      <c r="BD451">
        <v>0</v>
      </c>
      <c r="BE451">
        <v>0</v>
      </c>
      <c r="BF451">
        <v>0</v>
      </c>
      <c r="BG451">
        <v>0</v>
      </c>
      <c r="BH451">
        <v>0</v>
      </c>
      <c r="BI451">
        <v>0</v>
      </c>
      <c r="BJ451">
        <v>0</v>
      </c>
      <c r="BK451">
        <v>0</v>
      </c>
      <c r="BL451">
        <v>0</v>
      </c>
      <c r="BM451">
        <v>0</v>
      </c>
      <c r="BN451">
        <v>0</v>
      </c>
      <c r="BO451">
        <v>0</v>
      </c>
      <c r="BP451">
        <v>0</v>
      </c>
      <c r="BQ451">
        <v>0</v>
      </c>
      <c r="BR451">
        <v>0</v>
      </c>
      <c r="BS451">
        <v>0</v>
      </c>
      <c r="BT451">
        <v>0</v>
      </c>
      <c r="BU451">
        <v>0</v>
      </c>
      <c r="BV451">
        <v>0</v>
      </c>
      <c r="BW451">
        <v>0</v>
      </c>
      <c r="CX451">
        <f>Y451*Source!I1693</f>
        <v>0</v>
      </c>
      <c r="CY451">
        <f>AB451</f>
        <v>993.6</v>
      </c>
      <c r="CZ451">
        <f>AF451</f>
        <v>993.6</v>
      </c>
      <c r="DA451">
        <f>AJ451</f>
        <v>1</v>
      </c>
      <c r="DB451">
        <f t="shared" si="93"/>
        <v>30.8</v>
      </c>
      <c r="DC451">
        <f t="shared" si="94"/>
        <v>9.36</v>
      </c>
    </row>
    <row r="452" spans="1:107" x14ac:dyDescent="0.2">
      <c r="A452">
        <f>ROW(Source!A1694)</f>
        <v>1694</v>
      </c>
      <c r="B452">
        <v>40597198</v>
      </c>
      <c r="C452">
        <v>40610998</v>
      </c>
      <c r="D452">
        <v>38620867</v>
      </c>
      <c r="E452">
        <v>1</v>
      </c>
      <c r="F452">
        <v>1</v>
      </c>
      <c r="G452">
        <v>25</v>
      </c>
      <c r="H452">
        <v>2</v>
      </c>
      <c r="I452" t="s">
        <v>590</v>
      </c>
      <c r="J452" t="s">
        <v>591</v>
      </c>
      <c r="K452" t="s">
        <v>592</v>
      </c>
      <c r="L452">
        <v>1368</v>
      </c>
      <c r="N452">
        <v>1011</v>
      </c>
      <c r="O452" t="s">
        <v>544</v>
      </c>
      <c r="P452" t="s">
        <v>544</v>
      </c>
      <c r="Q452">
        <v>1</v>
      </c>
      <c r="W452">
        <v>0</v>
      </c>
      <c r="X452">
        <v>1852708047</v>
      </c>
      <c r="Y452">
        <v>0.01</v>
      </c>
      <c r="AA452">
        <v>0</v>
      </c>
      <c r="AB452">
        <v>993.6</v>
      </c>
      <c r="AC452">
        <v>301.8</v>
      </c>
      <c r="AD452">
        <v>0</v>
      </c>
      <c r="AE452">
        <v>0</v>
      </c>
      <c r="AF452">
        <v>993.6</v>
      </c>
      <c r="AG452">
        <v>301.8</v>
      </c>
      <c r="AH452">
        <v>0</v>
      </c>
      <c r="AI452">
        <v>1</v>
      </c>
      <c r="AJ452">
        <v>1</v>
      </c>
      <c r="AK452">
        <v>1</v>
      </c>
      <c r="AL452">
        <v>1</v>
      </c>
      <c r="AN452">
        <v>0</v>
      </c>
      <c r="AO452">
        <v>1</v>
      </c>
      <c r="AP452">
        <v>0</v>
      </c>
      <c r="AQ452">
        <v>0</v>
      </c>
      <c r="AR452">
        <v>0</v>
      </c>
      <c r="AS452" t="s">
        <v>3</v>
      </c>
      <c r="AT452">
        <v>0.01</v>
      </c>
      <c r="AU452" t="s">
        <v>3</v>
      </c>
      <c r="AV452">
        <v>0</v>
      </c>
      <c r="AW452">
        <v>2</v>
      </c>
      <c r="AX452">
        <v>40610999</v>
      </c>
      <c r="AY452">
        <v>1</v>
      </c>
      <c r="AZ452">
        <v>0</v>
      </c>
      <c r="BA452">
        <v>558</v>
      </c>
      <c r="BB452">
        <v>0</v>
      </c>
      <c r="BC452">
        <v>0</v>
      </c>
      <c r="BD452">
        <v>0</v>
      </c>
      <c r="BE452">
        <v>0</v>
      </c>
      <c r="BF452">
        <v>0</v>
      </c>
      <c r="BG452">
        <v>0</v>
      </c>
      <c r="BH452">
        <v>0</v>
      </c>
      <c r="BI452">
        <v>0</v>
      </c>
      <c r="BJ452">
        <v>0</v>
      </c>
      <c r="BK452">
        <v>0</v>
      </c>
      <c r="BL452">
        <v>0</v>
      </c>
      <c r="BM452">
        <v>0</v>
      </c>
      <c r="BN452">
        <v>0</v>
      </c>
      <c r="BO452">
        <v>0</v>
      </c>
      <c r="BP452">
        <v>0</v>
      </c>
      <c r="BQ452">
        <v>0</v>
      </c>
      <c r="BR452">
        <v>0</v>
      </c>
      <c r="BS452">
        <v>0</v>
      </c>
      <c r="BT452">
        <v>0</v>
      </c>
      <c r="BU452">
        <v>0</v>
      </c>
      <c r="BV452">
        <v>0</v>
      </c>
      <c r="BW452">
        <v>0</v>
      </c>
      <c r="CX452">
        <f>Y452*Source!I1694</f>
        <v>0</v>
      </c>
      <c r="CY452">
        <f>AB452</f>
        <v>993.6</v>
      </c>
      <c r="CZ452">
        <f>AF452</f>
        <v>993.6</v>
      </c>
      <c r="DA452">
        <f>AJ452</f>
        <v>1</v>
      </c>
      <c r="DB452">
        <f t="shared" si="93"/>
        <v>9.94</v>
      </c>
      <c r="DC452">
        <f t="shared" si="94"/>
        <v>3.02</v>
      </c>
    </row>
    <row r="453" spans="1:107" x14ac:dyDescent="0.2">
      <c r="A453">
        <f>ROW(Source!A1696)</f>
        <v>1696</v>
      </c>
      <c r="B453">
        <v>40597198</v>
      </c>
      <c r="C453">
        <v>40611015</v>
      </c>
      <c r="D453">
        <v>38607873</v>
      </c>
      <c r="E453">
        <v>25</v>
      </c>
      <c r="F453">
        <v>1</v>
      </c>
      <c r="G453">
        <v>25</v>
      </c>
      <c r="H453">
        <v>1</v>
      </c>
      <c r="I453" t="s">
        <v>538</v>
      </c>
      <c r="J453" t="s">
        <v>3</v>
      </c>
      <c r="K453" t="s">
        <v>539</v>
      </c>
      <c r="L453">
        <v>1191</v>
      </c>
      <c r="N453">
        <v>1013</v>
      </c>
      <c r="O453" t="s">
        <v>540</v>
      </c>
      <c r="P453" t="s">
        <v>540</v>
      </c>
      <c r="Q453">
        <v>1</v>
      </c>
      <c r="W453">
        <v>0</v>
      </c>
      <c r="X453">
        <v>476480486</v>
      </c>
      <c r="Y453">
        <v>11.99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1</v>
      </c>
      <c r="AJ453">
        <v>1</v>
      </c>
      <c r="AK453">
        <v>1</v>
      </c>
      <c r="AL453">
        <v>1</v>
      </c>
      <c r="AN453">
        <v>0</v>
      </c>
      <c r="AO453">
        <v>1</v>
      </c>
      <c r="AP453">
        <v>0</v>
      </c>
      <c r="AQ453">
        <v>0</v>
      </c>
      <c r="AR453">
        <v>0</v>
      </c>
      <c r="AS453" t="s">
        <v>3</v>
      </c>
      <c r="AT453">
        <v>11.99</v>
      </c>
      <c r="AU453" t="s">
        <v>3</v>
      </c>
      <c r="AV453">
        <v>1</v>
      </c>
      <c r="AW453">
        <v>2</v>
      </c>
      <c r="AX453">
        <v>40611016</v>
      </c>
      <c r="AY453">
        <v>1</v>
      </c>
      <c r="AZ453">
        <v>0</v>
      </c>
      <c r="BA453">
        <v>559</v>
      </c>
      <c r="BB453">
        <v>0</v>
      </c>
      <c r="BC453">
        <v>0</v>
      </c>
      <c r="BD453">
        <v>0</v>
      </c>
      <c r="BE453">
        <v>0</v>
      </c>
      <c r="BF453">
        <v>0</v>
      </c>
      <c r="BG453">
        <v>0</v>
      </c>
      <c r="BH453">
        <v>0</v>
      </c>
      <c r="BI453">
        <v>0</v>
      </c>
      <c r="BJ453">
        <v>0</v>
      </c>
      <c r="BK453">
        <v>0</v>
      </c>
      <c r="BL453">
        <v>0</v>
      </c>
      <c r="BM453">
        <v>0</v>
      </c>
      <c r="BN453">
        <v>0</v>
      </c>
      <c r="BO453">
        <v>0</v>
      </c>
      <c r="BP453">
        <v>0</v>
      </c>
      <c r="BQ453">
        <v>0</v>
      </c>
      <c r="BR453">
        <v>0</v>
      </c>
      <c r="BS453">
        <v>0</v>
      </c>
      <c r="BT453">
        <v>0</v>
      </c>
      <c r="BU453">
        <v>0</v>
      </c>
      <c r="BV453">
        <v>0</v>
      </c>
      <c r="BW453">
        <v>0</v>
      </c>
      <c r="CX453">
        <f>Y453*Source!I1696</f>
        <v>0</v>
      </c>
      <c r="CY453">
        <f>AD453</f>
        <v>0</v>
      </c>
      <c r="CZ453">
        <f>AH453</f>
        <v>0</v>
      </c>
      <c r="DA453">
        <f>AL453</f>
        <v>1</v>
      </c>
      <c r="DB453">
        <f t="shared" si="93"/>
        <v>0</v>
      </c>
      <c r="DC453">
        <f t="shared" si="94"/>
        <v>0</v>
      </c>
    </row>
    <row r="454" spans="1:107" x14ac:dyDescent="0.2">
      <c r="A454">
        <f>ROW(Source!A1696)</f>
        <v>1696</v>
      </c>
      <c r="B454">
        <v>40597198</v>
      </c>
      <c r="C454">
        <v>40611015</v>
      </c>
      <c r="D454">
        <v>38622957</v>
      </c>
      <c r="E454">
        <v>1</v>
      </c>
      <c r="F454">
        <v>1</v>
      </c>
      <c r="G454">
        <v>25</v>
      </c>
      <c r="H454">
        <v>3</v>
      </c>
      <c r="I454" t="s">
        <v>608</v>
      </c>
      <c r="J454" t="s">
        <v>609</v>
      </c>
      <c r="K454" t="s">
        <v>610</v>
      </c>
      <c r="L454">
        <v>1339</v>
      </c>
      <c r="N454">
        <v>1007</v>
      </c>
      <c r="O454" t="s">
        <v>263</v>
      </c>
      <c r="P454" t="s">
        <v>263</v>
      </c>
      <c r="Q454">
        <v>1</v>
      </c>
      <c r="W454">
        <v>0</v>
      </c>
      <c r="X454">
        <v>924487879</v>
      </c>
      <c r="Y454">
        <v>1.05</v>
      </c>
      <c r="AA454">
        <v>33.729999999999997</v>
      </c>
      <c r="AB454">
        <v>0</v>
      </c>
      <c r="AC454">
        <v>0</v>
      </c>
      <c r="AD454">
        <v>0</v>
      </c>
      <c r="AE454">
        <v>33.729999999999997</v>
      </c>
      <c r="AF454">
        <v>0</v>
      </c>
      <c r="AG454">
        <v>0</v>
      </c>
      <c r="AH454">
        <v>0</v>
      </c>
      <c r="AI454">
        <v>1</v>
      </c>
      <c r="AJ454">
        <v>1</v>
      </c>
      <c r="AK454">
        <v>1</v>
      </c>
      <c r="AL454">
        <v>1</v>
      </c>
      <c r="AN454">
        <v>0</v>
      </c>
      <c r="AO454">
        <v>1</v>
      </c>
      <c r="AP454">
        <v>0</v>
      </c>
      <c r="AQ454">
        <v>0</v>
      </c>
      <c r="AR454">
        <v>0</v>
      </c>
      <c r="AS454" t="s">
        <v>3</v>
      </c>
      <c r="AT454">
        <v>1.05</v>
      </c>
      <c r="AU454" t="s">
        <v>3</v>
      </c>
      <c r="AV454">
        <v>0</v>
      </c>
      <c r="AW454">
        <v>2</v>
      </c>
      <c r="AX454">
        <v>40611017</v>
      </c>
      <c r="AY454">
        <v>1</v>
      </c>
      <c r="AZ454">
        <v>0</v>
      </c>
      <c r="BA454">
        <v>560</v>
      </c>
      <c r="BB454">
        <v>0</v>
      </c>
      <c r="BC454">
        <v>0</v>
      </c>
      <c r="BD454">
        <v>0</v>
      </c>
      <c r="BE454">
        <v>0</v>
      </c>
      <c r="BF454">
        <v>0</v>
      </c>
      <c r="BG454">
        <v>0</v>
      </c>
      <c r="BH454">
        <v>0</v>
      </c>
      <c r="BI454">
        <v>0</v>
      </c>
      <c r="BJ454">
        <v>0</v>
      </c>
      <c r="BK454">
        <v>0</v>
      </c>
      <c r="BL454">
        <v>0</v>
      </c>
      <c r="BM454">
        <v>0</v>
      </c>
      <c r="BN454">
        <v>0</v>
      </c>
      <c r="BO454">
        <v>0</v>
      </c>
      <c r="BP454">
        <v>0</v>
      </c>
      <c r="BQ454">
        <v>0</v>
      </c>
      <c r="BR454">
        <v>0</v>
      </c>
      <c r="BS454">
        <v>0</v>
      </c>
      <c r="BT454">
        <v>0</v>
      </c>
      <c r="BU454">
        <v>0</v>
      </c>
      <c r="BV454">
        <v>0</v>
      </c>
      <c r="BW454">
        <v>0</v>
      </c>
      <c r="CX454">
        <f>Y454*Source!I1696</f>
        <v>0</v>
      </c>
      <c r="CY454">
        <f>AA454</f>
        <v>33.729999999999997</v>
      </c>
      <c r="CZ454">
        <f>AE454</f>
        <v>33.729999999999997</v>
      </c>
      <c r="DA454">
        <f>AI454</f>
        <v>1</v>
      </c>
      <c r="DB454">
        <f t="shared" si="93"/>
        <v>35.42</v>
      </c>
      <c r="DC454">
        <f t="shared" si="94"/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R561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ROW(Source!A32)</f>
        <v>32</v>
      </c>
      <c r="B1">
        <v>40602181</v>
      </c>
      <c r="C1">
        <v>40602179</v>
      </c>
      <c r="D1">
        <v>38607873</v>
      </c>
      <c r="E1">
        <v>25</v>
      </c>
      <c r="F1">
        <v>1</v>
      </c>
      <c r="G1">
        <v>25</v>
      </c>
      <c r="H1">
        <v>1</v>
      </c>
      <c r="I1" t="s">
        <v>538</v>
      </c>
      <c r="J1" t="s">
        <v>3</v>
      </c>
      <c r="K1" t="s">
        <v>539</v>
      </c>
      <c r="L1">
        <v>1191</v>
      </c>
      <c r="N1">
        <v>1013</v>
      </c>
      <c r="O1" t="s">
        <v>540</v>
      </c>
      <c r="P1" t="s">
        <v>540</v>
      </c>
      <c r="Q1">
        <v>1</v>
      </c>
      <c r="X1">
        <v>18.68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1</v>
      </c>
      <c r="AF1" t="s">
        <v>3</v>
      </c>
      <c r="AG1">
        <v>18.68</v>
      </c>
      <c r="AH1">
        <v>2</v>
      </c>
      <c r="AI1">
        <v>40602180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ROW(Source!A33)</f>
        <v>33</v>
      </c>
      <c r="B2">
        <v>40602183</v>
      </c>
      <c r="C2">
        <v>40602182</v>
      </c>
      <c r="D2">
        <v>38607873</v>
      </c>
      <c r="E2">
        <v>25</v>
      </c>
      <c r="F2">
        <v>1</v>
      </c>
      <c r="G2">
        <v>25</v>
      </c>
      <c r="H2">
        <v>1</v>
      </c>
      <c r="I2" t="s">
        <v>538</v>
      </c>
      <c r="J2" t="s">
        <v>3</v>
      </c>
      <c r="K2" t="s">
        <v>539</v>
      </c>
      <c r="L2">
        <v>1191</v>
      </c>
      <c r="N2">
        <v>1013</v>
      </c>
      <c r="O2" t="s">
        <v>540</v>
      </c>
      <c r="P2" t="s">
        <v>540</v>
      </c>
      <c r="Q2">
        <v>1</v>
      </c>
      <c r="X2">
        <v>155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1</v>
      </c>
      <c r="AF2" t="s">
        <v>3</v>
      </c>
      <c r="AG2">
        <v>155</v>
      </c>
      <c r="AH2">
        <v>3</v>
      </c>
      <c r="AI2">
        <v>-1</v>
      </c>
      <c r="AJ2" t="s">
        <v>3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ROW(Source!A33)</f>
        <v>33</v>
      </c>
      <c r="B3">
        <v>40602184</v>
      </c>
      <c r="C3">
        <v>40602182</v>
      </c>
      <c r="D3">
        <v>38620435</v>
      </c>
      <c r="E3">
        <v>1</v>
      </c>
      <c r="F3">
        <v>1</v>
      </c>
      <c r="G3">
        <v>25</v>
      </c>
      <c r="H3">
        <v>2</v>
      </c>
      <c r="I3" t="s">
        <v>575</v>
      </c>
      <c r="J3" t="s">
        <v>576</v>
      </c>
      <c r="K3" t="s">
        <v>577</v>
      </c>
      <c r="L3">
        <v>1368</v>
      </c>
      <c r="N3">
        <v>1011</v>
      </c>
      <c r="O3" t="s">
        <v>544</v>
      </c>
      <c r="P3" t="s">
        <v>544</v>
      </c>
      <c r="Q3">
        <v>1</v>
      </c>
      <c r="X3">
        <v>37.5</v>
      </c>
      <c r="Y3">
        <v>0</v>
      </c>
      <c r="Z3">
        <v>713.48</v>
      </c>
      <c r="AA3">
        <v>402.71</v>
      </c>
      <c r="AB3">
        <v>0</v>
      </c>
      <c r="AC3">
        <v>0</v>
      </c>
      <c r="AD3">
        <v>1</v>
      </c>
      <c r="AE3">
        <v>0</v>
      </c>
      <c r="AF3" t="s">
        <v>3</v>
      </c>
      <c r="AG3">
        <v>37.5</v>
      </c>
      <c r="AH3">
        <v>3</v>
      </c>
      <c r="AI3">
        <v>-1</v>
      </c>
      <c r="AJ3" t="s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ROW(Source!A33)</f>
        <v>33</v>
      </c>
      <c r="B4">
        <v>40602185</v>
      </c>
      <c r="C4">
        <v>40602182</v>
      </c>
      <c r="D4">
        <v>38620938</v>
      </c>
      <c r="E4">
        <v>1</v>
      </c>
      <c r="F4">
        <v>1</v>
      </c>
      <c r="G4">
        <v>25</v>
      </c>
      <c r="H4">
        <v>2</v>
      </c>
      <c r="I4" t="s">
        <v>578</v>
      </c>
      <c r="J4" t="s">
        <v>579</v>
      </c>
      <c r="K4" t="s">
        <v>580</v>
      </c>
      <c r="L4">
        <v>1368</v>
      </c>
      <c r="N4">
        <v>1011</v>
      </c>
      <c r="O4" t="s">
        <v>544</v>
      </c>
      <c r="P4" t="s">
        <v>544</v>
      </c>
      <c r="Q4">
        <v>1</v>
      </c>
      <c r="X4">
        <v>75</v>
      </c>
      <c r="Y4">
        <v>0</v>
      </c>
      <c r="Z4">
        <v>5.41</v>
      </c>
      <c r="AA4">
        <v>0.02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75</v>
      </c>
      <c r="AH4">
        <v>3</v>
      </c>
      <c r="AI4">
        <v>-1</v>
      </c>
      <c r="AJ4" t="s">
        <v>3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ROW(Source!A33)</f>
        <v>33</v>
      </c>
      <c r="B5">
        <v>40602186</v>
      </c>
      <c r="C5">
        <v>40602182</v>
      </c>
      <c r="D5">
        <v>38620305</v>
      </c>
      <c r="E5">
        <v>1</v>
      </c>
      <c r="F5">
        <v>1</v>
      </c>
      <c r="G5">
        <v>25</v>
      </c>
      <c r="H5">
        <v>2</v>
      </c>
      <c r="I5" t="s">
        <v>581</v>
      </c>
      <c r="J5" t="s">
        <v>582</v>
      </c>
      <c r="K5" t="s">
        <v>583</v>
      </c>
      <c r="L5">
        <v>1368</v>
      </c>
      <c r="N5">
        <v>1011</v>
      </c>
      <c r="O5" t="s">
        <v>544</v>
      </c>
      <c r="P5" t="s">
        <v>544</v>
      </c>
      <c r="Q5">
        <v>1</v>
      </c>
      <c r="X5">
        <v>1.55</v>
      </c>
      <c r="Y5">
        <v>0</v>
      </c>
      <c r="Z5">
        <v>1364.77</v>
      </c>
      <c r="AA5">
        <v>610.30999999999995</v>
      </c>
      <c r="AB5">
        <v>0</v>
      </c>
      <c r="AC5">
        <v>0</v>
      </c>
      <c r="AD5">
        <v>1</v>
      </c>
      <c r="AE5">
        <v>0</v>
      </c>
      <c r="AF5" t="s">
        <v>3</v>
      </c>
      <c r="AG5">
        <v>1.55</v>
      </c>
      <c r="AH5">
        <v>3</v>
      </c>
      <c r="AI5">
        <v>-1</v>
      </c>
      <c r="AJ5" t="s">
        <v>3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ROW(Source!A34)</f>
        <v>34</v>
      </c>
      <c r="B6">
        <v>40602188</v>
      </c>
      <c r="C6">
        <v>40602187</v>
      </c>
      <c r="D6">
        <v>38607873</v>
      </c>
      <c r="E6">
        <v>25</v>
      </c>
      <c r="F6">
        <v>1</v>
      </c>
      <c r="G6">
        <v>25</v>
      </c>
      <c r="H6">
        <v>1</v>
      </c>
      <c r="I6" t="s">
        <v>538</v>
      </c>
      <c r="J6" t="s">
        <v>3</v>
      </c>
      <c r="K6" t="s">
        <v>539</v>
      </c>
      <c r="L6">
        <v>1191</v>
      </c>
      <c r="N6">
        <v>1013</v>
      </c>
      <c r="O6" t="s">
        <v>540</v>
      </c>
      <c r="P6" t="s">
        <v>540</v>
      </c>
      <c r="Q6">
        <v>1</v>
      </c>
      <c r="X6">
        <v>49.5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1</v>
      </c>
      <c r="AF6" t="s">
        <v>3</v>
      </c>
      <c r="AG6">
        <v>49.5</v>
      </c>
      <c r="AH6">
        <v>3</v>
      </c>
      <c r="AI6">
        <v>-1</v>
      </c>
      <c r="AJ6" t="s">
        <v>3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ROW(Source!A34)</f>
        <v>34</v>
      </c>
      <c r="B7">
        <v>40602189</v>
      </c>
      <c r="C7">
        <v>40602187</v>
      </c>
      <c r="D7">
        <v>38620100</v>
      </c>
      <c r="E7">
        <v>1</v>
      </c>
      <c r="F7">
        <v>1</v>
      </c>
      <c r="G7">
        <v>25</v>
      </c>
      <c r="H7">
        <v>2</v>
      </c>
      <c r="I7" t="s">
        <v>635</v>
      </c>
      <c r="J7" t="s">
        <v>636</v>
      </c>
      <c r="K7" t="s">
        <v>637</v>
      </c>
      <c r="L7">
        <v>1368</v>
      </c>
      <c r="N7">
        <v>1011</v>
      </c>
      <c r="O7" t="s">
        <v>544</v>
      </c>
      <c r="P7" t="s">
        <v>544</v>
      </c>
      <c r="Q7">
        <v>1</v>
      </c>
      <c r="X7">
        <v>2.87</v>
      </c>
      <c r="Y7">
        <v>0</v>
      </c>
      <c r="Z7">
        <v>923.83</v>
      </c>
      <c r="AA7">
        <v>342.06</v>
      </c>
      <c r="AB7">
        <v>0</v>
      </c>
      <c r="AC7">
        <v>0</v>
      </c>
      <c r="AD7">
        <v>1</v>
      </c>
      <c r="AE7">
        <v>0</v>
      </c>
      <c r="AF7" t="s">
        <v>3</v>
      </c>
      <c r="AG7">
        <v>2.87</v>
      </c>
      <c r="AH7">
        <v>3</v>
      </c>
      <c r="AI7">
        <v>-1</v>
      </c>
      <c r="AJ7" t="s">
        <v>3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ROW(Source!A34)</f>
        <v>34</v>
      </c>
      <c r="B8">
        <v>40602190</v>
      </c>
      <c r="C8">
        <v>40602187</v>
      </c>
      <c r="D8">
        <v>38620079</v>
      </c>
      <c r="E8">
        <v>1</v>
      </c>
      <c r="F8">
        <v>1</v>
      </c>
      <c r="G8">
        <v>25</v>
      </c>
      <c r="H8">
        <v>2</v>
      </c>
      <c r="I8" t="s">
        <v>584</v>
      </c>
      <c r="J8" t="s">
        <v>585</v>
      </c>
      <c r="K8" t="s">
        <v>586</v>
      </c>
      <c r="L8">
        <v>1368</v>
      </c>
      <c r="N8">
        <v>1011</v>
      </c>
      <c r="O8" t="s">
        <v>544</v>
      </c>
      <c r="P8" t="s">
        <v>544</v>
      </c>
      <c r="Q8">
        <v>1</v>
      </c>
      <c r="X8">
        <v>7.86</v>
      </c>
      <c r="Y8">
        <v>0</v>
      </c>
      <c r="Z8">
        <v>1451.71</v>
      </c>
      <c r="AA8">
        <v>457.95</v>
      </c>
      <c r="AB8">
        <v>0</v>
      </c>
      <c r="AC8">
        <v>0</v>
      </c>
      <c r="AD8">
        <v>1</v>
      </c>
      <c r="AE8">
        <v>0</v>
      </c>
      <c r="AF8" t="s">
        <v>3</v>
      </c>
      <c r="AG8">
        <v>7.86</v>
      </c>
      <c r="AH8">
        <v>3</v>
      </c>
      <c r="AI8">
        <v>-1</v>
      </c>
      <c r="AJ8" t="s">
        <v>3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ROW(Source!A35)</f>
        <v>35</v>
      </c>
      <c r="B9">
        <v>40602192</v>
      </c>
      <c r="C9">
        <v>40602191</v>
      </c>
      <c r="D9">
        <v>38607873</v>
      </c>
      <c r="E9">
        <v>25</v>
      </c>
      <c r="F9">
        <v>1</v>
      </c>
      <c r="G9">
        <v>25</v>
      </c>
      <c r="H9">
        <v>1</v>
      </c>
      <c r="I9" t="s">
        <v>538</v>
      </c>
      <c r="J9" t="s">
        <v>3</v>
      </c>
      <c r="K9" t="s">
        <v>539</v>
      </c>
      <c r="L9">
        <v>1191</v>
      </c>
      <c r="N9">
        <v>1013</v>
      </c>
      <c r="O9" t="s">
        <v>540</v>
      </c>
      <c r="P9" t="s">
        <v>540</v>
      </c>
      <c r="Q9">
        <v>1</v>
      </c>
      <c r="X9">
        <v>76.7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1</v>
      </c>
      <c r="AF9" t="s">
        <v>3</v>
      </c>
      <c r="AG9">
        <v>76.7</v>
      </c>
      <c r="AH9">
        <v>3</v>
      </c>
      <c r="AI9">
        <v>-1</v>
      </c>
      <c r="AJ9" t="s">
        <v>3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ROW(Source!A36)</f>
        <v>36</v>
      </c>
      <c r="B10">
        <v>40602194</v>
      </c>
      <c r="C10">
        <v>40602193</v>
      </c>
      <c r="D10">
        <v>38620079</v>
      </c>
      <c r="E10">
        <v>1</v>
      </c>
      <c r="F10">
        <v>1</v>
      </c>
      <c r="G10">
        <v>25</v>
      </c>
      <c r="H10">
        <v>2</v>
      </c>
      <c r="I10" t="s">
        <v>584</v>
      </c>
      <c r="J10" t="s">
        <v>585</v>
      </c>
      <c r="K10" t="s">
        <v>586</v>
      </c>
      <c r="L10">
        <v>1368</v>
      </c>
      <c r="N10">
        <v>1011</v>
      </c>
      <c r="O10" t="s">
        <v>544</v>
      </c>
      <c r="P10" t="s">
        <v>544</v>
      </c>
      <c r="Q10">
        <v>1</v>
      </c>
      <c r="X10">
        <v>5.3699999999999998E-2</v>
      </c>
      <c r="Y10">
        <v>0</v>
      </c>
      <c r="Z10">
        <v>1451.71</v>
      </c>
      <c r="AA10">
        <v>457.95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5.3699999999999998E-2</v>
      </c>
      <c r="AH10">
        <v>3</v>
      </c>
      <c r="AI10">
        <v>-1</v>
      </c>
      <c r="AJ10" t="s">
        <v>3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ROW(Source!A37)</f>
        <v>37</v>
      </c>
      <c r="B11">
        <v>40602196</v>
      </c>
      <c r="C11">
        <v>40602195</v>
      </c>
      <c r="D11">
        <v>38620866</v>
      </c>
      <c r="E11">
        <v>1</v>
      </c>
      <c r="F11">
        <v>1</v>
      </c>
      <c r="G11">
        <v>25</v>
      </c>
      <c r="H11">
        <v>2</v>
      </c>
      <c r="I11" t="s">
        <v>587</v>
      </c>
      <c r="J11" t="s">
        <v>588</v>
      </c>
      <c r="K11" t="s">
        <v>589</v>
      </c>
      <c r="L11">
        <v>1368</v>
      </c>
      <c r="N11">
        <v>1011</v>
      </c>
      <c r="O11" t="s">
        <v>544</v>
      </c>
      <c r="P11" t="s">
        <v>544</v>
      </c>
      <c r="Q11">
        <v>1</v>
      </c>
      <c r="X11">
        <v>0.02</v>
      </c>
      <c r="Y11">
        <v>0</v>
      </c>
      <c r="Z11">
        <v>952.49</v>
      </c>
      <c r="AA11">
        <v>301.5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0.02</v>
      </c>
      <c r="AH11">
        <v>3</v>
      </c>
      <c r="AI11">
        <v>-1</v>
      </c>
      <c r="AJ11" t="s">
        <v>3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ROW(Source!A37)</f>
        <v>37</v>
      </c>
      <c r="B12">
        <v>40602197</v>
      </c>
      <c r="C12">
        <v>40602195</v>
      </c>
      <c r="D12">
        <v>38620867</v>
      </c>
      <c r="E12">
        <v>1</v>
      </c>
      <c r="F12">
        <v>1</v>
      </c>
      <c r="G12">
        <v>25</v>
      </c>
      <c r="H12">
        <v>2</v>
      </c>
      <c r="I12" t="s">
        <v>590</v>
      </c>
      <c r="J12" t="s">
        <v>591</v>
      </c>
      <c r="K12" t="s">
        <v>592</v>
      </c>
      <c r="L12">
        <v>1368</v>
      </c>
      <c r="N12">
        <v>1011</v>
      </c>
      <c r="O12" t="s">
        <v>544</v>
      </c>
      <c r="P12" t="s">
        <v>544</v>
      </c>
      <c r="Q12">
        <v>1</v>
      </c>
      <c r="X12">
        <v>1.7999999999999999E-2</v>
      </c>
      <c r="Y12">
        <v>0</v>
      </c>
      <c r="Z12">
        <v>993.6</v>
      </c>
      <c r="AA12">
        <v>301.8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1.7999999999999999E-2</v>
      </c>
      <c r="AH12">
        <v>3</v>
      </c>
      <c r="AI12">
        <v>-1</v>
      </c>
      <c r="AJ12" t="s">
        <v>3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ROW(Source!A38)</f>
        <v>38</v>
      </c>
      <c r="B13">
        <v>40602199</v>
      </c>
      <c r="C13">
        <v>40602198</v>
      </c>
      <c r="D13">
        <v>38607873</v>
      </c>
      <c r="E13">
        <v>25</v>
      </c>
      <c r="F13">
        <v>1</v>
      </c>
      <c r="G13">
        <v>25</v>
      </c>
      <c r="H13">
        <v>1</v>
      </c>
      <c r="I13" t="s">
        <v>538</v>
      </c>
      <c r="J13" t="s">
        <v>3</v>
      </c>
      <c r="K13" t="s">
        <v>539</v>
      </c>
      <c r="L13">
        <v>1191</v>
      </c>
      <c r="N13">
        <v>1013</v>
      </c>
      <c r="O13" t="s">
        <v>540</v>
      </c>
      <c r="P13" t="s">
        <v>540</v>
      </c>
      <c r="Q13">
        <v>1</v>
      </c>
      <c r="X13">
        <v>1.02</v>
      </c>
      <c r="Y13">
        <v>0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1</v>
      </c>
      <c r="AF13" t="s">
        <v>3</v>
      </c>
      <c r="AG13">
        <v>1.02</v>
      </c>
      <c r="AH13">
        <v>3</v>
      </c>
      <c r="AI13">
        <v>-1</v>
      </c>
      <c r="AJ13" t="s">
        <v>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ROW(Source!A39)</f>
        <v>39</v>
      </c>
      <c r="B14">
        <v>40602201</v>
      </c>
      <c r="C14">
        <v>40602200</v>
      </c>
      <c r="D14">
        <v>38620866</v>
      </c>
      <c r="E14">
        <v>1</v>
      </c>
      <c r="F14">
        <v>1</v>
      </c>
      <c r="G14">
        <v>25</v>
      </c>
      <c r="H14">
        <v>2</v>
      </c>
      <c r="I14" t="s">
        <v>587</v>
      </c>
      <c r="J14" t="s">
        <v>588</v>
      </c>
      <c r="K14" t="s">
        <v>589</v>
      </c>
      <c r="L14">
        <v>1368</v>
      </c>
      <c r="N14">
        <v>1011</v>
      </c>
      <c r="O14" t="s">
        <v>544</v>
      </c>
      <c r="P14" t="s">
        <v>544</v>
      </c>
      <c r="Q14">
        <v>1</v>
      </c>
      <c r="X14">
        <v>5.3999999999999999E-2</v>
      </c>
      <c r="Y14">
        <v>0</v>
      </c>
      <c r="Z14">
        <v>952.49</v>
      </c>
      <c r="AA14">
        <v>301.5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5.3999999999999999E-2</v>
      </c>
      <c r="AH14">
        <v>3</v>
      </c>
      <c r="AI14">
        <v>-1</v>
      </c>
      <c r="AJ14" t="s">
        <v>3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ROW(Source!A39)</f>
        <v>39</v>
      </c>
      <c r="B15">
        <v>40602202</v>
      </c>
      <c r="C15">
        <v>40602200</v>
      </c>
      <c r="D15">
        <v>38620867</v>
      </c>
      <c r="E15">
        <v>1</v>
      </c>
      <c r="F15">
        <v>1</v>
      </c>
      <c r="G15">
        <v>25</v>
      </c>
      <c r="H15">
        <v>2</v>
      </c>
      <c r="I15" t="s">
        <v>590</v>
      </c>
      <c r="J15" t="s">
        <v>591</v>
      </c>
      <c r="K15" t="s">
        <v>592</v>
      </c>
      <c r="L15">
        <v>1368</v>
      </c>
      <c r="N15">
        <v>1011</v>
      </c>
      <c r="O15" t="s">
        <v>544</v>
      </c>
      <c r="P15" t="s">
        <v>544</v>
      </c>
      <c r="Q15">
        <v>1</v>
      </c>
      <c r="X15">
        <v>5.5E-2</v>
      </c>
      <c r="Y15">
        <v>0</v>
      </c>
      <c r="Z15">
        <v>993.6</v>
      </c>
      <c r="AA15">
        <v>301.8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5.5E-2</v>
      </c>
      <c r="AH15">
        <v>3</v>
      </c>
      <c r="AI15">
        <v>-1</v>
      </c>
      <c r="AJ15" t="s">
        <v>3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ROW(Source!A40)</f>
        <v>40</v>
      </c>
      <c r="B16">
        <v>40602204</v>
      </c>
      <c r="C16">
        <v>40602203</v>
      </c>
      <c r="D16">
        <v>38620866</v>
      </c>
      <c r="E16">
        <v>1</v>
      </c>
      <c r="F16">
        <v>1</v>
      </c>
      <c r="G16">
        <v>25</v>
      </c>
      <c r="H16">
        <v>2</v>
      </c>
      <c r="I16" t="s">
        <v>587</v>
      </c>
      <c r="J16" t="s">
        <v>588</v>
      </c>
      <c r="K16" t="s">
        <v>589</v>
      </c>
      <c r="L16">
        <v>1368</v>
      </c>
      <c r="N16">
        <v>1011</v>
      </c>
      <c r="O16" t="s">
        <v>544</v>
      </c>
      <c r="P16" t="s">
        <v>544</v>
      </c>
      <c r="Q16">
        <v>1</v>
      </c>
      <c r="X16">
        <v>0.01</v>
      </c>
      <c r="Y16">
        <v>0</v>
      </c>
      <c r="Z16">
        <v>952.49</v>
      </c>
      <c r="AA16">
        <v>301.5</v>
      </c>
      <c r="AB16">
        <v>0</v>
      </c>
      <c r="AC16">
        <v>0</v>
      </c>
      <c r="AD16">
        <v>1</v>
      </c>
      <c r="AE16">
        <v>0</v>
      </c>
      <c r="AF16" t="s">
        <v>61</v>
      </c>
      <c r="AG16">
        <v>0.26</v>
      </c>
      <c r="AH16">
        <v>3</v>
      </c>
      <c r="AI16">
        <v>-1</v>
      </c>
      <c r="AJ16" t="s">
        <v>3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ROW(Source!A40)</f>
        <v>40</v>
      </c>
      <c r="B17">
        <v>40602205</v>
      </c>
      <c r="C17">
        <v>40602203</v>
      </c>
      <c r="D17">
        <v>38620867</v>
      </c>
      <c r="E17">
        <v>1</v>
      </c>
      <c r="F17">
        <v>1</v>
      </c>
      <c r="G17">
        <v>25</v>
      </c>
      <c r="H17">
        <v>2</v>
      </c>
      <c r="I17" t="s">
        <v>590</v>
      </c>
      <c r="J17" t="s">
        <v>591</v>
      </c>
      <c r="K17" t="s">
        <v>592</v>
      </c>
      <c r="L17">
        <v>1368</v>
      </c>
      <c r="N17">
        <v>1011</v>
      </c>
      <c r="O17" t="s">
        <v>544</v>
      </c>
      <c r="P17" t="s">
        <v>544</v>
      </c>
      <c r="Q17">
        <v>1</v>
      </c>
      <c r="X17">
        <v>8.0000000000000002E-3</v>
      </c>
      <c r="Y17">
        <v>0</v>
      </c>
      <c r="Z17">
        <v>993.6</v>
      </c>
      <c r="AA17">
        <v>301.8</v>
      </c>
      <c r="AB17">
        <v>0</v>
      </c>
      <c r="AC17">
        <v>0</v>
      </c>
      <c r="AD17">
        <v>1</v>
      </c>
      <c r="AE17">
        <v>0</v>
      </c>
      <c r="AF17" t="s">
        <v>61</v>
      </c>
      <c r="AG17">
        <v>0.20800000000000002</v>
      </c>
      <c r="AH17">
        <v>3</v>
      </c>
      <c r="AI17">
        <v>-1</v>
      </c>
      <c r="AJ17" t="s">
        <v>3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ROW(Source!A76)</f>
        <v>76</v>
      </c>
      <c r="B18">
        <v>40602208</v>
      </c>
      <c r="C18">
        <v>40602207</v>
      </c>
      <c r="D18">
        <v>38607873</v>
      </c>
      <c r="E18">
        <v>25</v>
      </c>
      <c r="F18">
        <v>1</v>
      </c>
      <c r="G18">
        <v>25</v>
      </c>
      <c r="H18">
        <v>1</v>
      </c>
      <c r="I18" t="s">
        <v>538</v>
      </c>
      <c r="J18" t="s">
        <v>3</v>
      </c>
      <c r="K18" t="s">
        <v>539</v>
      </c>
      <c r="L18">
        <v>1191</v>
      </c>
      <c r="N18">
        <v>1013</v>
      </c>
      <c r="O18" t="s">
        <v>540</v>
      </c>
      <c r="P18" t="s">
        <v>540</v>
      </c>
      <c r="Q18">
        <v>1</v>
      </c>
      <c r="X18">
        <v>16.559999999999999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1</v>
      </c>
      <c r="AF18" t="s">
        <v>3</v>
      </c>
      <c r="AG18">
        <v>16.559999999999999</v>
      </c>
      <c r="AH18">
        <v>3</v>
      </c>
      <c r="AI18">
        <v>-1</v>
      </c>
      <c r="AJ18" t="s">
        <v>3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ROW(Source!A76)</f>
        <v>76</v>
      </c>
      <c r="B19">
        <v>40602209</v>
      </c>
      <c r="C19">
        <v>40602207</v>
      </c>
      <c r="D19">
        <v>38620123</v>
      </c>
      <c r="E19">
        <v>1</v>
      </c>
      <c r="F19">
        <v>1</v>
      </c>
      <c r="G19">
        <v>25</v>
      </c>
      <c r="H19">
        <v>2</v>
      </c>
      <c r="I19" t="s">
        <v>593</v>
      </c>
      <c r="J19" t="s">
        <v>594</v>
      </c>
      <c r="K19" t="s">
        <v>595</v>
      </c>
      <c r="L19">
        <v>1368</v>
      </c>
      <c r="N19">
        <v>1011</v>
      </c>
      <c r="O19" t="s">
        <v>544</v>
      </c>
      <c r="P19" t="s">
        <v>544</v>
      </c>
      <c r="Q19">
        <v>1</v>
      </c>
      <c r="X19">
        <v>2.08</v>
      </c>
      <c r="Y19">
        <v>0</v>
      </c>
      <c r="Z19">
        <v>1159.46</v>
      </c>
      <c r="AA19">
        <v>525.74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2.08</v>
      </c>
      <c r="AH19">
        <v>3</v>
      </c>
      <c r="AI19">
        <v>-1</v>
      </c>
      <c r="AJ19" t="s">
        <v>3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ROW(Source!A76)</f>
        <v>76</v>
      </c>
      <c r="B20">
        <v>40602210</v>
      </c>
      <c r="C20">
        <v>40602207</v>
      </c>
      <c r="D20">
        <v>38620278</v>
      </c>
      <c r="E20">
        <v>1</v>
      </c>
      <c r="F20">
        <v>1</v>
      </c>
      <c r="G20">
        <v>25</v>
      </c>
      <c r="H20">
        <v>2</v>
      </c>
      <c r="I20" t="s">
        <v>596</v>
      </c>
      <c r="J20" t="s">
        <v>597</v>
      </c>
      <c r="K20" t="s">
        <v>598</v>
      </c>
      <c r="L20">
        <v>1368</v>
      </c>
      <c r="N20">
        <v>1011</v>
      </c>
      <c r="O20" t="s">
        <v>544</v>
      </c>
      <c r="P20" t="s">
        <v>544</v>
      </c>
      <c r="Q20">
        <v>1</v>
      </c>
      <c r="X20">
        <v>2.08</v>
      </c>
      <c r="Y20">
        <v>0</v>
      </c>
      <c r="Z20">
        <v>416.25</v>
      </c>
      <c r="AA20">
        <v>204.9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2.08</v>
      </c>
      <c r="AH20">
        <v>3</v>
      </c>
      <c r="AI20">
        <v>-1</v>
      </c>
      <c r="AJ20" t="s">
        <v>3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ROW(Source!A76)</f>
        <v>76</v>
      </c>
      <c r="B21">
        <v>40602211</v>
      </c>
      <c r="C21">
        <v>40602207</v>
      </c>
      <c r="D21">
        <v>38620281</v>
      </c>
      <c r="E21">
        <v>1</v>
      </c>
      <c r="F21">
        <v>1</v>
      </c>
      <c r="G21">
        <v>25</v>
      </c>
      <c r="H21">
        <v>2</v>
      </c>
      <c r="I21" t="s">
        <v>599</v>
      </c>
      <c r="J21" t="s">
        <v>600</v>
      </c>
      <c r="K21" t="s">
        <v>601</v>
      </c>
      <c r="L21">
        <v>1368</v>
      </c>
      <c r="N21">
        <v>1011</v>
      </c>
      <c r="O21" t="s">
        <v>544</v>
      </c>
      <c r="P21" t="s">
        <v>544</v>
      </c>
      <c r="Q21">
        <v>1</v>
      </c>
      <c r="X21">
        <v>0.81</v>
      </c>
      <c r="Y21">
        <v>0</v>
      </c>
      <c r="Z21">
        <v>1942.21</v>
      </c>
      <c r="AA21">
        <v>436.39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0.81</v>
      </c>
      <c r="AH21">
        <v>3</v>
      </c>
      <c r="AI21">
        <v>-1</v>
      </c>
      <c r="AJ21" t="s">
        <v>3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ROW(Source!A76)</f>
        <v>76</v>
      </c>
      <c r="B22">
        <v>40602212</v>
      </c>
      <c r="C22">
        <v>40602207</v>
      </c>
      <c r="D22">
        <v>38620305</v>
      </c>
      <c r="E22">
        <v>1</v>
      </c>
      <c r="F22">
        <v>1</v>
      </c>
      <c r="G22">
        <v>25</v>
      </c>
      <c r="H22">
        <v>2</v>
      </c>
      <c r="I22" t="s">
        <v>581</v>
      </c>
      <c r="J22" t="s">
        <v>582</v>
      </c>
      <c r="K22" t="s">
        <v>583</v>
      </c>
      <c r="L22">
        <v>1368</v>
      </c>
      <c r="N22">
        <v>1011</v>
      </c>
      <c r="O22" t="s">
        <v>544</v>
      </c>
      <c r="P22" t="s">
        <v>544</v>
      </c>
      <c r="Q22">
        <v>1</v>
      </c>
      <c r="X22">
        <v>1.94</v>
      </c>
      <c r="Y22">
        <v>0</v>
      </c>
      <c r="Z22">
        <v>1364.77</v>
      </c>
      <c r="AA22">
        <v>610.30999999999995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1.94</v>
      </c>
      <c r="AH22">
        <v>3</v>
      </c>
      <c r="AI22">
        <v>-1</v>
      </c>
      <c r="AJ22" t="s">
        <v>3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ROW(Source!A76)</f>
        <v>76</v>
      </c>
      <c r="B23">
        <v>40602213</v>
      </c>
      <c r="C23">
        <v>40602207</v>
      </c>
      <c r="D23">
        <v>38620271</v>
      </c>
      <c r="E23">
        <v>1</v>
      </c>
      <c r="F23">
        <v>1</v>
      </c>
      <c r="G23">
        <v>25</v>
      </c>
      <c r="H23">
        <v>2</v>
      </c>
      <c r="I23" t="s">
        <v>602</v>
      </c>
      <c r="J23" t="s">
        <v>603</v>
      </c>
      <c r="K23" t="s">
        <v>604</v>
      </c>
      <c r="L23">
        <v>1368</v>
      </c>
      <c r="N23">
        <v>1011</v>
      </c>
      <c r="O23" t="s">
        <v>544</v>
      </c>
      <c r="P23" t="s">
        <v>544</v>
      </c>
      <c r="Q23">
        <v>1</v>
      </c>
      <c r="X23">
        <v>0.65</v>
      </c>
      <c r="Y23">
        <v>0</v>
      </c>
      <c r="Z23">
        <v>1179.56</v>
      </c>
      <c r="AA23">
        <v>439.28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0.65</v>
      </c>
      <c r="AH23">
        <v>3</v>
      </c>
      <c r="AI23">
        <v>-1</v>
      </c>
      <c r="AJ23" t="s">
        <v>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ROW(Source!A76)</f>
        <v>76</v>
      </c>
      <c r="B24">
        <v>40602214</v>
      </c>
      <c r="C24">
        <v>40602207</v>
      </c>
      <c r="D24">
        <v>38622214</v>
      </c>
      <c r="E24">
        <v>1</v>
      </c>
      <c r="F24">
        <v>1</v>
      </c>
      <c r="G24">
        <v>25</v>
      </c>
      <c r="H24">
        <v>3</v>
      </c>
      <c r="I24" t="s">
        <v>605</v>
      </c>
      <c r="J24" t="s">
        <v>606</v>
      </c>
      <c r="K24" t="s">
        <v>607</v>
      </c>
      <c r="L24">
        <v>1339</v>
      </c>
      <c r="N24">
        <v>1007</v>
      </c>
      <c r="O24" t="s">
        <v>263</v>
      </c>
      <c r="P24" t="s">
        <v>263</v>
      </c>
      <c r="Q24">
        <v>1</v>
      </c>
      <c r="X24">
        <v>110</v>
      </c>
      <c r="Y24">
        <v>590.78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110</v>
      </c>
      <c r="AH24">
        <v>3</v>
      </c>
      <c r="AI24">
        <v>-1</v>
      </c>
      <c r="AJ24" t="s">
        <v>3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ROW(Source!A76)</f>
        <v>76</v>
      </c>
      <c r="B25">
        <v>40602215</v>
      </c>
      <c r="C25">
        <v>40602207</v>
      </c>
      <c r="D25">
        <v>38622957</v>
      </c>
      <c r="E25">
        <v>1</v>
      </c>
      <c r="F25">
        <v>1</v>
      </c>
      <c r="G25">
        <v>25</v>
      </c>
      <c r="H25">
        <v>3</v>
      </c>
      <c r="I25" t="s">
        <v>608</v>
      </c>
      <c r="J25" t="s">
        <v>609</v>
      </c>
      <c r="K25" t="s">
        <v>610</v>
      </c>
      <c r="L25">
        <v>1339</v>
      </c>
      <c r="N25">
        <v>1007</v>
      </c>
      <c r="O25" t="s">
        <v>263</v>
      </c>
      <c r="P25" t="s">
        <v>263</v>
      </c>
      <c r="Q25">
        <v>1</v>
      </c>
      <c r="X25">
        <v>5</v>
      </c>
      <c r="Y25">
        <v>33.729999999999997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5</v>
      </c>
      <c r="AH25">
        <v>3</v>
      </c>
      <c r="AI25">
        <v>-1</v>
      </c>
      <c r="AJ25" t="s">
        <v>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ROW(Source!A77)</f>
        <v>77</v>
      </c>
      <c r="B26">
        <v>40602217</v>
      </c>
      <c r="C26">
        <v>40602216</v>
      </c>
      <c r="D26">
        <v>38607873</v>
      </c>
      <c r="E26">
        <v>25</v>
      </c>
      <c r="F26">
        <v>1</v>
      </c>
      <c r="G26">
        <v>25</v>
      </c>
      <c r="H26">
        <v>1</v>
      </c>
      <c r="I26" t="s">
        <v>538</v>
      </c>
      <c r="J26" t="s">
        <v>3</v>
      </c>
      <c r="K26" t="s">
        <v>539</v>
      </c>
      <c r="L26">
        <v>1191</v>
      </c>
      <c r="N26">
        <v>1013</v>
      </c>
      <c r="O26" t="s">
        <v>540</v>
      </c>
      <c r="P26" t="s">
        <v>540</v>
      </c>
      <c r="Q26">
        <v>1</v>
      </c>
      <c r="X26">
        <v>80.27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1</v>
      </c>
      <c r="AF26" t="s">
        <v>3</v>
      </c>
      <c r="AG26">
        <v>80.27</v>
      </c>
      <c r="AH26">
        <v>3</v>
      </c>
      <c r="AI26">
        <v>-1</v>
      </c>
      <c r="AJ26" t="s">
        <v>3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ROW(Source!A77)</f>
        <v>77</v>
      </c>
      <c r="B27">
        <v>40602218</v>
      </c>
      <c r="C27">
        <v>40602216</v>
      </c>
      <c r="D27">
        <v>38623896</v>
      </c>
      <c r="E27">
        <v>1</v>
      </c>
      <c r="F27">
        <v>1</v>
      </c>
      <c r="G27">
        <v>25</v>
      </c>
      <c r="H27">
        <v>3</v>
      </c>
      <c r="I27" t="s">
        <v>566</v>
      </c>
      <c r="J27" t="s">
        <v>567</v>
      </c>
      <c r="K27" t="s">
        <v>568</v>
      </c>
      <c r="L27">
        <v>1339</v>
      </c>
      <c r="N27">
        <v>1007</v>
      </c>
      <c r="O27" t="s">
        <v>263</v>
      </c>
      <c r="P27" t="s">
        <v>263</v>
      </c>
      <c r="Q27">
        <v>1</v>
      </c>
      <c r="X27">
        <v>5.9</v>
      </c>
      <c r="Y27">
        <v>3869.68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5.9</v>
      </c>
      <c r="AH27">
        <v>3</v>
      </c>
      <c r="AI27">
        <v>-1</v>
      </c>
      <c r="AJ27" t="s">
        <v>3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ROW(Source!A77)</f>
        <v>77</v>
      </c>
      <c r="B28">
        <v>40602219</v>
      </c>
      <c r="C28">
        <v>40602216</v>
      </c>
      <c r="D28">
        <v>38623972</v>
      </c>
      <c r="E28">
        <v>1</v>
      </c>
      <c r="F28">
        <v>1</v>
      </c>
      <c r="G28">
        <v>25</v>
      </c>
      <c r="H28">
        <v>3</v>
      </c>
      <c r="I28" t="s">
        <v>569</v>
      </c>
      <c r="J28" t="s">
        <v>570</v>
      </c>
      <c r="K28" t="s">
        <v>571</v>
      </c>
      <c r="L28">
        <v>1339</v>
      </c>
      <c r="N28">
        <v>1007</v>
      </c>
      <c r="O28" t="s">
        <v>263</v>
      </c>
      <c r="P28" t="s">
        <v>263</v>
      </c>
      <c r="Q28">
        <v>1</v>
      </c>
      <c r="X28">
        <v>0.06</v>
      </c>
      <c r="Y28">
        <v>3003.56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0.06</v>
      </c>
      <c r="AH28">
        <v>3</v>
      </c>
      <c r="AI28">
        <v>-1</v>
      </c>
      <c r="AJ28" t="s">
        <v>3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ROW(Source!A77)</f>
        <v>77</v>
      </c>
      <c r="B29">
        <v>40602220</v>
      </c>
      <c r="C29">
        <v>40602216</v>
      </c>
      <c r="D29">
        <v>38624712</v>
      </c>
      <c r="E29">
        <v>1</v>
      </c>
      <c r="F29">
        <v>1</v>
      </c>
      <c r="G29">
        <v>25</v>
      </c>
      <c r="H29">
        <v>3</v>
      </c>
      <c r="I29" t="s">
        <v>572</v>
      </c>
      <c r="J29" t="s">
        <v>573</v>
      </c>
      <c r="K29" t="s">
        <v>574</v>
      </c>
      <c r="L29">
        <v>1339</v>
      </c>
      <c r="N29">
        <v>1007</v>
      </c>
      <c r="O29" t="s">
        <v>263</v>
      </c>
      <c r="P29" t="s">
        <v>263</v>
      </c>
      <c r="Q29">
        <v>1</v>
      </c>
      <c r="X29">
        <v>4.3</v>
      </c>
      <c r="Y29">
        <v>6544.04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4.3</v>
      </c>
      <c r="AH29">
        <v>3</v>
      </c>
      <c r="AI29">
        <v>-1</v>
      </c>
      <c r="AJ29" t="s">
        <v>3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ROW(Source!A78)</f>
        <v>78</v>
      </c>
      <c r="B30">
        <v>40602224</v>
      </c>
      <c r="C30">
        <v>40602221</v>
      </c>
      <c r="D30">
        <v>38607873</v>
      </c>
      <c r="E30">
        <v>25</v>
      </c>
      <c r="F30">
        <v>1</v>
      </c>
      <c r="G30">
        <v>25</v>
      </c>
      <c r="H30">
        <v>1</v>
      </c>
      <c r="I30" t="s">
        <v>538</v>
      </c>
      <c r="J30" t="s">
        <v>3</v>
      </c>
      <c r="K30" t="s">
        <v>539</v>
      </c>
      <c r="L30">
        <v>1191</v>
      </c>
      <c r="N30">
        <v>1013</v>
      </c>
      <c r="O30" t="s">
        <v>540</v>
      </c>
      <c r="P30" t="s">
        <v>540</v>
      </c>
      <c r="Q30">
        <v>1</v>
      </c>
      <c r="X30">
        <v>10.3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1</v>
      </c>
      <c r="AF30" t="s">
        <v>3</v>
      </c>
      <c r="AG30">
        <v>10.3</v>
      </c>
      <c r="AH30">
        <v>3</v>
      </c>
      <c r="AI30">
        <v>-1</v>
      </c>
      <c r="AJ30" t="s">
        <v>3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ROW(Source!A78)</f>
        <v>78</v>
      </c>
      <c r="B31">
        <v>40602225</v>
      </c>
      <c r="C31">
        <v>40602221</v>
      </c>
      <c r="D31">
        <v>38620266</v>
      </c>
      <c r="E31">
        <v>1</v>
      </c>
      <c r="F31">
        <v>1</v>
      </c>
      <c r="G31">
        <v>25</v>
      </c>
      <c r="H31">
        <v>2</v>
      </c>
      <c r="I31" t="s">
        <v>638</v>
      </c>
      <c r="J31" t="s">
        <v>639</v>
      </c>
      <c r="K31" t="s">
        <v>640</v>
      </c>
      <c r="L31">
        <v>1368</v>
      </c>
      <c r="N31">
        <v>1011</v>
      </c>
      <c r="O31" t="s">
        <v>544</v>
      </c>
      <c r="P31" t="s">
        <v>544</v>
      </c>
      <c r="Q31">
        <v>1</v>
      </c>
      <c r="X31">
        <v>0.89</v>
      </c>
      <c r="Y31">
        <v>0</v>
      </c>
      <c r="Z31">
        <v>1207.81</v>
      </c>
      <c r="AA31">
        <v>504.4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0.89</v>
      </c>
      <c r="AH31">
        <v>3</v>
      </c>
      <c r="AI31">
        <v>-1</v>
      </c>
      <c r="AJ31" t="s">
        <v>3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ROW(Source!A78)</f>
        <v>78</v>
      </c>
      <c r="B32">
        <v>40602226</v>
      </c>
      <c r="C32">
        <v>40602221</v>
      </c>
      <c r="D32">
        <v>38621061</v>
      </c>
      <c r="E32">
        <v>1</v>
      </c>
      <c r="F32">
        <v>1</v>
      </c>
      <c r="G32">
        <v>25</v>
      </c>
      <c r="H32">
        <v>3</v>
      </c>
      <c r="I32" t="s">
        <v>724</v>
      </c>
      <c r="J32" t="s">
        <v>725</v>
      </c>
      <c r="K32" t="s">
        <v>726</v>
      </c>
      <c r="L32">
        <v>1348</v>
      </c>
      <c r="N32">
        <v>1009</v>
      </c>
      <c r="O32" t="s">
        <v>42</v>
      </c>
      <c r="P32" t="s">
        <v>42</v>
      </c>
      <c r="Q32">
        <v>1000</v>
      </c>
      <c r="X32">
        <v>0.06</v>
      </c>
      <c r="Y32">
        <v>29928.9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0.06</v>
      </c>
      <c r="AH32">
        <v>3</v>
      </c>
      <c r="AI32">
        <v>-1</v>
      </c>
      <c r="AJ32" t="s">
        <v>3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ROW(Source!A78)</f>
        <v>78</v>
      </c>
      <c r="B33">
        <v>40602227</v>
      </c>
      <c r="C33">
        <v>40602221</v>
      </c>
      <c r="D33">
        <v>38624125</v>
      </c>
      <c r="E33">
        <v>1</v>
      </c>
      <c r="F33">
        <v>1</v>
      </c>
      <c r="G33">
        <v>25</v>
      </c>
      <c r="H33">
        <v>3</v>
      </c>
      <c r="I33" t="s">
        <v>133</v>
      </c>
      <c r="J33" t="s">
        <v>135</v>
      </c>
      <c r="K33" t="s">
        <v>134</v>
      </c>
      <c r="L33">
        <v>1348</v>
      </c>
      <c r="N33">
        <v>1009</v>
      </c>
      <c r="O33" t="s">
        <v>42</v>
      </c>
      <c r="P33" t="s">
        <v>42</v>
      </c>
      <c r="Q33">
        <v>1000</v>
      </c>
      <c r="X33">
        <v>7.14</v>
      </c>
      <c r="Y33">
        <v>2628.2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7.14</v>
      </c>
      <c r="AH33">
        <v>2</v>
      </c>
      <c r="AI33">
        <v>40602222</v>
      </c>
      <c r="AJ33">
        <v>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ROW(Source!A115)</f>
        <v>115</v>
      </c>
      <c r="B34">
        <v>40602238</v>
      </c>
      <c r="C34">
        <v>40602230</v>
      </c>
      <c r="D34">
        <v>38607873</v>
      </c>
      <c r="E34">
        <v>25</v>
      </c>
      <c r="F34">
        <v>1</v>
      </c>
      <c r="G34">
        <v>25</v>
      </c>
      <c r="H34">
        <v>1</v>
      </c>
      <c r="I34" t="s">
        <v>538</v>
      </c>
      <c r="J34" t="s">
        <v>3</v>
      </c>
      <c r="K34" t="s">
        <v>539</v>
      </c>
      <c r="L34">
        <v>1191</v>
      </c>
      <c r="N34">
        <v>1013</v>
      </c>
      <c r="O34" t="s">
        <v>540</v>
      </c>
      <c r="P34" t="s">
        <v>540</v>
      </c>
      <c r="Q34">
        <v>1</v>
      </c>
      <c r="X34">
        <v>134.08000000000001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1</v>
      </c>
      <c r="AF34" t="s">
        <v>3</v>
      </c>
      <c r="AG34">
        <v>134.08000000000001</v>
      </c>
      <c r="AH34">
        <v>2</v>
      </c>
      <c r="AI34">
        <v>40602231</v>
      </c>
      <c r="AJ34">
        <v>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ROW(Source!A115)</f>
        <v>115</v>
      </c>
      <c r="B35">
        <v>40602239</v>
      </c>
      <c r="C35">
        <v>40602230</v>
      </c>
      <c r="D35">
        <v>38620710</v>
      </c>
      <c r="E35">
        <v>1</v>
      </c>
      <c r="F35">
        <v>1</v>
      </c>
      <c r="G35">
        <v>25</v>
      </c>
      <c r="H35">
        <v>2</v>
      </c>
      <c r="I35" t="s">
        <v>541</v>
      </c>
      <c r="J35" t="s">
        <v>542</v>
      </c>
      <c r="K35" t="s">
        <v>543</v>
      </c>
      <c r="L35">
        <v>1368</v>
      </c>
      <c r="N35">
        <v>1011</v>
      </c>
      <c r="O35" t="s">
        <v>544</v>
      </c>
      <c r="P35" t="s">
        <v>544</v>
      </c>
      <c r="Q35">
        <v>1</v>
      </c>
      <c r="X35">
        <v>4.0999999999999996</v>
      </c>
      <c r="Y35">
        <v>0</v>
      </c>
      <c r="Z35">
        <v>88.33</v>
      </c>
      <c r="AA35">
        <v>4.1399999999999997</v>
      </c>
      <c r="AB35">
        <v>0</v>
      </c>
      <c r="AC35">
        <v>0</v>
      </c>
      <c r="AD35">
        <v>1</v>
      </c>
      <c r="AE35">
        <v>0</v>
      </c>
      <c r="AF35" t="s">
        <v>3</v>
      </c>
      <c r="AG35">
        <v>4.0999999999999996</v>
      </c>
      <c r="AH35">
        <v>2</v>
      </c>
      <c r="AI35">
        <v>40602232</v>
      </c>
      <c r="AJ35">
        <v>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ROW(Source!A115)</f>
        <v>115</v>
      </c>
      <c r="B36">
        <v>40602240</v>
      </c>
      <c r="C36">
        <v>40602230</v>
      </c>
      <c r="D36">
        <v>38620914</v>
      </c>
      <c r="E36">
        <v>1</v>
      </c>
      <c r="F36">
        <v>1</v>
      </c>
      <c r="G36">
        <v>25</v>
      </c>
      <c r="H36">
        <v>2</v>
      </c>
      <c r="I36" t="s">
        <v>545</v>
      </c>
      <c r="J36" t="s">
        <v>546</v>
      </c>
      <c r="K36" t="s">
        <v>547</v>
      </c>
      <c r="L36">
        <v>1368</v>
      </c>
      <c r="N36">
        <v>1011</v>
      </c>
      <c r="O36" t="s">
        <v>544</v>
      </c>
      <c r="P36" t="s">
        <v>544</v>
      </c>
      <c r="Q36">
        <v>1</v>
      </c>
      <c r="X36">
        <v>2.1800000000000002</v>
      </c>
      <c r="Y36">
        <v>0</v>
      </c>
      <c r="Z36">
        <v>3.96</v>
      </c>
      <c r="AA36">
        <v>0.01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2.1800000000000002</v>
      </c>
      <c r="AH36">
        <v>2</v>
      </c>
      <c r="AI36">
        <v>40602233</v>
      </c>
      <c r="AJ36">
        <v>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ROW(Source!A115)</f>
        <v>115</v>
      </c>
      <c r="B37">
        <v>40602241</v>
      </c>
      <c r="C37">
        <v>40602230</v>
      </c>
      <c r="D37">
        <v>38622215</v>
      </c>
      <c r="E37">
        <v>1</v>
      </c>
      <c r="F37">
        <v>1</v>
      </c>
      <c r="G37">
        <v>25</v>
      </c>
      <c r="H37">
        <v>3</v>
      </c>
      <c r="I37" t="s">
        <v>548</v>
      </c>
      <c r="J37" t="s">
        <v>549</v>
      </c>
      <c r="K37" t="s">
        <v>550</v>
      </c>
      <c r="L37">
        <v>1339</v>
      </c>
      <c r="N37">
        <v>1007</v>
      </c>
      <c r="O37" t="s">
        <v>263</v>
      </c>
      <c r="P37" t="s">
        <v>263</v>
      </c>
      <c r="Q37">
        <v>1</v>
      </c>
      <c r="X37">
        <v>0.21</v>
      </c>
      <c r="Y37">
        <v>590.78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0.21</v>
      </c>
      <c r="AH37">
        <v>2</v>
      </c>
      <c r="AI37">
        <v>40602234</v>
      </c>
      <c r="AJ37">
        <v>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ROW(Source!A115)</f>
        <v>115</v>
      </c>
      <c r="B38">
        <v>40602242</v>
      </c>
      <c r="C38">
        <v>40602230</v>
      </c>
      <c r="D38">
        <v>38624004</v>
      </c>
      <c r="E38">
        <v>1</v>
      </c>
      <c r="F38">
        <v>1</v>
      </c>
      <c r="G38">
        <v>25</v>
      </c>
      <c r="H38">
        <v>3</v>
      </c>
      <c r="I38" t="s">
        <v>551</v>
      </c>
      <c r="J38" t="s">
        <v>552</v>
      </c>
      <c r="K38" t="s">
        <v>553</v>
      </c>
      <c r="L38">
        <v>1348</v>
      </c>
      <c r="N38">
        <v>1009</v>
      </c>
      <c r="O38" t="s">
        <v>42</v>
      </c>
      <c r="P38" t="s">
        <v>42</v>
      </c>
      <c r="Q38">
        <v>1000</v>
      </c>
      <c r="X38">
        <v>8.5299999999999994</v>
      </c>
      <c r="Y38">
        <v>3130.47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8.5299999999999994</v>
      </c>
      <c r="AH38">
        <v>2</v>
      </c>
      <c r="AI38">
        <v>40602235</v>
      </c>
      <c r="AJ38">
        <v>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ROW(Source!A115)</f>
        <v>115</v>
      </c>
      <c r="B39">
        <v>40602243</v>
      </c>
      <c r="C39">
        <v>40602230</v>
      </c>
      <c r="D39">
        <v>38625164</v>
      </c>
      <c r="E39">
        <v>1</v>
      </c>
      <c r="F39">
        <v>1</v>
      </c>
      <c r="G39">
        <v>25</v>
      </c>
      <c r="H39">
        <v>3</v>
      </c>
      <c r="I39" t="s">
        <v>554</v>
      </c>
      <c r="J39" t="s">
        <v>555</v>
      </c>
      <c r="K39" t="s">
        <v>556</v>
      </c>
      <c r="L39">
        <v>1354</v>
      </c>
      <c r="N39">
        <v>1010</v>
      </c>
      <c r="O39" t="s">
        <v>171</v>
      </c>
      <c r="P39" t="s">
        <v>171</v>
      </c>
      <c r="Q39">
        <v>1</v>
      </c>
      <c r="X39">
        <v>1.5</v>
      </c>
      <c r="Y39">
        <v>4170.97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1.5</v>
      </c>
      <c r="AH39">
        <v>2</v>
      </c>
      <c r="AI39">
        <v>40602236</v>
      </c>
      <c r="AJ39">
        <v>10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ROW(Source!A115)</f>
        <v>115</v>
      </c>
      <c r="B40">
        <v>40602244</v>
      </c>
      <c r="C40">
        <v>40602230</v>
      </c>
      <c r="D40">
        <v>38608589</v>
      </c>
      <c r="E40">
        <v>25</v>
      </c>
      <c r="F40">
        <v>1</v>
      </c>
      <c r="G40">
        <v>25</v>
      </c>
      <c r="H40">
        <v>3</v>
      </c>
      <c r="I40" t="s">
        <v>727</v>
      </c>
      <c r="J40" t="s">
        <v>3</v>
      </c>
      <c r="K40" t="s">
        <v>728</v>
      </c>
      <c r="L40">
        <v>1327</v>
      </c>
      <c r="N40">
        <v>1005</v>
      </c>
      <c r="O40" t="s">
        <v>148</v>
      </c>
      <c r="P40" t="s">
        <v>148</v>
      </c>
      <c r="Q40">
        <v>1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 t="s">
        <v>3</v>
      </c>
      <c r="AG40">
        <v>0</v>
      </c>
      <c r="AH40">
        <v>3</v>
      </c>
      <c r="AI40">
        <v>-1</v>
      </c>
      <c r="AJ40" t="s">
        <v>3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ROW(Source!A117)</f>
        <v>117</v>
      </c>
      <c r="B41">
        <v>40611023</v>
      </c>
      <c r="C41">
        <v>40611020</v>
      </c>
      <c r="D41">
        <v>38607873</v>
      </c>
      <c r="E41">
        <v>25</v>
      </c>
      <c r="F41">
        <v>1</v>
      </c>
      <c r="G41">
        <v>25</v>
      </c>
      <c r="H41">
        <v>1</v>
      </c>
      <c r="I41" t="s">
        <v>538</v>
      </c>
      <c r="J41" t="s">
        <v>3</v>
      </c>
      <c r="K41" t="s">
        <v>539</v>
      </c>
      <c r="L41">
        <v>1191</v>
      </c>
      <c r="N41">
        <v>1013</v>
      </c>
      <c r="O41" t="s">
        <v>540</v>
      </c>
      <c r="P41" t="s">
        <v>540</v>
      </c>
      <c r="Q41">
        <v>1</v>
      </c>
      <c r="X41">
        <v>10.3</v>
      </c>
      <c r="Y41">
        <v>0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1</v>
      </c>
      <c r="AF41" t="s">
        <v>3</v>
      </c>
      <c r="AG41">
        <v>10.3</v>
      </c>
      <c r="AH41">
        <v>3</v>
      </c>
      <c r="AI41">
        <v>-1</v>
      </c>
      <c r="AJ41" t="s">
        <v>3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ROW(Source!A117)</f>
        <v>117</v>
      </c>
      <c r="B42">
        <v>40611024</v>
      </c>
      <c r="C42">
        <v>40611020</v>
      </c>
      <c r="D42">
        <v>38620266</v>
      </c>
      <c r="E42">
        <v>1</v>
      </c>
      <c r="F42">
        <v>1</v>
      </c>
      <c r="G42">
        <v>25</v>
      </c>
      <c r="H42">
        <v>2</v>
      </c>
      <c r="I42" t="s">
        <v>638</v>
      </c>
      <c r="J42" t="s">
        <v>639</v>
      </c>
      <c r="K42" t="s">
        <v>640</v>
      </c>
      <c r="L42">
        <v>1368</v>
      </c>
      <c r="N42">
        <v>1011</v>
      </c>
      <c r="O42" t="s">
        <v>544</v>
      </c>
      <c r="P42" t="s">
        <v>544</v>
      </c>
      <c r="Q42">
        <v>1</v>
      </c>
      <c r="X42">
        <v>0.89</v>
      </c>
      <c r="Y42">
        <v>0</v>
      </c>
      <c r="Z42">
        <v>1207.81</v>
      </c>
      <c r="AA42">
        <v>504.4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0.89</v>
      </c>
      <c r="AH42">
        <v>3</v>
      </c>
      <c r="AI42">
        <v>-1</v>
      </c>
      <c r="AJ42" t="s">
        <v>3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ROW(Source!A117)</f>
        <v>117</v>
      </c>
      <c r="B43">
        <v>40611025</v>
      </c>
      <c r="C43">
        <v>40611020</v>
      </c>
      <c r="D43">
        <v>38621061</v>
      </c>
      <c r="E43">
        <v>1</v>
      </c>
      <c r="F43">
        <v>1</v>
      </c>
      <c r="G43">
        <v>25</v>
      </c>
      <c r="H43">
        <v>3</v>
      </c>
      <c r="I43" t="s">
        <v>724</v>
      </c>
      <c r="J43" t="s">
        <v>725</v>
      </c>
      <c r="K43" t="s">
        <v>726</v>
      </c>
      <c r="L43">
        <v>1348</v>
      </c>
      <c r="N43">
        <v>1009</v>
      </c>
      <c r="O43" t="s">
        <v>42</v>
      </c>
      <c r="P43" t="s">
        <v>42</v>
      </c>
      <c r="Q43">
        <v>1000</v>
      </c>
      <c r="X43">
        <v>0.06</v>
      </c>
      <c r="Y43">
        <v>29928.9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3</v>
      </c>
      <c r="AG43">
        <v>0.06</v>
      </c>
      <c r="AH43">
        <v>3</v>
      </c>
      <c r="AI43">
        <v>-1</v>
      </c>
      <c r="AJ43" t="s">
        <v>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ROW(Source!A117)</f>
        <v>117</v>
      </c>
      <c r="B44">
        <v>40611026</v>
      </c>
      <c r="C44">
        <v>40611020</v>
      </c>
      <c r="D44">
        <v>38624125</v>
      </c>
      <c r="E44">
        <v>1</v>
      </c>
      <c r="F44">
        <v>1</v>
      </c>
      <c r="G44">
        <v>25</v>
      </c>
      <c r="H44">
        <v>3</v>
      </c>
      <c r="I44" t="s">
        <v>133</v>
      </c>
      <c r="J44" t="s">
        <v>135</v>
      </c>
      <c r="K44" t="s">
        <v>134</v>
      </c>
      <c r="L44">
        <v>1348</v>
      </c>
      <c r="N44">
        <v>1009</v>
      </c>
      <c r="O44" t="s">
        <v>42</v>
      </c>
      <c r="P44" t="s">
        <v>42</v>
      </c>
      <c r="Q44">
        <v>1000</v>
      </c>
      <c r="X44">
        <v>7.14</v>
      </c>
      <c r="Y44">
        <v>2628.2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3</v>
      </c>
      <c r="AG44">
        <v>7.14</v>
      </c>
      <c r="AH44">
        <v>2</v>
      </c>
      <c r="AI44">
        <v>40611022</v>
      </c>
      <c r="AJ44">
        <v>11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ROW(Source!A154)</f>
        <v>154</v>
      </c>
      <c r="B45">
        <v>40602251</v>
      </c>
      <c r="C45">
        <v>40602246</v>
      </c>
      <c r="D45">
        <v>38607873</v>
      </c>
      <c r="E45">
        <v>25</v>
      </c>
      <c r="F45">
        <v>1</v>
      </c>
      <c r="G45">
        <v>25</v>
      </c>
      <c r="H45">
        <v>1</v>
      </c>
      <c r="I45" t="s">
        <v>538</v>
      </c>
      <c r="J45" t="s">
        <v>3</v>
      </c>
      <c r="K45" t="s">
        <v>539</v>
      </c>
      <c r="L45">
        <v>1191</v>
      </c>
      <c r="N45">
        <v>1013</v>
      </c>
      <c r="O45" t="s">
        <v>540</v>
      </c>
      <c r="P45" t="s">
        <v>540</v>
      </c>
      <c r="Q45">
        <v>1</v>
      </c>
      <c r="X45">
        <v>0.38</v>
      </c>
      <c r="Y45">
        <v>0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1</v>
      </c>
      <c r="AF45" t="s">
        <v>3</v>
      </c>
      <c r="AG45">
        <v>0.38</v>
      </c>
      <c r="AH45">
        <v>2</v>
      </c>
      <c r="AI45">
        <v>40602247</v>
      </c>
      <c r="AJ45">
        <v>13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ROW(Source!A154)</f>
        <v>154</v>
      </c>
      <c r="B46">
        <v>40602252</v>
      </c>
      <c r="C46">
        <v>40602246</v>
      </c>
      <c r="D46">
        <v>38620310</v>
      </c>
      <c r="E46">
        <v>1</v>
      </c>
      <c r="F46">
        <v>1</v>
      </c>
      <c r="G46">
        <v>25</v>
      </c>
      <c r="H46">
        <v>2</v>
      </c>
      <c r="I46" t="s">
        <v>557</v>
      </c>
      <c r="J46" t="s">
        <v>558</v>
      </c>
      <c r="K46" t="s">
        <v>559</v>
      </c>
      <c r="L46">
        <v>1368</v>
      </c>
      <c r="N46">
        <v>1011</v>
      </c>
      <c r="O46" t="s">
        <v>544</v>
      </c>
      <c r="P46" t="s">
        <v>544</v>
      </c>
      <c r="Q46">
        <v>1</v>
      </c>
      <c r="X46">
        <v>0.1</v>
      </c>
      <c r="Y46">
        <v>0</v>
      </c>
      <c r="Z46">
        <v>1320.92</v>
      </c>
      <c r="AA46">
        <v>1099.01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0.1</v>
      </c>
      <c r="AH46">
        <v>2</v>
      </c>
      <c r="AI46">
        <v>40602248</v>
      </c>
      <c r="AJ46">
        <v>14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ROW(Source!A154)</f>
        <v>154</v>
      </c>
      <c r="B47">
        <v>40602253</v>
      </c>
      <c r="C47">
        <v>40602246</v>
      </c>
      <c r="D47">
        <v>38620317</v>
      </c>
      <c r="E47">
        <v>1</v>
      </c>
      <c r="F47">
        <v>1</v>
      </c>
      <c r="G47">
        <v>25</v>
      </c>
      <c r="H47">
        <v>2</v>
      </c>
      <c r="I47" t="s">
        <v>560</v>
      </c>
      <c r="J47" t="s">
        <v>561</v>
      </c>
      <c r="K47" t="s">
        <v>562</v>
      </c>
      <c r="L47">
        <v>1368</v>
      </c>
      <c r="N47">
        <v>1011</v>
      </c>
      <c r="O47" t="s">
        <v>544</v>
      </c>
      <c r="P47" t="s">
        <v>544</v>
      </c>
      <c r="Q47">
        <v>1</v>
      </c>
      <c r="X47">
        <v>0.08</v>
      </c>
      <c r="Y47">
        <v>0</v>
      </c>
      <c r="Z47">
        <v>2175.39</v>
      </c>
      <c r="AA47">
        <v>408.02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0.08</v>
      </c>
      <c r="AH47">
        <v>2</v>
      </c>
      <c r="AI47">
        <v>40602249</v>
      </c>
      <c r="AJ47">
        <v>15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ROW(Source!A154)</f>
        <v>154</v>
      </c>
      <c r="B48">
        <v>40602254</v>
      </c>
      <c r="C48">
        <v>40602246</v>
      </c>
      <c r="D48">
        <v>38623528</v>
      </c>
      <c r="E48">
        <v>1</v>
      </c>
      <c r="F48">
        <v>1</v>
      </c>
      <c r="G48">
        <v>25</v>
      </c>
      <c r="H48">
        <v>3</v>
      </c>
      <c r="I48" t="s">
        <v>563</v>
      </c>
      <c r="J48" t="s">
        <v>564</v>
      </c>
      <c r="K48" t="s">
        <v>565</v>
      </c>
      <c r="L48">
        <v>1346</v>
      </c>
      <c r="N48">
        <v>1009</v>
      </c>
      <c r="O48" t="s">
        <v>272</v>
      </c>
      <c r="P48" t="s">
        <v>272</v>
      </c>
      <c r="Q48">
        <v>1</v>
      </c>
      <c r="X48">
        <v>8.19</v>
      </c>
      <c r="Y48">
        <v>75.94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8.19</v>
      </c>
      <c r="AH48">
        <v>2</v>
      </c>
      <c r="AI48">
        <v>40602250</v>
      </c>
      <c r="AJ48">
        <v>16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ROW(Source!A155)</f>
        <v>155</v>
      </c>
      <c r="B49">
        <v>40602256</v>
      </c>
      <c r="C49">
        <v>40602255</v>
      </c>
      <c r="D49">
        <v>38607873</v>
      </c>
      <c r="E49">
        <v>25</v>
      </c>
      <c r="F49">
        <v>1</v>
      </c>
      <c r="G49">
        <v>25</v>
      </c>
      <c r="H49">
        <v>1</v>
      </c>
      <c r="I49" t="s">
        <v>538</v>
      </c>
      <c r="J49" t="s">
        <v>3</v>
      </c>
      <c r="K49" t="s">
        <v>539</v>
      </c>
      <c r="L49">
        <v>1191</v>
      </c>
      <c r="N49">
        <v>1013</v>
      </c>
      <c r="O49" t="s">
        <v>540</v>
      </c>
      <c r="P49" t="s">
        <v>540</v>
      </c>
      <c r="Q49">
        <v>1</v>
      </c>
      <c r="X49">
        <v>342.54</v>
      </c>
      <c r="Y49">
        <v>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1</v>
      </c>
      <c r="AF49" t="s">
        <v>165</v>
      </c>
      <c r="AG49">
        <v>68.50800000000001</v>
      </c>
      <c r="AH49">
        <v>3</v>
      </c>
      <c r="AI49">
        <v>-1</v>
      </c>
      <c r="AJ49" t="s">
        <v>3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ROW(Source!A155)</f>
        <v>155</v>
      </c>
      <c r="B50">
        <v>40602257</v>
      </c>
      <c r="C50">
        <v>40602255</v>
      </c>
      <c r="D50">
        <v>38620402</v>
      </c>
      <c r="E50">
        <v>1</v>
      </c>
      <c r="F50">
        <v>1</v>
      </c>
      <c r="G50">
        <v>25</v>
      </c>
      <c r="H50">
        <v>2</v>
      </c>
      <c r="I50" t="s">
        <v>729</v>
      </c>
      <c r="J50" t="s">
        <v>730</v>
      </c>
      <c r="K50" t="s">
        <v>731</v>
      </c>
      <c r="L50">
        <v>1368</v>
      </c>
      <c r="N50">
        <v>1011</v>
      </c>
      <c r="O50" t="s">
        <v>544</v>
      </c>
      <c r="P50" t="s">
        <v>544</v>
      </c>
      <c r="Q50">
        <v>1</v>
      </c>
      <c r="X50">
        <v>13.75</v>
      </c>
      <c r="Y50">
        <v>0</v>
      </c>
      <c r="Z50">
        <v>1238.46</v>
      </c>
      <c r="AA50">
        <v>606.38</v>
      </c>
      <c r="AB50">
        <v>0</v>
      </c>
      <c r="AC50">
        <v>0</v>
      </c>
      <c r="AD50">
        <v>1</v>
      </c>
      <c r="AE50">
        <v>0</v>
      </c>
      <c r="AF50" t="s">
        <v>165</v>
      </c>
      <c r="AG50">
        <v>2.75</v>
      </c>
      <c r="AH50">
        <v>3</v>
      </c>
      <c r="AI50">
        <v>-1</v>
      </c>
      <c r="AJ50" t="s">
        <v>3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ROW(Source!A155)</f>
        <v>155</v>
      </c>
      <c r="B51">
        <v>40602258</v>
      </c>
      <c r="C51">
        <v>40602255</v>
      </c>
      <c r="D51">
        <v>38622003</v>
      </c>
      <c r="E51">
        <v>1</v>
      </c>
      <c r="F51">
        <v>1</v>
      </c>
      <c r="G51">
        <v>25</v>
      </c>
      <c r="H51">
        <v>3</v>
      </c>
      <c r="I51" t="s">
        <v>174</v>
      </c>
      <c r="J51" t="s">
        <v>176</v>
      </c>
      <c r="K51" t="s">
        <v>175</v>
      </c>
      <c r="L51">
        <v>1348</v>
      </c>
      <c r="N51">
        <v>1009</v>
      </c>
      <c r="O51" t="s">
        <v>42</v>
      </c>
      <c r="P51" t="s">
        <v>42</v>
      </c>
      <c r="Q51">
        <v>1000</v>
      </c>
      <c r="X51">
        <v>4.8000000000000001E-2</v>
      </c>
      <c r="Y51">
        <v>131633.01999999999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4.8000000000000001E-2</v>
      </c>
      <c r="AH51">
        <v>3</v>
      </c>
      <c r="AI51">
        <v>-1</v>
      </c>
      <c r="AJ51" t="s">
        <v>3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ROW(Source!A155)</f>
        <v>155</v>
      </c>
      <c r="B52">
        <v>40602259</v>
      </c>
      <c r="C52">
        <v>40602255</v>
      </c>
      <c r="D52">
        <v>38625703</v>
      </c>
      <c r="E52">
        <v>1</v>
      </c>
      <c r="F52">
        <v>1</v>
      </c>
      <c r="G52">
        <v>25</v>
      </c>
      <c r="H52">
        <v>3</v>
      </c>
      <c r="I52" t="s">
        <v>169</v>
      </c>
      <c r="J52" t="s">
        <v>172</v>
      </c>
      <c r="K52" t="s">
        <v>170</v>
      </c>
      <c r="L52">
        <v>1354</v>
      </c>
      <c r="N52">
        <v>1010</v>
      </c>
      <c r="O52" t="s">
        <v>171</v>
      </c>
      <c r="P52" t="s">
        <v>171</v>
      </c>
      <c r="Q52">
        <v>1</v>
      </c>
      <c r="X52">
        <v>100</v>
      </c>
      <c r="Y52">
        <v>1799.61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100</v>
      </c>
      <c r="AH52">
        <v>3</v>
      </c>
      <c r="AI52">
        <v>-1</v>
      </c>
      <c r="AJ52" t="s">
        <v>3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ROW(Source!A155)</f>
        <v>155</v>
      </c>
      <c r="B53">
        <v>40602260</v>
      </c>
      <c r="C53">
        <v>40602255</v>
      </c>
      <c r="D53">
        <v>38608615</v>
      </c>
      <c r="E53">
        <v>25</v>
      </c>
      <c r="F53">
        <v>1</v>
      </c>
      <c r="G53">
        <v>25</v>
      </c>
      <c r="H53">
        <v>3</v>
      </c>
      <c r="I53" t="s">
        <v>732</v>
      </c>
      <c r="J53" t="s">
        <v>3</v>
      </c>
      <c r="K53" t="s">
        <v>733</v>
      </c>
      <c r="L53">
        <v>1354</v>
      </c>
      <c r="N53">
        <v>1010</v>
      </c>
      <c r="O53" t="s">
        <v>171</v>
      </c>
      <c r="P53" t="s">
        <v>171</v>
      </c>
      <c r="Q53">
        <v>1</v>
      </c>
      <c r="X53">
        <v>100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 t="s">
        <v>3</v>
      </c>
      <c r="AG53">
        <v>100</v>
      </c>
      <c r="AH53">
        <v>3</v>
      </c>
      <c r="AI53">
        <v>-1</v>
      </c>
      <c r="AJ53" t="s">
        <v>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ROW(Source!A156)</f>
        <v>156</v>
      </c>
      <c r="B54">
        <v>40602267</v>
      </c>
      <c r="C54">
        <v>40602261</v>
      </c>
      <c r="D54">
        <v>38607873</v>
      </c>
      <c r="E54">
        <v>25</v>
      </c>
      <c r="F54">
        <v>1</v>
      </c>
      <c r="G54">
        <v>25</v>
      </c>
      <c r="H54">
        <v>1</v>
      </c>
      <c r="I54" t="s">
        <v>538</v>
      </c>
      <c r="J54" t="s">
        <v>3</v>
      </c>
      <c r="K54" t="s">
        <v>539</v>
      </c>
      <c r="L54">
        <v>1191</v>
      </c>
      <c r="N54">
        <v>1013</v>
      </c>
      <c r="O54" t="s">
        <v>540</v>
      </c>
      <c r="P54" t="s">
        <v>540</v>
      </c>
      <c r="Q54">
        <v>1</v>
      </c>
      <c r="X54">
        <v>342.54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1</v>
      </c>
      <c r="AF54" t="s">
        <v>3</v>
      </c>
      <c r="AG54">
        <v>342.54</v>
      </c>
      <c r="AH54">
        <v>3</v>
      </c>
      <c r="AI54">
        <v>-1</v>
      </c>
      <c r="AJ54" t="s">
        <v>3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ROW(Source!A156)</f>
        <v>156</v>
      </c>
      <c r="B55">
        <v>40602268</v>
      </c>
      <c r="C55">
        <v>40602261</v>
      </c>
      <c r="D55">
        <v>38620402</v>
      </c>
      <c r="E55">
        <v>1</v>
      </c>
      <c r="F55">
        <v>1</v>
      </c>
      <c r="G55">
        <v>25</v>
      </c>
      <c r="H55">
        <v>2</v>
      </c>
      <c r="I55" t="s">
        <v>729</v>
      </c>
      <c r="J55" t="s">
        <v>730</v>
      </c>
      <c r="K55" t="s">
        <v>731</v>
      </c>
      <c r="L55">
        <v>1368</v>
      </c>
      <c r="N55">
        <v>1011</v>
      </c>
      <c r="O55" t="s">
        <v>544</v>
      </c>
      <c r="P55" t="s">
        <v>544</v>
      </c>
      <c r="Q55">
        <v>1</v>
      </c>
      <c r="X55">
        <v>13.75</v>
      </c>
      <c r="Y55">
        <v>0</v>
      </c>
      <c r="Z55">
        <v>1238.46</v>
      </c>
      <c r="AA55">
        <v>606.38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13.75</v>
      </c>
      <c r="AH55">
        <v>3</v>
      </c>
      <c r="AI55">
        <v>-1</v>
      </c>
      <c r="AJ55" t="s">
        <v>3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ROW(Source!A156)</f>
        <v>156</v>
      </c>
      <c r="B56">
        <v>40602269</v>
      </c>
      <c r="C56">
        <v>40602261</v>
      </c>
      <c r="D56">
        <v>38622003</v>
      </c>
      <c r="E56">
        <v>1</v>
      </c>
      <c r="F56">
        <v>1</v>
      </c>
      <c r="G56">
        <v>25</v>
      </c>
      <c r="H56">
        <v>3</v>
      </c>
      <c r="I56" t="s">
        <v>174</v>
      </c>
      <c r="J56" t="s">
        <v>176</v>
      </c>
      <c r="K56" t="s">
        <v>175</v>
      </c>
      <c r="L56">
        <v>1348</v>
      </c>
      <c r="N56">
        <v>1009</v>
      </c>
      <c r="O56" t="s">
        <v>42</v>
      </c>
      <c r="P56" t="s">
        <v>42</v>
      </c>
      <c r="Q56">
        <v>1000</v>
      </c>
      <c r="X56">
        <v>4.8000000000000001E-2</v>
      </c>
      <c r="Y56">
        <v>131633.01999999999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4.8000000000000001E-2</v>
      </c>
      <c r="AH56">
        <v>2</v>
      </c>
      <c r="AI56">
        <v>40602262</v>
      </c>
      <c r="AJ56">
        <v>17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ROW(Source!A156)</f>
        <v>156</v>
      </c>
      <c r="B57">
        <v>40602270</v>
      </c>
      <c r="C57">
        <v>40602261</v>
      </c>
      <c r="D57">
        <v>38625703</v>
      </c>
      <c r="E57">
        <v>1</v>
      </c>
      <c r="F57">
        <v>1</v>
      </c>
      <c r="G57">
        <v>25</v>
      </c>
      <c r="H57">
        <v>3</v>
      </c>
      <c r="I57" t="s">
        <v>169</v>
      </c>
      <c r="J57" t="s">
        <v>172</v>
      </c>
      <c r="K57" t="s">
        <v>170</v>
      </c>
      <c r="L57">
        <v>1354</v>
      </c>
      <c r="N57">
        <v>1010</v>
      </c>
      <c r="O57" t="s">
        <v>171</v>
      </c>
      <c r="P57" t="s">
        <v>171</v>
      </c>
      <c r="Q57">
        <v>1</v>
      </c>
      <c r="X57">
        <v>100</v>
      </c>
      <c r="Y57">
        <v>1799.61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100</v>
      </c>
      <c r="AH57">
        <v>2</v>
      </c>
      <c r="AI57">
        <v>40602263</v>
      </c>
      <c r="AJ57">
        <v>19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ROW(Source!A156)</f>
        <v>156</v>
      </c>
      <c r="B58">
        <v>40602271</v>
      </c>
      <c r="C58">
        <v>40602261</v>
      </c>
      <c r="D58">
        <v>38608615</v>
      </c>
      <c r="E58">
        <v>25</v>
      </c>
      <c r="F58">
        <v>1</v>
      </c>
      <c r="G58">
        <v>25</v>
      </c>
      <c r="H58">
        <v>3</v>
      </c>
      <c r="I58" t="s">
        <v>732</v>
      </c>
      <c r="J58" t="s">
        <v>3</v>
      </c>
      <c r="K58" t="s">
        <v>733</v>
      </c>
      <c r="L58">
        <v>1354</v>
      </c>
      <c r="N58">
        <v>1010</v>
      </c>
      <c r="O58" t="s">
        <v>171</v>
      </c>
      <c r="P58" t="s">
        <v>171</v>
      </c>
      <c r="Q58">
        <v>1</v>
      </c>
      <c r="X58">
        <v>100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 t="s">
        <v>3</v>
      </c>
      <c r="AG58">
        <v>100</v>
      </c>
      <c r="AH58">
        <v>3</v>
      </c>
      <c r="AI58">
        <v>-1</v>
      </c>
      <c r="AJ58" t="s">
        <v>3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ROW(Source!A228)</f>
        <v>228</v>
      </c>
      <c r="B59">
        <v>40602277</v>
      </c>
      <c r="C59">
        <v>40602276</v>
      </c>
      <c r="D59">
        <v>38607873</v>
      </c>
      <c r="E59">
        <v>25</v>
      </c>
      <c r="F59">
        <v>1</v>
      </c>
      <c r="G59">
        <v>25</v>
      </c>
      <c r="H59">
        <v>1</v>
      </c>
      <c r="I59" t="s">
        <v>538</v>
      </c>
      <c r="J59" t="s">
        <v>3</v>
      </c>
      <c r="K59" t="s">
        <v>539</v>
      </c>
      <c r="L59">
        <v>1191</v>
      </c>
      <c r="N59">
        <v>1013</v>
      </c>
      <c r="O59" t="s">
        <v>540</v>
      </c>
      <c r="P59" t="s">
        <v>540</v>
      </c>
      <c r="Q59">
        <v>1</v>
      </c>
      <c r="X59">
        <v>155</v>
      </c>
      <c r="Y59">
        <v>0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1</v>
      </c>
      <c r="AF59" t="s">
        <v>3</v>
      </c>
      <c r="AG59">
        <v>155</v>
      </c>
      <c r="AH59">
        <v>3</v>
      </c>
      <c r="AI59">
        <v>-1</v>
      </c>
      <c r="AJ59" t="s">
        <v>3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ROW(Source!A228)</f>
        <v>228</v>
      </c>
      <c r="B60">
        <v>40602278</v>
      </c>
      <c r="C60">
        <v>40602276</v>
      </c>
      <c r="D60">
        <v>38620435</v>
      </c>
      <c r="E60">
        <v>1</v>
      </c>
      <c r="F60">
        <v>1</v>
      </c>
      <c r="G60">
        <v>25</v>
      </c>
      <c r="H60">
        <v>2</v>
      </c>
      <c r="I60" t="s">
        <v>575</v>
      </c>
      <c r="J60" t="s">
        <v>576</v>
      </c>
      <c r="K60" t="s">
        <v>577</v>
      </c>
      <c r="L60">
        <v>1368</v>
      </c>
      <c r="N60">
        <v>1011</v>
      </c>
      <c r="O60" t="s">
        <v>544</v>
      </c>
      <c r="P60" t="s">
        <v>544</v>
      </c>
      <c r="Q60">
        <v>1</v>
      </c>
      <c r="X60">
        <v>37.5</v>
      </c>
      <c r="Y60">
        <v>0</v>
      </c>
      <c r="Z60">
        <v>713.48</v>
      </c>
      <c r="AA60">
        <v>402.71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37.5</v>
      </c>
      <c r="AH60">
        <v>3</v>
      </c>
      <c r="AI60">
        <v>-1</v>
      </c>
      <c r="AJ60" t="s">
        <v>3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ROW(Source!A228)</f>
        <v>228</v>
      </c>
      <c r="B61">
        <v>40602279</v>
      </c>
      <c r="C61">
        <v>40602276</v>
      </c>
      <c r="D61">
        <v>38620938</v>
      </c>
      <c r="E61">
        <v>1</v>
      </c>
      <c r="F61">
        <v>1</v>
      </c>
      <c r="G61">
        <v>25</v>
      </c>
      <c r="H61">
        <v>2</v>
      </c>
      <c r="I61" t="s">
        <v>578</v>
      </c>
      <c r="J61" t="s">
        <v>579</v>
      </c>
      <c r="K61" t="s">
        <v>580</v>
      </c>
      <c r="L61">
        <v>1368</v>
      </c>
      <c r="N61">
        <v>1011</v>
      </c>
      <c r="O61" t="s">
        <v>544</v>
      </c>
      <c r="P61" t="s">
        <v>544</v>
      </c>
      <c r="Q61">
        <v>1</v>
      </c>
      <c r="X61">
        <v>75</v>
      </c>
      <c r="Y61">
        <v>0</v>
      </c>
      <c r="Z61">
        <v>5.41</v>
      </c>
      <c r="AA61">
        <v>0.02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75</v>
      </c>
      <c r="AH61">
        <v>3</v>
      </c>
      <c r="AI61">
        <v>-1</v>
      </c>
      <c r="AJ61" t="s">
        <v>3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ROW(Source!A228)</f>
        <v>228</v>
      </c>
      <c r="B62">
        <v>40602280</v>
      </c>
      <c r="C62">
        <v>40602276</v>
      </c>
      <c r="D62">
        <v>38620305</v>
      </c>
      <c r="E62">
        <v>1</v>
      </c>
      <c r="F62">
        <v>1</v>
      </c>
      <c r="G62">
        <v>25</v>
      </c>
      <c r="H62">
        <v>2</v>
      </c>
      <c r="I62" t="s">
        <v>581</v>
      </c>
      <c r="J62" t="s">
        <v>582</v>
      </c>
      <c r="K62" t="s">
        <v>583</v>
      </c>
      <c r="L62">
        <v>1368</v>
      </c>
      <c r="N62">
        <v>1011</v>
      </c>
      <c r="O62" t="s">
        <v>544</v>
      </c>
      <c r="P62" t="s">
        <v>544</v>
      </c>
      <c r="Q62">
        <v>1</v>
      </c>
      <c r="X62">
        <v>1.55</v>
      </c>
      <c r="Y62">
        <v>0</v>
      </c>
      <c r="Z62">
        <v>1364.77</v>
      </c>
      <c r="AA62">
        <v>610.30999999999995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1.55</v>
      </c>
      <c r="AH62">
        <v>3</v>
      </c>
      <c r="AI62">
        <v>-1</v>
      </c>
      <c r="AJ62" t="s">
        <v>3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ROW(Source!A229)</f>
        <v>229</v>
      </c>
      <c r="B63">
        <v>40602282</v>
      </c>
      <c r="C63">
        <v>40602281</v>
      </c>
      <c r="D63">
        <v>38607873</v>
      </c>
      <c r="E63">
        <v>25</v>
      </c>
      <c r="F63">
        <v>1</v>
      </c>
      <c r="G63">
        <v>25</v>
      </c>
      <c r="H63">
        <v>1</v>
      </c>
      <c r="I63" t="s">
        <v>538</v>
      </c>
      <c r="J63" t="s">
        <v>3</v>
      </c>
      <c r="K63" t="s">
        <v>539</v>
      </c>
      <c r="L63">
        <v>1191</v>
      </c>
      <c r="N63">
        <v>1013</v>
      </c>
      <c r="O63" t="s">
        <v>540</v>
      </c>
      <c r="P63" t="s">
        <v>540</v>
      </c>
      <c r="Q63">
        <v>1</v>
      </c>
      <c r="X63">
        <v>76.7</v>
      </c>
      <c r="Y63">
        <v>0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1</v>
      </c>
      <c r="AF63" t="s">
        <v>3</v>
      </c>
      <c r="AG63">
        <v>76.7</v>
      </c>
      <c r="AH63">
        <v>3</v>
      </c>
      <c r="AI63">
        <v>-1</v>
      </c>
      <c r="AJ63" t="s">
        <v>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ROW(Source!A230)</f>
        <v>230</v>
      </c>
      <c r="B64">
        <v>40602284</v>
      </c>
      <c r="C64">
        <v>40602283</v>
      </c>
      <c r="D64">
        <v>38620079</v>
      </c>
      <c r="E64">
        <v>1</v>
      </c>
      <c r="F64">
        <v>1</v>
      </c>
      <c r="G64">
        <v>25</v>
      </c>
      <c r="H64">
        <v>2</v>
      </c>
      <c r="I64" t="s">
        <v>584</v>
      </c>
      <c r="J64" t="s">
        <v>585</v>
      </c>
      <c r="K64" t="s">
        <v>586</v>
      </c>
      <c r="L64">
        <v>1368</v>
      </c>
      <c r="N64">
        <v>1011</v>
      </c>
      <c r="O64" t="s">
        <v>544</v>
      </c>
      <c r="P64" t="s">
        <v>544</v>
      </c>
      <c r="Q64">
        <v>1</v>
      </c>
      <c r="X64">
        <v>5.3699999999999998E-2</v>
      </c>
      <c r="Y64">
        <v>0</v>
      </c>
      <c r="Z64">
        <v>1451.71</v>
      </c>
      <c r="AA64">
        <v>457.95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5.3699999999999998E-2</v>
      </c>
      <c r="AH64">
        <v>3</v>
      </c>
      <c r="AI64">
        <v>-1</v>
      </c>
      <c r="AJ64" t="s">
        <v>3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ROW(Source!A231)</f>
        <v>231</v>
      </c>
      <c r="B65">
        <v>40602286</v>
      </c>
      <c r="C65">
        <v>40602285</v>
      </c>
      <c r="D65">
        <v>38620866</v>
      </c>
      <c r="E65">
        <v>1</v>
      </c>
      <c r="F65">
        <v>1</v>
      </c>
      <c r="G65">
        <v>25</v>
      </c>
      <c r="H65">
        <v>2</v>
      </c>
      <c r="I65" t="s">
        <v>587</v>
      </c>
      <c r="J65" t="s">
        <v>588</v>
      </c>
      <c r="K65" t="s">
        <v>589</v>
      </c>
      <c r="L65">
        <v>1368</v>
      </c>
      <c r="N65">
        <v>1011</v>
      </c>
      <c r="O65" t="s">
        <v>544</v>
      </c>
      <c r="P65" t="s">
        <v>544</v>
      </c>
      <c r="Q65">
        <v>1</v>
      </c>
      <c r="X65">
        <v>0.02</v>
      </c>
      <c r="Y65">
        <v>0</v>
      </c>
      <c r="Z65">
        <v>952.49</v>
      </c>
      <c r="AA65">
        <v>301.5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0.02</v>
      </c>
      <c r="AH65">
        <v>3</v>
      </c>
      <c r="AI65">
        <v>-1</v>
      </c>
      <c r="AJ65" t="s">
        <v>3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ROW(Source!A231)</f>
        <v>231</v>
      </c>
      <c r="B66">
        <v>40602287</v>
      </c>
      <c r="C66">
        <v>40602285</v>
      </c>
      <c r="D66">
        <v>38620867</v>
      </c>
      <c r="E66">
        <v>1</v>
      </c>
      <c r="F66">
        <v>1</v>
      </c>
      <c r="G66">
        <v>25</v>
      </c>
      <c r="H66">
        <v>2</v>
      </c>
      <c r="I66" t="s">
        <v>590</v>
      </c>
      <c r="J66" t="s">
        <v>591</v>
      </c>
      <c r="K66" t="s">
        <v>592</v>
      </c>
      <c r="L66">
        <v>1368</v>
      </c>
      <c r="N66">
        <v>1011</v>
      </c>
      <c r="O66" t="s">
        <v>544</v>
      </c>
      <c r="P66" t="s">
        <v>544</v>
      </c>
      <c r="Q66">
        <v>1</v>
      </c>
      <c r="X66">
        <v>1.7999999999999999E-2</v>
      </c>
      <c r="Y66">
        <v>0</v>
      </c>
      <c r="Z66">
        <v>993.6</v>
      </c>
      <c r="AA66">
        <v>301.8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1.7999999999999999E-2</v>
      </c>
      <c r="AH66">
        <v>3</v>
      </c>
      <c r="AI66">
        <v>-1</v>
      </c>
      <c r="AJ66" t="s">
        <v>3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ROW(Source!A232)</f>
        <v>232</v>
      </c>
      <c r="B67">
        <v>40602289</v>
      </c>
      <c r="C67">
        <v>40602288</v>
      </c>
      <c r="D67">
        <v>38607873</v>
      </c>
      <c r="E67">
        <v>25</v>
      </c>
      <c r="F67">
        <v>1</v>
      </c>
      <c r="G67">
        <v>25</v>
      </c>
      <c r="H67">
        <v>1</v>
      </c>
      <c r="I67" t="s">
        <v>538</v>
      </c>
      <c r="J67" t="s">
        <v>3</v>
      </c>
      <c r="K67" t="s">
        <v>539</v>
      </c>
      <c r="L67">
        <v>1191</v>
      </c>
      <c r="N67">
        <v>1013</v>
      </c>
      <c r="O67" t="s">
        <v>540</v>
      </c>
      <c r="P67" t="s">
        <v>540</v>
      </c>
      <c r="Q67">
        <v>1</v>
      </c>
      <c r="X67">
        <v>1.02</v>
      </c>
      <c r="Y67">
        <v>0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1</v>
      </c>
      <c r="AF67" t="s">
        <v>3</v>
      </c>
      <c r="AG67">
        <v>1.02</v>
      </c>
      <c r="AH67">
        <v>3</v>
      </c>
      <c r="AI67">
        <v>-1</v>
      </c>
      <c r="AJ67" t="s">
        <v>3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ROW(Source!A233)</f>
        <v>233</v>
      </c>
      <c r="B68">
        <v>40602291</v>
      </c>
      <c r="C68">
        <v>40602290</v>
      </c>
      <c r="D68">
        <v>38620866</v>
      </c>
      <c r="E68">
        <v>1</v>
      </c>
      <c r="F68">
        <v>1</v>
      </c>
      <c r="G68">
        <v>25</v>
      </c>
      <c r="H68">
        <v>2</v>
      </c>
      <c r="I68" t="s">
        <v>587</v>
      </c>
      <c r="J68" t="s">
        <v>588</v>
      </c>
      <c r="K68" t="s">
        <v>589</v>
      </c>
      <c r="L68">
        <v>1368</v>
      </c>
      <c r="N68">
        <v>1011</v>
      </c>
      <c r="O68" t="s">
        <v>544</v>
      </c>
      <c r="P68" t="s">
        <v>544</v>
      </c>
      <c r="Q68">
        <v>1</v>
      </c>
      <c r="X68">
        <v>5.3999999999999999E-2</v>
      </c>
      <c r="Y68">
        <v>0</v>
      </c>
      <c r="Z68">
        <v>952.49</v>
      </c>
      <c r="AA68">
        <v>301.5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5.3999999999999999E-2</v>
      </c>
      <c r="AH68">
        <v>3</v>
      </c>
      <c r="AI68">
        <v>-1</v>
      </c>
      <c r="AJ68" t="s">
        <v>3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ROW(Source!A233)</f>
        <v>233</v>
      </c>
      <c r="B69">
        <v>40602292</v>
      </c>
      <c r="C69">
        <v>40602290</v>
      </c>
      <c r="D69">
        <v>38620867</v>
      </c>
      <c r="E69">
        <v>1</v>
      </c>
      <c r="F69">
        <v>1</v>
      </c>
      <c r="G69">
        <v>25</v>
      </c>
      <c r="H69">
        <v>2</v>
      </c>
      <c r="I69" t="s">
        <v>590</v>
      </c>
      <c r="J69" t="s">
        <v>591</v>
      </c>
      <c r="K69" t="s">
        <v>592</v>
      </c>
      <c r="L69">
        <v>1368</v>
      </c>
      <c r="N69">
        <v>1011</v>
      </c>
      <c r="O69" t="s">
        <v>544</v>
      </c>
      <c r="P69" t="s">
        <v>544</v>
      </c>
      <c r="Q69">
        <v>1</v>
      </c>
      <c r="X69">
        <v>5.5E-2</v>
      </c>
      <c r="Y69">
        <v>0</v>
      </c>
      <c r="Z69">
        <v>993.6</v>
      </c>
      <c r="AA69">
        <v>301.8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5.5E-2</v>
      </c>
      <c r="AH69">
        <v>3</v>
      </c>
      <c r="AI69">
        <v>-1</v>
      </c>
      <c r="AJ69" t="s">
        <v>3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ROW(Source!A234)</f>
        <v>234</v>
      </c>
      <c r="B70">
        <v>40602294</v>
      </c>
      <c r="C70">
        <v>40602293</v>
      </c>
      <c r="D70">
        <v>38620866</v>
      </c>
      <c r="E70">
        <v>1</v>
      </c>
      <c r="F70">
        <v>1</v>
      </c>
      <c r="G70">
        <v>25</v>
      </c>
      <c r="H70">
        <v>2</v>
      </c>
      <c r="I70" t="s">
        <v>587</v>
      </c>
      <c r="J70" t="s">
        <v>588</v>
      </c>
      <c r="K70" t="s">
        <v>589</v>
      </c>
      <c r="L70">
        <v>1368</v>
      </c>
      <c r="N70">
        <v>1011</v>
      </c>
      <c r="O70" t="s">
        <v>544</v>
      </c>
      <c r="P70" t="s">
        <v>544</v>
      </c>
      <c r="Q70">
        <v>1</v>
      </c>
      <c r="X70">
        <v>0.01</v>
      </c>
      <c r="Y70">
        <v>0</v>
      </c>
      <c r="Z70">
        <v>952.49</v>
      </c>
      <c r="AA70">
        <v>301.5</v>
      </c>
      <c r="AB70">
        <v>0</v>
      </c>
      <c r="AC70">
        <v>0</v>
      </c>
      <c r="AD70">
        <v>1</v>
      </c>
      <c r="AE70">
        <v>0</v>
      </c>
      <c r="AF70" t="s">
        <v>61</v>
      </c>
      <c r="AG70">
        <v>0.26</v>
      </c>
      <c r="AH70">
        <v>3</v>
      </c>
      <c r="AI70">
        <v>-1</v>
      </c>
      <c r="AJ70" t="s">
        <v>3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ROW(Source!A234)</f>
        <v>234</v>
      </c>
      <c r="B71">
        <v>40602295</v>
      </c>
      <c r="C71">
        <v>40602293</v>
      </c>
      <c r="D71">
        <v>38620867</v>
      </c>
      <c r="E71">
        <v>1</v>
      </c>
      <c r="F71">
        <v>1</v>
      </c>
      <c r="G71">
        <v>25</v>
      </c>
      <c r="H71">
        <v>2</v>
      </c>
      <c r="I71" t="s">
        <v>590</v>
      </c>
      <c r="J71" t="s">
        <v>591</v>
      </c>
      <c r="K71" t="s">
        <v>592</v>
      </c>
      <c r="L71">
        <v>1368</v>
      </c>
      <c r="N71">
        <v>1011</v>
      </c>
      <c r="O71" t="s">
        <v>544</v>
      </c>
      <c r="P71" t="s">
        <v>544</v>
      </c>
      <c r="Q71">
        <v>1</v>
      </c>
      <c r="X71">
        <v>8.0000000000000002E-3</v>
      </c>
      <c r="Y71">
        <v>0</v>
      </c>
      <c r="Z71">
        <v>993.6</v>
      </c>
      <c r="AA71">
        <v>301.8</v>
      </c>
      <c r="AB71">
        <v>0</v>
      </c>
      <c r="AC71">
        <v>0</v>
      </c>
      <c r="AD71">
        <v>1</v>
      </c>
      <c r="AE71">
        <v>0</v>
      </c>
      <c r="AF71" t="s">
        <v>61</v>
      </c>
      <c r="AG71">
        <v>0.20800000000000002</v>
      </c>
      <c r="AH71">
        <v>3</v>
      </c>
      <c r="AI71">
        <v>-1</v>
      </c>
      <c r="AJ71" t="s">
        <v>3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ROW(Source!A270)</f>
        <v>270</v>
      </c>
      <c r="B72">
        <v>40602298</v>
      </c>
      <c r="C72">
        <v>40602297</v>
      </c>
      <c r="D72">
        <v>38607873</v>
      </c>
      <c r="E72">
        <v>25</v>
      </c>
      <c r="F72">
        <v>1</v>
      </c>
      <c r="G72">
        <v>25</v>
      </c>
      <c r="H72">
        <v>1</v>
      </c>
      <c r="I72" t="s">
        <v>538</v>
      </c>
      <c r="J72" t="s">
        <v>3</v>
      </c>
      <c r="K72" t="s">
        <v>539</v>
      </c>
      <c r="L72">
        <v>1191</v>
      </c>
      <c r="N72">
        <v>1013</v>
      </c>
      <c r="O72" t="s">
        <v>540</v>
      </c>
      <c r="P72" t="s">
        <v>540</v>
      </c>
      <c r="Q72">
        <v>1</v>
      </c>
      <c r="X72">
        <v>16.559999999999999</v>
      </c>
      <c r="Y72">
        <v>0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1</v>
      </c>
      <c r="AF72" t="s">
        <v>3</v>
      </c>
      <c r="AG72">
        <v>16.559999999999999</v>
      </c>
      <c r="AH72">
        <v>3</v>
      </c>
      <c r="AI72">
        <v>-1</v>
      </c>
      <c r="AJ72" t="s">
        <v>3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ROW(Source!A270)</f>
        <v>270</v>
      </c>
      <c r="B73">
        <v>40602299</v>
      </c>
      <c r="C73">
        <v>40602297</v>
      </c>
      <c r="D73">
        <v>38620123</v>
      </c>
      <c r="E73">
        <v>1</v>
      </c>
      <c r="F73">
        <v>1</v>
      </c>
      <c r="G73">
        <v>25</v>
      </c>
      <c r="H73">
        <v>2</v>
      </c>
      <c r="I73" t="s">
        <v>593</v>
      </c>
      <c r="J73" t="s">
        <v>594</v>
      </c>
      <c r="K73" t="s">
        <v>595</v>
      </c>
      <c r="L73">
        <v>1368</v>
      </c>
      <c r="N73">
        <v>1011</v>
      </c>
      <c r="O73" t="s">
        <v>544</v>
      </c>
      <c r="P73" t="s">
        <v>544</v>
      </c>
      <c r="Q73">
        <v>1</v>
      </c>
      <c r="X73">
        <v>2.08</v>
      </c>
      <c r="Y73">
        <v>0</v>
      </c>
      <c r="Z73">
        <v>1159.46</v>
      </c>
      <c r="AA73">
        <v>525.74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2.08</v>
      </c>
      <c r="AH73">
        <v>3</v>
      </c>
      <c r="AI73">
        <v>-1</v>
      </c>
      <c r="AJ73" t="s">
        <v>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ROW(Source!A270)</f>
        <v>270</v>
      </c>
      <c r="B74">
        <v>40602300</v>
      </c>
      <c r="C74">
        <v>40602297</v>
      </c>
      <c r="D74">
        <v>38620278</v>
      </c>
      <c r="E74">
        <v>1</v>
      </c>
      <c r="F74">
        <v>1</v>
      </c>
      <c r="G74">
        <v>25</v>
      </c>
      <c r="H74">
        <v>2</v>
      </c>
      <c r="I74" t="s">
        <v>596</v>
      </c>
      <c r="J74" t="s">
        <v>597</v>
      </c>
      <c r="K74" t="s">
        <v>598</v>
      </c>
      <c r="L74">
        <v>1368</v>
      </c>
      <c r="N74">
        <v>1011</v>
      </c>
      <c r="O74" t="s">
        <v>544</v>
      </c>
      <c r="P74" t="s">
        <v>544</v>
      </c>
      <c r="Q74">
        <v>1</v>
      </c>
      <c r="X74">
        <v>2.08</v>
      </c>
      <c r="Y74">
        <v>0</v>
      </c>
      <c r="Z74">
        <v>416.25</v>
      </c>
      <c r="AA74">
        <v>204.9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2.08</v>
      </c>
      <c r="AH74">
        <v>3</v>
      </c>
      <c r="AI74">
        <v>-1</v>
      </c>
      <c r="AJ74" t="s">
        <v>3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ROW(Source!A270)</f>
        <v>270</v>
      </c>
      <c r="B75">
        <v>40602301</v>
      </c>
      <c r="C75">
        <v>40602297</v>
      </c>
      <c r="D75">
        <v>38620281</v>
      </c>
      <c r="E75">
        <v>1</v>
      </c>
      <c r="F75">
        <v>1</v>
      </c>
      <c r="G75">
        <v>25</v>
      </c>
      <c r="H75">
        <v>2</v>
      </c>
      <c r="I75" t="s">
        <v>599</v>
      </c>
      <c r="J75" t="s">
        <v>600</v>
      </c>
      <c r="K75" t="s">
        <v>601</v>
      </c>
      <c r="L75">
        <v>1368</v>
      </c>
      <c r="N75">
        <v>1011</v>
      </c>
      <c r="O75" t="s">
        <v>544</v>
      </c>
      <c r="P75" t="s">
        <v>544</v>
      </c>
      <c r="Q75">
        <v>1</v>
      </c>
      <c r="X75">
        <v>0.81</v>
      </c>
      <c r="Y75">
        <v>0</v>
      </c>
      <c r="Z75">
        <v>1942.21</v>
      </c>
      <c r="AA75">
        <v>436.39</v>
      </c>
      <c r="AB75">
        <v>0</v>
      </c>
      <c r="AC75">
        <v>0</v>
      </c>
      <c r="AD75">
        <v>1</v>
      </c>
      <c r="AE75">
        <v>0</v>
      </c>
      <c r="AF75" t="s">
        <v>3</v>
      </c>
      <c r="AG75">
        <v>0.81</v>
      </c>
      <c r="AH75">
        <v>3</v>
      </c>
      <c r="AI75">
        <v>-1</v>
      </c>
      <c r="AJ75" t="s">
        <v>3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ROW(Source!A270)</f>
        <v>270</v>
      </c>
      <c r="B76">
        <v>40602302</v>
      </c>
      <c r="C76">
        <v>40602297</v>
      </c>
      <c r="D76">
        <v>38620305</v>
      </c>
      <c r="E76">
        <v>1</v>
      </c>
      <c r="F76">
        <v>1</v>
      </c>
      <c r="G76">
        <v>25</v>
      </c>
      <c r="H76">
        <v>2</v>
      </c>
      <c r="I76" t="s">
        <v>581</v>
      </c>
      <c r="J76" t="s">
        <v>582</v>
      </c>
      <c r="K76" t="s">
        <v>583</v>
      </c>
      <c r="L76">
        <v>1368</v>
      </c>
      <c r="N76">
        <v>1011</v>
      </c>
      <c r="O76" t="s">
        <v>544</v>
      </c>
      <c r="P76" t="s">
        <v>544</v>
      </c>
      <c r="Q76">
        <v>1</v>
      </c>
      <c r="X76">
        <v>1.94</v>
      </c>
      <c r="Y76">
        <v>0</v>
      </c>
      <c r="Z76">
        <v>1364.77</v>
      </c>
      <c r="AA76">
        <v>610.30999999999995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1.94</v>
      </c>
      <c r="AH76">
        <v>3</v>
      </c>
      <c r="AI76">
        <v>-1</v>
      </c>
      <c r="AJ76" t="s">
        <v>3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ROW(Source!A270)</f>
        <v>270</v>
      </c>
      <c r="B77">
        <v>40602303</v>
      </c>
      <c r="C77">
        <v>40602297</v>
      </c>
      <c r="D77">
        <v>38620271</v>
      </c>
      <c r="E77">
        <v>1</v>
      </c>
      <c r="F77">
        <v>1</v>
      </c>
      <c r="G77">
        <v>25</v>
      </c>
      <c r="H77">
        <v>2</v>
      </c>
      <c r="I77" t="s">
        <v>602</v>
      </c>
      <c r="J77" t="s">
        <v>603</v>
      </c>
      <c r="K77" t="s">
        <v>604</v>
      </c>
      <c r="L77">
        <v>1368</v>
      </c>
      <c r="N77">
        <v>1011</v>
      </c>
      <c r="O77" t="s">
        <v>544</v>
      </c>
      <c r="P77" t="s">
        <v>544</v>
      </c>
      <c r="Q77">
        <v>1</v>
      </c>
      <c r="X77">
        <v>0.65</v>
      </c>
      <c r="Y77">
        <v>0</v>
      </c>
      <c r="Z77">
        <v>1179.56</v>
      </c>
      <c r="AA77">
        <v>439.28</v>
      </c>
      <c r="AB77">
        <v>0</v>
      </c>
      <c r="AC77">
        <v>0</v>
      </c>
      <c r="AD77">
        <v>1</v>
      </c>
      <c r="AE77">
        <v>0</v>
      </c>
      <c r="AF77" t="s">
        <v>3</v>
      </c>
      <c r="AG77">
        <v>0.65</v>
      </c>
      <c r="AH77">
        <v>3</v>
      </c>
      <c r="AI77">
        <v>-1</v>
      </c>
      <c r="AJ77" t="s">
        <v>3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ROW(Source!A270)</f>
        <v>270</v>
      </c>
      <c r="B78">
        <v>40602304</v>
      </c>
      <c r="C78">
        <v>40602297</v>
      </c>
      <c r="D78">
        <v>38622214</v>
      </c>
      <c r="E78">
        <v>1</v>
      </c>
      <c r="F78">
        <v>1</v>
      </c>
      <c r="G78">
        <v>25</v>
      </c>
      <c r="H78">
        <v>3</v>
      </c>
      <c r="I78" t="s">
        <v>605</v>
      </c>
      <c r="J78" t="s">
        <v>606</v>
      </c>
      <c r="K78" t="s">
        <v>607</v>
      </c>
      <c r="L78">
        <v>1339</v>
      </c>
      <c r="N78">
        <v>1007</v>
      </c>
      <c r="O78" t="s">
        <v>263</v>
      </c>
      <c r="P78" t="s">
        <v>263</v>
      </c>
      <c r="Q78">
        <v>1</v>
      </c>
      <c r="X78">
        <v>110</v>
      </c>
      <c r="Y78">
        <v>590.78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110</v>
      </c>
      <c r="AH78">
        <v>3</v>
      </c>
      <c r="AI78">
        <v>-1</v>
      </c>
      <c r="AJ78" t="s">
        <v>3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ROW(Source!A270)</f>
        <v>270</v>
      </c>
      <c r="B79">
        <v>40602305</v>
      </c>
      <c r="C79">
        <v>40602297</v>
      </c>
      <c r="D79">
        <v>38622957</v>
      </c>
      <c r="E79">
        <v>1</v>
      </c>
      <c r="F79">
        <v>1</v>
      </c>
      <c r="G79">
        <v>25</v>
      </c>
      <c r="H79">
        <v>3</v>
      </c>
      <c r="I79" t="s">
        <v>608</v>
      </c>
      <c r="J79" t="s">
        <v>609</v>
      </c>
      <c r="K79" t="s">
        <v>610</v>
      </c>
      <c r="L79">
        <v>1339</v>
      </c>
      <c r="N79">
        <v>1007</v>
      </c>
      <c r="O79" t="s">
        <v>263</v>
      </c>
      <c r="P79" t="s">
        <v>263</v>
      </c>
      <c r="Q79">
        <v>1</v>
      </c>
      <c r="X79">
        <v>5</v>
      </c>
      <c r="Y79">
        <v>33.729999999999997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5</v>
      </c>
      <c r="AH79">
        <v>3</v>
      </c>
      <c r="AI79">
        <v>-1</v>
      </c>
      <c r="AJ79" t="s">
        <v>3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ROW(Source!A271)</f>
        <v>271</v>
      </c>
      <c r="B80">
        <v>40602311</v>
      </c>
      <c r="C80">
        <v>40602306</v>
      </c>
      <c r="D80">
        <v>38607873</v>
      </c>
      <c r="E80">
        <v>25</v>
      </c>
      <c r="F80">
        <v>1</v>
      </c>
      <c r="G80">
        <v>25</v>
      </c>
      <c r="H80">
        <v>1</v>
      </c>
      <c r="I80" t="s">
        <v>538</v>
      </c>
      <c r="J80" t="s">
        <v>3</v>
      </c>
      <c r="K80" t="s">
        <v>539</v>
      </c>
      <c r="L80">
        <v>1191</v>
      </c>
      <c r="N80">
        <v>1013</v>
      </c>
      <c r="O80" t="s">
        <v>540</v>
      </c>
      <c r="P80" t="s">
        <v>540</v>
      </c>
      <c r="Q80">
        <v>1</v>
      </c>
      <c r="X80">
        <v>80.27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1</v>
      </c>
      <c r="AF80" t="s">
        <v>3</v>
      </c>
      <c r="AG80">
        <v>80.27</v>
      </c>
      <c r="AH80">
        <v>2</v>
      </c>
      <c r="AI80">
        <v>40602307</v>
      </c>
      <c r="AJ80">
        <v>21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ROW(Source!A271)</f>
        <v>271</v>
      </c>
      <c r="B81">
        <v>40602312</v>
      </c>
      <c r="C81">
        <v>40602306</v>
      </c>
      <c r="D81">
        <v>38623896</v>
      </c>
      <c r="E81">
        <v>1</v>
      </c>
      <c r="F81">
        <v>1</v>
      </c>
      <c r="G81">
        <v>25</v>
      </c>
      <c r="H81">
        <v>3</v>
      </c>
      <c r="I81" t="s">
        <v>566</v>
      </c>
      <c r="J81" t="s">
        <v>567</v>
      </c>
      <c r="K81" t="s">
        <v>568</v>
      </c>
      <c r="L81">
        <v>1339</v>
      </c>
      <c r="N81">
        <v>1007</v>
      </c>
      <c r="O81" t="s">
        <v>263</v>
      </c>
      <c r="P81" t="s">
        <v>263</v>
      </c>
      <c r="Q81">
        <v>1</v>
      </c>
      <c r="X81">
        <v>5.9</v>
      </c>
      <c r="Y81">
        <v>3869.68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5.9</v>
      </c>
      <c r="AH81">
        <v>2</v>
      </c>
      <c r="AI81">
        <v>40602308</v>
      </c>
      <c r="AJ81">
        <v>22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ROW(Source!A271)</f>
        <v>271</v>
      </c>
      <c r="B82">
        <v>40602313</v>
      </c>
      <c r="C82">
        <v>40602306</v>
      </c>
      <c r="D82">
        <v>38623972</v>
      </c>
      <c r="E82">
        <v>1</v>
      </c>
      <c r="F82">
        <v>1</v>
      </c>
      <c r="G82">
        <v>25</v>
      </c>
      <c r="H82">
        <v>3</v>
      </c>
      <c r="I82" t="s">
        <v>569</v>
      </c>
      <c r="J82" t="s">
        <v>570</v>
      </c>
      <c r="K82" t="s">
        <v>571</v>
      </c>
      <c r="L82">
        <v>1339</v>
      </c>
      <c r="N82">
        <v>1007</v>
      </c>
      <c r="O82" t="s">
        <v>263</v>
      </c>
      <c r="P82" t="s">
        <v>263</v>
      </c>
      <c r="Q82">
        <v>1</v>
      </c>
      <c r="X82">
        <v>0.06</v>
      </c>
      <c r="Y82">
        <v>3003.56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0.06</v>
      </c>
      <c r="AH82">
        <v>2</v>
      </c>
      <c r="AI82">
        <v>40602309</v>
      </c>
      <c r="AJ82">
        <v>23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ROW(Source!A271)</f>
        <v>271</v>
      </c>
      <c r="B83">
        <v>40602314</v>
      </c>
      <c r="C83">
        <v>40602306</v>
      </c>
      <c r="D83">
        <v>38624712</v>
      </c>
      <c r="E83">
        <v>1</v>
      </c>
      <c r="F83">
        <v>1</v>
      </c>
      <c r="G83">
        <v>25</v>
      </c>
      <c r="H83">
        <v>3</v>
      </c>
      <c r="I83" t="s">
        <v>572</v>
      </c>
      <c r="J83" t="s">
        <v>573</v>
      </c>
      <c r="K83" t="s">
        <v>574</v>
      </c>
      <c r="L83">
        <v>1339</v>
      </c>
      <c r="N83">
        <v>1007</v>
      </c>
      <c r="O83" t="s">
        <v>263</v>
      </c>
      <c r="P83" t="s">
        <v>263</v>
      </c>
      <c r="Q83">
        <v>1</v>
      </c>
      <c r="X83">
        <v>4.3</v>
      </c>
      <c r="Y83">
        <v>6544.04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4.3</v>
      </c>
      <c r="AH83">
        <v>2</v>
      </c>
      <c r="AI83">
        <v>40602310</v>
      </c>
      <c r="AJ83">
        <v>24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ROW(Source!A272)</f>
        <v>272</v>
      </c>
      <c r="B84">
        <v>40602318</v>
      </c>
      <c r="C84">
        <v>40602315</v>
      </c>
      <c r="D84">
        <v>38607873</v>
      </c>
      <c r="E84">
        <v>25</v>
      </c>
      <c r="F84">
        <v>1</v>
      </c>
      <c r="G84">
        <v>25</v>
      </c>
      <c r="H84">
        <v>1</v>
      </c>
      <c r="I84" t="s">
        <v>538</v>
      </c>
      <c r="J84" t="s">
        <v>3</v>
      </c>
      <c r="K84" t="s">
        <v>539</v>
      </c>
      <c r="L84">
        <v>1191</v>
      </c>
      <c r="N84">
        <v>1013</v>
      </c>
      <c r="O84" t="s">
        <v>540</v>
      </c>
      <c r="P84" t="s">
        <v>540</v>
      </c>
      <c r="Q84">
        <v>1</v>
      </c>
      <c r="X84">
        <v>10.3</v>
      </c>
      <c r="Y84">
        <v>0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1</v>
      </c>
      <c r="AF84" t="s">
        <v>3</v>
      </c>
      <c r="AG84">
        <v>10.3</v>
      </c>
      <c r="AH84">
        <v>3</v>
      </c>
      <c r="AI84">
        <v>-1</v>
      </c>
      <c r="AJ84" t="s">
        <v>3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ROW(Source!A272)</f>
        <v>272</v>
      </c>
      <c r="B85">
        <v>40602319</v>
      </c>
      <c r="C85">
        <v>40602315</v>
      </c>
      <c r="D85">
        <v>38620266</v>
      </c>
      <c r="E85">
        <v>1</v>
      </c>
      <c r="F85">
        <v>1</v>
      </c>
      <c r="G85">
        <v>25</v>
      </c>
      <c r="H85">
        <v>2</v>
      </c>
      <c r="I85" t="s">
        <v>638</v>
      </c>
      <c r="J85" t="s">
        <v>639</v>
      </c>
      <c r="K85" t="s">
        <v>640</v>
      </c>
      <c r="L85">
        <v>1368</v>
      </c>
      <c r="N85">
        <v>1011</v>
      </c>
      <c r="O85" t="s">
        <v>544</v>
      </c>
      <c r="P85" t="s">
        <v>544</v>
      </c>
      <c r="Q85">
        <v>1</v>
      </c>
      <c r="X85">
        <v>0.89</v>
      </c>
      <c r="Y85">
        <v>0</v>
      </c>
      <c r="Z85">
        <v>1207.81</v>
      </c>
      <c r="AA85">
        <v>504.4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0.89</v>
      </c>
      <c r="AH85">
        <v>3</v>
      </c>
      <c r="AI85">
        <v>-1</v>
      </c>
      <c r="AJ85" t="s">
        <v>3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ROW(Source!A272)</f>
        <v>272</v>
      </c>
      <c r="B86">
        <v>40602320</v>
      </c>
      <c r="C86">
        <v>40602315</v>
      </c>
      <c r="D86">
        <v>38621061</v>
      </c>
      <c r="E86">
        <v>1</v>
      </c>
      <c r="F86">
        <v>1</v>
      </c>
      <c r="G86">
        <v>25</v>
      </c>
      <c r="H86">
        <v>3</v>
      </c>
      <c r="I86" t="s">
        <v>724</v>
      </c>
      <c r="J86" t="s">
        <v>725</v>
      </c>
      <c r="K86" t="s">
        <v>726</v>
      </c>
      <c r="L86">
        <v>1348</v>
      </c>
      <c r="N86">
        <v>1009</v>
      </c>
      <c r="O86" t="s">
        <v>42</v>
      </c>
      <c r="P86" t="s">
        <v>42</v>
      </c>
      <c r="Q86">
        <v>1000</v>
      </c>
      <c r="X86">
        <v>0.06</v>
      </c>
      <c r="Y86">
        <v>29928.9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0.06</v>
      </c>
      <c r="AH86">
        <v>3</v>
      </c>
      <c r="AI86">
        <v>-1</v>
      </c>
      <c r="AJ86" t="s">
        <v>3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ROW(Source!A272)</f>
        <v>272</v>
      </c>
      <c r="B87">
        <v>40602321</v>
      </c>
      <c r="C87">
        <v>40602315</v>
      </c>
      <c r="D87">
        <v>38624125</v>
      </c>
      <c r="E87">
        <v>1</v>
      </c>
      <c r="F87">
        <v>1</v>
      </c>
      <c r="G87">
        <v>25</v>
      </c>
      <c r="H87">
        <v>3</v>
      </c>
      <c r="I87" t="s">
        <v>133</v>
      </c>
      <c r="J87" t="s">
        <v>135</v>
      </c>
      <c r="K87" t="s">
        <v>134</v>
      </c>
      <c r="L87">
        <v>1348</v>
      </c>
      <c r="N87">
        <v>1009</v>
      </c>
      <c r="O87" t="s">
        <v>42</v>
      </c>
      <c r="P87" t="s">
        <v>42</v>
      </c>
      <c r="Q87">
        <v>1000</v>
      </c>
      <c r="X87">
        <v>7.14</v>
      </c>
      <c r="Y87">
        <v>2628.2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 t="s">
        <v>3</v>
      </c>
      <c r="AG87">
        <v>7.14</v>
      </c>
      <c r="AH87">
        <v>2</v>
      </c>
      <c r="AI87">
        <v>40602317</v>
      </c>
      <c r="AJ87">
        <v>26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ROW(Source!A309)</f>
        <v>309</v>
      </c>
      <c r="B88">
        <v>40602327</v>
      </c>
      <c r="C88">
        <v>40602324</v>
      </c>
      <c r="D88">
        <v>38607873</v>
      </c>
      <c r="E88">
        <v>25</v>
      </c>
      <c r="F88">
        <v>1</v>
      </c>
      <c r="G88">
        <v>25</v>
      </c>
      <c r="H88">
        <v>1</v>
      </c>
      <c r="I88" t="s">
        <v>538</v>
      </c>
      <c r="J88" t="s">
        <v>3</v>
      </c>
      <c r="K88" t="s">
        <v>539</v>
      </c>
      <c r="L88">
        <v>1191</v>
      </c>
      <c r="N88">
        <v>1013</v>
      </c>
      <c r="O88" t="s">
        <v>540</v>
      </c>
      <c r="P88" t="s">
        <v>540</v>
      </c>
      <c r="Q88">
        <v>1</v>
      </c>
      <c r="X88">
        <v>10.3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1</v>
      </c>
      <c r="AF88" t="s">
        <v>3</v>
      </c>
      <c r="AG88">
        <v>10.3</v>
      </c>
      <c r="AH88">
        <v>3</v>
      </c>
      <c r="AI88">
        <v>-1</v>
      </c>
      <c r="AJ88" t="s">
        <v>3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ROW(Source!A309)</f>
        <v>309</v>
      </c>
      <c r="B89">
        <v>40602328</v>
      </c>
      <c r="C89">
        <v>40602324</v>
      </c>
      <c r="D89">
        <v>38620266</v>
      </c>
      <c r="E89">
        <v>1</v>
      </c>
      <c r="F89">
        <v>1</v>
      </c>
      <c r="G89">
        <v>25</v>
      </c>
      <c r="H89">
        <v>2</v>
      </c>
      <c r="I89" t="s">
        <v>638</v>
      </c>
      <c r="J89" t="s">
        <v>639</v>
      </c>
      <c r="K89" t="s">
        <v>640</v>
      </c>
      <c r="L89">
        <v>1368</v>
      </c>
      <c r="N89">
        <v>1011</v>
      </c>
      <c r="O89" t="s">
        <v>544</v>
      </c>
      <c r="P89" t="s">
        <v>544</v>
      </c>
      <c r="Q89">
        <v>1</v>
      </c>
      <c r="X89">
        <v>0.89</v>
      </c>
      <c r="Y89">
        <v>0</v>
      </c>
      <c r="Z89">
        <v>1207.81</v>
      </c>
      <c r="AA89">
        <v>504.4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0.89</v>
      </c>
      <c r="AH89">
        <v>3</v>
      </c>
      <c r="AI89">
        <v>-1</v>
      </c>
      <c r="AJ89" t="s">
        <v>3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ROW(Source!A309)</f>
        <v>309</v>
      </c>
      <c r="B90">
        <v>40602329</v>
      </c>
      <c r="C90">
        <v>40602324</v>
      </c>
      <c r="D90">
        <v>38621061</v>
      </c>
      <c r="E90">
        <v>1</v>
      </c>
      <c r="F90">
        <v>1</v>
      </c>
      <c r="G90">
        <v>25</v>
      </c>
      <c r="H90">
        <v>3</v>
      </c>
      <c r="I90" t="s">
        <v>724</v>
      </c>
      <c r="J90" t="s">
        <v>725</v>
      </c>
      <c r="K90" t="s">
        <v>726</v>
      </c>
      <c r="L90">
        <v>1348</v>
      </c>
      <c r="N90">
        <v>1009</v>
      </c>
      <c r="O90" t="s">
        <v>42</v>
      </c>
      <c r="P90" t="s">
        <v>42</v>
      </c>
      <c r="Q90">
        <v>1000</v>
      </c>
      <c r="X90">
        <v>0.06</v>
      </c>
      <c r="Y90">
        <v>29928.9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0.06</v>
      </c>
      <c r="AH90">
        <v>3</v>
      </c>
      <c r="AI90">
        <v>-1</v>
      </c>
      <c r="AJ90" t="s">
        <v>3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ROW(Source!A309)</f>
        <v>309</v>
      </c>
      <c r="B91">
        <v>40602330</v>
      </c>
      <c r="C91">
        <v>40602324</v>
      </c>
      <c r="D91">
        <v>38624125</v>
      </c>
      <c r="E91">
        <v>1</v>
      </c>
      <c r="F91">
        <v>1</v>
      </c>
      <c r="G91">
        <v>25</v>
      </c>
      <c r="H91">
        <v>3</v>
      </c>
      <c r="I91" t="s">
        <v>133</v>
      </c>
      <c r="J91" t="s">
        <v>135</v>
      </c>
      <c r="K91" t="s">
        <v>134</v>
      </c>
      <c r="L91">
        <v>1348</v>
      </c>
      <c r="N91">
        <v>1009</v>
      </c>
      <c r="O91" t="s">
        <v>42</v>
      </c>
      <c r="P91" t="s">
        <v>42</v>
      </c>
      <c r="Q91">
        <v>1000</v>
      </c>
      <c r="X91">
        <v>7.14</v>
      </c>
      <c r="Y91">
        <v>2628.2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7.14</v>
      </c>
      <c r="AH91">
        <v>2</v>
      </c>
      <c r="AI91">
        <v>40602326</v>
      </c>
      <c r="AJ91">
        <v>27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ROW(Source!A346)</f>
        <v>346</v>
      </c>
      <c r="B92">
        <v>40602338</v>
      </c>
      <c r="C92">
        <v>40602333</v>
      </c>
      <c r="D92">
        <v>38607873</v>
      </c>
      <c r="E92">
        <v>25</v>
      </c>
      <c r="F92">
        <v>1</v>
      </c>
      <c r="G92">
        <v>25</v>
      </c>
      <c r="H92">
        <v>1</v>
      </c>
      <c r="I92" t="s">
        <v>538</v>
      </c>
      <c r="J92" t="s">
        <v>3</v>
      </c>
      <c r="K92" t="s">
        <v>539</v>
      </c>
      <c r="L92">
        <v>1191</v>
      </c>
      <c r="N92">
        <v>1013</v>
      </c>
      <c r="O92" t="s">
        <v>540</v>
      </c>
      <c r="P92" t="s">
        <v>540</v>
      </c>
      <c r="Q92">
        <v>1</v>
      </c>
      <c r="X92">
        <v>0.38</v>
      </c>
      <c r="Y92">
        <v>0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1</v>
      </c>
      <c r="AF92" t="s">
        <v>3</v>
      </c>
      <c r="AG92">
        <v>0.38</v>
      </c>
      <c r="AH92">
        <v>2</v>
      </c>
      <c r="AI92">
        <v>40602334</v>
      </c>
      <c r="AJ92">
        <v>29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ROW(Source!A346)</f>
        <v>346</v>
      </c>
      <c r="B93">
        <v>40602339</v>
      </c>
      <c r="C93">
        <v>40602333</v>
      </c>
      <c r="D93">
        <v>38620310</v>
      </c>
      <c r="E93">
        <v>1</v>
      </c>
      <c r="F93">
        <v>1</v>
      </c>
      <c r="G93">
        <v>25</v>
      </c>
      <c r="H93">
        <v>2</v>
      </c>
      <c r="I93" t="s">
        <v>557</v>
      </c>
      <c r="J93" t="s">
        <v>558</v>
      </c>
      <c r="K93" t="s">
        <v>559</v>
      </c>
      <c r="L93">
        <v>1368</v>
      </c>
      <c r="N93">
        <v>1011</v>
      </c>
      <c r="O93" t="s">
        <v>544</v>
      </c>
      <c r="P93" t="s">
        <v>544</v>
      </c>
      <c r="Q93">
        <v>1</v>
      </c>
      <c r="X93">
        <v>0.1</v>
      </c>
      <c r="Y93">
        <v>0</v>
      </c>
      <c r="Z93">
        <v>1320.92</v>
      </c>
      <c r="AA93">
        <v>1099.01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0.1</v>
      </c>
      <c r="AH93">
        <v>2</v>
      </c>
      <c r="AI93">
        <v>40602335</v>
      </c>
      <c r="AJ93">
        <v>30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ROW(Source!A346)</f>
        <v>346</v>
      </c>
      <c r="B94">
        <v>40602340</v>
      </c>
      <c r="C94">
        <v>40602333</v>
      </c>
      <c r="D94">
        <v>38620317</v>
      </c>
      <c r="E94">
        <v>1</v>
      </c>
      <c r="F94">
        <v>1</v>
      </c>
      <c r="G94">
        <v>25</v>
      </c>
      <c r="H94">
        <v>2</v>
      </c>
      <c r="I94" t="s">
        <v>560</v>
      </c>
      <c r="J94" t="s">
        <v>561</v>
      </c>
      <c r="K94" t="s">
        <v>562</v>
      </c>
      <c r="L94">
        <v>1368</v>
      </c>
      <c r="N94">
        <v>1011</v>
      </c>
      <c r="O94" t="s">
        <v>544</v>
      </c>
      <c r="P94" t="s">
        <v>544</v>
      </c>
      <c r="Q94">
        <v>1</v>
      </c>
      <c r="X94">
        <v>0.08</v>
      </c>
      <c r="Y94">
        <v>0</v>
      </c>
      <c r="Z94">
        <v>2175.39</v>
      </c>
      <c r="AA94">
        <v>408.02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0.08</v>
      </c>
      <c r="AH94">
        <v>2</v>
      </c>
      <c r="AI94">
        <v>40602336</v>
      </c>
      <c r="AJ94">
        <v>31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ROW(Source!A346)</f>
        <v>346</v>
      </c>
      <c r="B95">
        <v>40602341</v>
      </c>
      <c r="C95">
        <v>40602333</v>
      </c>
      <c r="D95">
        <v>38623528</v>
      </c>
      <c r="E95">
        <v>1</v>
      </c>
      <c r="F95">
        <v>1</v>
      </c>
      <c r="G95">
        <v>25</v>
      </c>
      <c r="H95">
        <v>3</v>
      </c>
      <c r="I95" t="s">
        <v>563</v>
      </c>
      <c r="J95" t="s">
        <v>564</v>
      </c>
      <c r="K95" t="s">
        <v>565</v>
      </c>
      <c r="L95">
        <v>1346</v>
      </c>
      <c r="N95">
        <v>1009</v>
      </c>
      <c r="O95" t="s">
        <v>272</v>
      </c>
      <c r="P95" t="s">
        <v>272</v>
      </c>
      <c r="Q95">
        <v>1</v>
      </c>
      <c r="X95">
        <v>8.19</v>
      </c>
      <c r="Y95">
        <v>75.94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8.19</v>
      </c>
      <c r="AH95">
        <v>2</v>
      </c>
      <c r="AI95">
        <v>40602337</v>
      </c>
      <c r="AJ95">
        <v>32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ROW(Source!A414)</f>
        <v>414</v>
      </c>
      <c r="B96">
        <v>40602347</v>
      </c>
      <c r="C96">
        <v>40602342</v>
      </c>
      <c r="D96">
        <v>38607873</v>
      </c>
      <c r="E96">
        <v>25</v>
      </c>
      <c r="F96">
        <v>1</v>
      </c>
      <c r="G96">
        <v>25</v>
      </c>
      <c r="H96">
        <v>1</v>
      </c>
      <c r="I96" t="s">
        <v>538</v>
      </c>
      <c r="J96" t="s">
        <v>3</v>
      </c>
      <c r="K96" t="s">
        <v>539</v>
      </c>
      <c r="L96">
        <v>1191</v>
      </c>
      <c r="N96">
        <v>1013</v>
      </c>
      <c r="O96" t="s">
        <v>540</v>
      </c>
      <c r="P96" t="s">
        <v>540</v>
      </c>
      <c r="Q96">
        <v>1</v>
      </c>
      <c r="X96">
        <v>155</v>
      </c>
      <c r="Y96">
        <v>0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1</v>
      </c>
      <c r="AF96" t="s">
        <v>3</v>
      </c>
      <c r="AG96">
        <v>155</v>
      </c>
      <c r="AH96">
        <v>2</v>
      </c>
      <c r="AI96">
        <v>40602343</v>
      </c>
      <c r="AJ96">
        <v>33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ROW(Source!A414)</f>
        <v>414</v>
      </c>
      <c r="B97">
        <v>40602348</v>
      </c>
      <c r="C97">
        <v>40602342</v>
      </c>
      <c r="D97">
        <v>38620435</v>
      </c>
      <c r="E97">
        <v>1</v>
      </c>
      <c r="F97">
        <v>1</v>
      </c>
      <c r="G97">
        <v>25</v>
      </c>
      <c r="H97">
        <v>2</v>
      </c>
      <c r="I97" t="s">
        <v>575</v>
      </c>
      <c r="J97" t="s">
        <v>576</v>
      </c>
      <c r="K97" t="s">
        <v>577</v>
      </c>
      <c r="L97">
        <v>1368</v>
      </c>
      <c r="N97">
        <v>1011</v>
      </c>
      <c r="O97" t="s">
        <v>544</v>
      </c>
      <c r="P97" t="s">
        <v>544</v>
      </c>
      <c r="Q97">
        <v>1</v>
      </c>
      <c r="X97">
        <v>37.5</v>
      </c>
      <c r="Y97">
        <v>0</v>
      </c>
      <c r="Z97">
        <v>713.48</v>
      </c>
      <c r="AA97">
        <v>402.71</v>
      </c>
      <c r="AB97">
        <v>0</v>
      </c>
      <c r="AC97">
        <v>0</v>
      </c>
      <c r="AD97">
        <v>1</v>
      </c>
      <c r="AE97">
        <v>0</v>
      </c>
      <c r="AF97" t="s">
        <v>3</v>
      </c>
      <c r="AG97">
        <v>37.5</v>
      </c>
      <c r="AH97">
        <v>2</v>
      </c>
      <c r="AI97">
        <v>40602344</v>
      </c>
      <c r="AJ97">
        <v>34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ROW(Source!A414)</f>
        <v>414</v>
      </c>
      <c r="B98">
        <v>40602349</v>
      </c>
      <c r="C98">
        <v>40602342</v>
      </c>
      <c r="D98">
        <v>38620938</v>
      </c>
      <c r="E98">
        <v>1</v>
      </c>
      <c r="F98">
        <v>1</v>
      </c>
      <c r="G98">
        <v>25</v>
      </c>
      <c r="H98">
        <v>2</v>
      </c>
      <c r="I98" t="s">
        <v>578</v>
      </c>
      <c r="J98" t="s">
        <v>579</v>
      </c>
      <c r="K98" t="s">
        <v>580</v>
      </c>
      <c r="L98">
        <v>1368</v>
      </c>
      <c r="N98">
        <v>1011</v>
      </c>
      <c r="O98" t="s">
        <v>544</v>
      </c>
      <c r="P98" t="s">
        <v>544</v>
      </c>
      <c r="Q98">
        <v>1</v>
      </c>
      <c r="X98">
        <v>75</v>
      </c>
      <c r="Y98">
        <v>0</v>
      </c>
      <c r="Z98">
        <v>5.41</v>
      </c>
      <c r="AA98">
        <v>0.02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75</v>
      </c>
      <c r="AH98">
        <v>2</v>
      </c>
      <c r="AI98">
        <v>40602345</v>
      </c>
      <c r="AJ98">
        <v>35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ROW(Source!A414)</f>
        <v>414</v>
      </c>
      <c r="B99">
        <v>40602350</v>
      </c>
      <c r="C99">
        <v>40602342</v>
      </c>
      <c r="D99">
        <v>38620305</v>
      </c>
      <c r="E99">
        <v>1</v>
      </c>
      <c r="F99">
        <v>1</v>
      </c>
      <c r="G99">
        <v>25</v>
      </c>
      <c r="H99">
        <v>2</v>
      </c>
      <c r="I99" t="s">
        <v>581</v>
      </c>
      <c r="J99" t="s">
        <v>582</v>
      </c>
      <c r="K99" t="s">
        <v>583</v>
      </c>
      <c r="L99">
        <v>1368</v>
      </c>
      <c r="N99">
        <v>1011</v>
      </c>
      <c r="O99" t="s">
        <v>544</v>
      </c>
      <c r="P99" t="s">
        <v>544</v>
      </c>
      <c r="Q99">
        <v>1</v>
      </c>
      <c r="X99">
        <v>1.55</v>
      </c>
      <c r="Y99">
        <v>0</v>
      </c>
      <c r="Z99">
        <v>1364.77</v>
      </c>
      <c r="AA99">
        <v>610.30999999999995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1.55</v>
      </c>
      <c r="AH99">
        <v>2</v>
      </c>
      <c r="AI99">
        <v>40602346</v>
      </c>
      <c r="AJ99">
        <v>36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ROW(Source!A415)</f>
        <v>415</v>
      </c>
      <c r="B100">
        <v>40602353</v>
      </c>
      <c r="C100">
        <v>40602351</v>
      </c>
      <c r="D100">
        <v>38607873</v>
      </c>
      <c r="E100">
        <v>25</v>
      </c>
      <c r="F100">
        <v>1</v>
      </c>
      <c r="G100">
        <v>25</v>
      </c>
      <c r="H100">
        <v>1</v>
      </c>
      <c r="I100" t="s">
        <v>538</v>
      </c>
      <c r="J100" t="s">
        <v>3</v>
      </c>
      <c r="K100" t="s">
        <v>539</v>
      </c>
      <c r="L100">
        <v>1191</v>
      </c>
      <c r="N100">
        <v>1013</v>
      </c>
      <c r="O100" t="s">
        <v>540</v>
      </c>
      <c r="P100" t="s">
        <v>540</v>
      </c>
      <c r="Q100">
        <v>1</v>
      </c>
      <c r="X100">
        <v>76.7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1</v>
      </c>
      <c r="AF100" t="s">
        <v>3</v>
      </c>
      <c r="AG100">
        <v>76.7</v>
      </c>
      <c r="AH100">
        <v>2</v>
      </c>
      <c r="AI100">
        <v>40602352</v>
      </c>
      <c r="AJ100">
        <v>37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ROW(Source!A416)</f>
        <v>416</v>
      </c>
      <c r="B101">
        <v>40602356</v>
      </c>
      <c r="C101">
        <v>40602354</v>
      </c>
      <c r="D101">
        <v>38620079</v>
      </c>
      <c r="E101">
        <v>1</v>
      </c>
      <c r="F101">
        <v>1</v>
      </c>
      <c r="G101">
        <v>25</v>
      </c>
      <c r="H101">
        <v>2</v>
      </c>
      <c r="I101" t="s">
        <v>584</v>
      </c>
      <c r="J101" t="s">
        <v>585</v>
      </c>
      <c r="K101" t="s">
        <v>586</v>
      </c>
      <c r="L101">
        <v>1368</v>
      </c>
      <c r="N101">
        <v>1011</v>
      </c>
      <c r="O101" t="s">
        <v>544</v>
      </c>
      <c r="P101" t="s">
        <v>544</v>
      </c>
      <c r="Q101">
        <v>1</v>
      </c>
      <c r="X101">
        <v>5.3699999999999998E-2</v>
      </c>
      <c r="Y101">
        <v>0</v>
      </c>
      <c r="Z101">
        <v>1451.71</v>
      </c>
      <c r="AA101">
        <v>457.95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5.3699999999999998E-2</v>
      </c>
      <c r="AH101">
        <v>2</v>
      </c>
      <c r="AI101">
        <v>40602355</v>
      </c>
      <c r="AJ101">
        <v>38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ROW(Source!A417)</f>
        <v>417</v>
      </c>
      <c r="B102">
        <v>40602360</v>
      </c>
      <c r="C102">
        <v>40602357</v>
      </c>
      <c r="D102">
        <v>38620866</v>
      </c>
      <c r="E102">
        <v>1</v>
      </c>
      <c r="F102">
        <v>1</v>
      </c>
      <c r="G102">
        <v>25</v>
      </c>
      <c r="H102">
        <v>2</v>
      </c>
      <c r="I102" t="s">
        <v>587</v>
      </c>
      <c r="J102" t="s">
        <v>588</v>
      </c>
      <c r="K102" t="s">
        <v>589</v>
      </c>
      <c r="L102">
        <v>1368</v>
      </c>
      <c r="N102">
        <v>1011</v>
      </c>
      <c r="O102" t="s">
        <v>544</v>
      </c>
      <c r="P102" t="s">
        <v>544</v>
      </c>
      <c r="Q102">
        <v>1</v>
      </c>
      <c r="X102">
        <v>0.02</v>
      </c>
      <c r="Y102">
        <v>0</v>
      </c>
      <c r="Z102">
        <v>952.49</v>
      </c>
      <c r="AA102">
        <v>301.5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0.02</v>
      </c>
      <c r="AH102">
        <v>2</v>
      </c>
      <c r="AI102">
        <v>40602358</v>
      </c>
      <c r="AJ102">
        <v>39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ROW(Source!A417)</f>
        <v>417</v>
      </c>
      <c r="B103">
        <v>40602361</v>
      </c>
      <c r="C103">
        <v>40602357</v>
      </c>
      <c r="D103">
        <v>38620867</v>
      </c>
      <c r="E103">
        <v>1</v>
      </c>
      <c r="F103">
        <v>1</v>
      </c>
      <c r="G103">
        <v>25</v>
      </c>
      <c r="H103">
        <v>2</v>
      </c>
      <c r="I103" t="s">
        <v>590</v>
      </c>
      <c r="J103" t="s">
        <v>591</v>
      </c>
      <c r="K103" t="s">
        <v>592</v>
      </c>
      <c r="L103">
        <v>1368</v>
      </c>
      <c r="N103">
        <v>1011</v>
      </c>
      <c r="O103" t="s">
        <v>544</v>
      </c>
      <c r="P103" t="s">
        <v>544</v>
      </c>
      <c r="Q103">
        <v>1</v>
      </c>
      <c r="X103">
        <v>1.7999999999999999E-2</v>
      </c>
      <c r="Y103">
        <v>0</v>
      </c>
      <c r="Z103">
        <v>993.6</v>
      </c>
      <c r="AA103">
        <v>301.8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1.7999999999999999E-2</v>
      </c>
      <c r="AH103">
        <v>2</v>
      </c>
      <c r="AI103">
        <v>40602359</v>
      </c>
      <c r="AJ103">
        <v>40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ROW(Source!A418)</f>
        <v>418</v>
      </c>
      <c r="B104">
        <v>40602365</v>
      </c>
      <c r="C104">
        <v>40602362</v>
      </c>
      <c r="D104">
        <v>38607873</v>
      </c>
      <c r="E104">
        <v>25</v>
      </c>
      <c r="F104">
        <v>1</v>
      </c>
      <c r="G104">
        <v>25</v>
      </c>
      <c r="H104">
        <v>1</v>
      </c>
      <c r="I104" t="s">
        <v>538</v>
      </c>
      <c r="J104" t="s">
        <v>3</v>
      </c>
      <c r="K104" t="s">
        <v>539</v>
      </c>
      <c r="L104">
        <v>1191</v>
      </c>
      <c r="N104">
        <v>1013</v>
      </c>
      <c r="O104" t="s">
        <v>540</v>
      </c>
      <c r="P104" t="s">
        <v>540</v>
      </c>
      <c r="Q104">
        <v>1</v>
      </c>
      <c r="X104">
        <v>1.02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1</v>
      </c>
      <c r="AF104" t="s">
        <v>3</v>
      </c>
      <c r="AG104">
        <v>1.02</v>
      </c>
      <c r="AH104">
        <v>3</v>
      </c>
      <c r="AI104">
        <v>-1</v>
      </c>
      <c r="AJ104" t="s">
        <v>3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ROW(Source!A419)</f>
        <v>419</v>
      </c>
      <c r="B105">
        <v>40602369</v>
      </c>
      <c r="C105">
        <v>40602366</v>
      </c>
      <c r="D105">
        <v>38620866</v>
      </c>
      <c r="E105">
        <v>1</v>
      </c>
      <c r="F105">
        <v>1</v>
      </c>
      <c r="G105">
        <v>25</v>
      </c>
      <c r="H105">
        <v>2</v>
      </c>
      <c r="I105" t="s">
        <v>587</v>
      </c>
      <c r="J105" t="s">
        <v>588</v>
      </c>
      <c r="K105" t="s">
        <v>589</v>
      </c>
      <c r="L105">
        <v>1368</v>
      </c>
      <c r="N105">
        <v>1011</v>
      </c>
      <c r="O105" t="s">
        <v>544</v>
      </c>
      <c r="P105" t="s">
        <v>544</v>
      </c>
      <c r="Q105">
        <v>1</v>
      </c>
      <c r="X105">
        <v>5.3999999999999999E-2</v>
      </c>
      <c r="Y105">
        <v>0</v>
      </c>
      <c r="Z105">
        <v>952.49</v>
      </c>
      <c r="AA105">
        <v>301.5</v>
      </c>
      <c r="AB105">
        <v>0</v>
      </c>
      <c r="AC105">
        <v>0</v>
      </c>
      <c r="AD105">
        <v>1</v>
      </c>
      <c r="AE105">
        <v>0</v>
      </c>
      <c r="AF105" t="s">
        <v>3</v>
      </c>
      <c r="AG105">
        <v>5.3999999999999999E-2</v>
      </c>
      <c r="AH105">
        <v>2</v>
      </c>
      <c r="AI105">
        <v>40602367</v>
      </c>
      <c r="AJ105">
        <v>43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ROW(Source!A419)</f>
        <v>419</v>
      </c>
      <c r="B106">
        <v>40602370</v>
      </c>
      <c r="C106">
        <v>40602366</v>
      </c>
      <c r="D106">
        <v>38620867</v>
      </c>
      <c r="E106">
        <v>1</v>
      </c>
      <c r="F106">
        <v>1</v>
      </c>
      <c r="G106">
        <v>25</v>
      </c>
      <c r="H106">
        <v>2</v>
      </c>
      <c r="I106" t="s">
        <v>590</v>
      </c>
      <c r="J106" t="s">
        <v>591</v>
      </c>
      <c r="K106" t="s">
        <v>592</v>
      </c>
      <c r="L106">
        <v>1368</v>
      </c>
      <c r="N106">
        <v>1011</v>
      </c>
      <c r="O106" t="s">
        <v>544</v>
      </c>
      <c r="P106" t="s">
        <v>544</v>
      </c>
      <c r="Q106">
        <v>1</v>
      </c>
      <c r="X106">
        <v>5.5E-2</v>
      </c>
      <c r="Y106">
        <v>0</v>
      </c>
      <c r="Z106">
        <v>993.6</v>
      </c>
      <c r="AA106">
        <v>301.8</v>
      </c>
      <c r="AB106">
        <v>0</v>
      </c>
      <c r="AC106">
        <v>0</v>
      </c>
      <c r="AD106">
        <v>1</v>
      </c>
      <c r="AE106">
        <v>0</v>
      </c>
      <c r="AF106" t="s">
        <v>3</v>
      </c>
      <c r="AG106">
        <v>5.5E-2</v>
      </c>
      <c r="AH106">
        <v>2</v>
      </c>
      <c r="AI106">
        <v>40602368</v>
      </c>
      <c r="AJ106">
        <v>44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ROW(Source!A420)</f>
        <v>420</v>
      </c>
      <c r="B107">
        <v>40602374</v>
      </c>
      <c r="C107">
        <v>40602371</v>
      </c>
      <c r="D107">
        <v>38620866</v>
      </c>
      <c r="E107">
        <v>1</v>
      </c>
      <c r="F107">
        <v>1</v>
      </c>
      <c r="G107">
        <v>25</v>
      </c>
      <c r="H107">
        <v>2</v>
      </c>
      <c r="I107" t="s">
        <v>587</v>
      </c>
      <c r="J107" t="s">
        <v>588</v>
      </c>
      <c r="K107" t="s">
        <v>589</v>
      </c>
      <c r="L107">
        <v>1368</v>
      </c>
      <c r="N107">
        <v>1011</v>
      </c>
      <c r="O107" t="s">
        <v>544</v>
      </c>
      <c r="P107" t="s">
        <v>544</v>
      </c>
      <c r="Q107">
        <v>1</v>
      </c>
      <c r="X107">
        <v>0.01</v>
      </c>
      <c r="Y107">
        <v>0</v>
      </c>
      <c r="Z107">
        <v>952.49</v>
      </c>
      <c r="AA107">
        <v>301.5</v>
      </c>
      <c r="AB107">
        <v>0</v>
      </c>
      <c r="AC107">
        <v>0</v>
      </c>
      <c r="AD107">
        <v>1</v>
      </c>
      <c r="AE107">
        <v>0</v>
      </c>
      <c r="AF107" t="s">
        <v>61</v>
      </c>
      <c r="AG107">
        <v>0.26</v>
      </c>
      <c r="AH107">
        <v>2</v>
      </c>
      <c r="AI107">
        <v>40602372</v>
      </c>
      <c r="AJ107">
        <v>45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ROW(Source!A420)</f>
        <v>420</v>
      </c>
      <c r="B108">
        <v>40602375</v>
      </c>
      <c r="C108">
        <v>40602371</v>
      </c>
      <c r="D108">
        <v>38620867</v>
      </c>
      <c r="E108">
        <v>1</v>
      </c>
      <c r="F108">
        <v>1</v>
      </c>
      <c r="G108">
        <v>25</v>
      </c>
      <c r="H108">
        <v>2</v>
      </c>
      <c r="I108" t="s">
        <v>590</v>
      </c>
      <c r="J108" t="s">
        <v>591</v>
      </c>
      <c r="K108" t="s">
        <v>592</v>
      </c>
      <c r="L108">
        <v>1368</v>
      </c>
      <c r="N108">
        <v>1011</v>
      </c>
      <c r="O108" t="s">
        <v>544</v>
      </c>
      <c r="P108" t="s">
        <v>544</v>
      </c>
      <c r="Q108">
        <v>1</v>
      </c>
      <c r="X108">
        <v>8.0000000000000002E-3</v>
      </c>
      <c r="Y108">
        <v>0</v>
      </c>
      <c r="Z108">
        <v>993.6</v>
      </c>
      <c r="AA108">
        <v>301.8</v>
      </c>
      <c r="AB108">
        <v>0</v>
      </c>
      <c r="AC108">
        <v>0</v>
      </c>
      <c r="AD108">
        <v>1</v>
      </c>
      <c r="AE108">
        <v>0</v>
      </c>
      <c r="AF108" t="s">
        <v>61</v>
      </c>
      <c r="AG108">
        <v>0.20800000000000002</v>
      </c>
      <c r="AH108">
        <v>2</v>
      </c>
      <c r="AI108">
        <v>40602373</v>
      </c>
      <c r="AJ108">
        <v>46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ROW(Source!A456)</f>
        <v>456</v>
      </c>
      <c r="B109">
        <v>40602386</v>
      </c>
      <c r="C109">
        <v>40602377</v>
      </c>
      <c r="D109">
        <v>38607873</v>
      </c>
      <c r="E109">
        <v>25</v>
      </c>
      <c r="F109">
        <v>1</v>
      </c>
      <c r="G109">
        <v>25</v>
      </c>
      <c r="H109">
        <v>1</v>
      </c>
      <c r="I109" t="s">
        <v>538</v>
      </c>
      <c r="J109" t="s">
        <v>3</v>
      </c>
      <c r="K109" t="s">
        <v>539</v>
      </c>
      <c r="L109">
        <v>1191</v>
      </c>
      <c r="N109">
        <v>1013</v>
      </c>
      <c r="O109" t="s">
        <v>540</v>
      </c>
      <c r="P109" t="s">
        <v>540</v>
      </c>
      <c r="Q109">
        <v>1</v>
      </c>
      <c r="X109">
        <v>16.559999999999999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1</v>
      </c>
      <c r="AF109" t="s">
        <v>3</v>
      </c>
      <c r="AG109">
        <v>16.559999999999999</v>
      </c>
      <c r="AH109">
        <v>2</v>
      </c>
      <c r="AI109">
        <v>40602378</v>
      </c>
      <c r="AJ109">
        <v>47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ROW(Source!A456)</f>
        <v>456</v>
      </c>
      <c r="B110">
        <v>40602387</v>
      </c>
      <c r="C110">
        <v>40602377</v>
      </c>
      <c r="D110">
        <v>38620123</v>
      </c>
      <c r="E110">
        <v>1</v>
      </c>
      <c r="F110">
        <v>1</v>
      </c>
      <c r="G110">
        <v>25</v>
      </c>
      <c r="H110">
        <v>2</v>
      </c>
      <c r="I110" t="s">
        <v>593</v>
      </c>
      <c r="J110" t="s">
        <v>594</v>
      </c>
      <c r="K110" t="s">
        <v>595</v>
      </c>
      <c r="L110">
        <v>1368</v>
      </c>
      <c r="N110">
        <v>1011</v>
      </c>
      <c r="O110" t="s">
        <v>544</v>
      </c>
      <c r="P110" t="s">
        <v>544</v>
      </c>
      <c r="Q110">
        <v>1</v>
      </c>
      <c r="X110">
        <v>2.08</v>
      </c>
      <c r="Y110">
        <v>0</v>
      </c>
      <c r="Z110">
        <v>1159.46</v>
      </c>
      <c r="AA110">
        <v>525.74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2.08</v>
      </c>
      <c r="AH110">
        <v>2</v>
      </c>
      <c r="AI110">
        <v>40602379</v>
      </c>
      <c r="AJ110">
        <v>48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ROW(Source!A456)</f>
        <v>456</v>
      </c>
      <c r="B111">
        <v>40602388</v>
      </c>
      <c r="C111">
        <v>40602377</v>
      </c>
      <c r="D111">
        <v>38620278</v>
      </c>
      <c r="E111">
        <v>1</v>
      </c>
      <c r="F111">
        <v>1</v>
      </c>
      <c r="G111">
        <v>25</v>
      </c>
      <c r="H111">
        <v>2</v>
      </c>
      <c r="I111" t="s">
        <v>596</v>
      </c>
      <c r="J111" t="s">
        <v>597</v>
      </c>
      <c r="K111" t="s">
        <v>598</v>
      </c>
      <c r="L111">
        <v>1368</v>
      </c>
      <c r="N111">
        <v>1011</v>
      </c>
      <c r="O111" t="s">
        <v>544</v>
      </c>
      <c r="P111" t="s">
        <v>544</v>
      </c>
      <c r="Q111">
        <v>1</v>
      </c>
      <c r="X111">
        <v>2.08</v>
      </c>
      <c r="Y111">
        <v>0</v>
      </c>
      <c r="Z111">
        <v>416.25</v>
      </c>
      <c r="AA111">
        <v>204.9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2.08</v>
      </c>
      <c r="AH111">
        <v>2</v>
      </c>
      <c r="AI111">
        <v>40602380</v>
      </c>
      <c r="AJ111">
        <v>49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ROW(Source!A456)</f>
        <v>456</v>
      </c>
      <c r="B112">
        <v>40602389</v>
      </c>
      <c r="C112">
        <v>40602377</v>
      </c>
      <c r="D112">
        <v>38620281</v>
      </c>
      <c r="E112">
        <v>1</v>
      </c>
      <c r="F112">
        <v>1</v>
      </c>
      <c r="G112">
        <v>25</v>
      </c>
      <c r="H112">
        <v>2</v>
      </c>
      <c r="I112" t="s">
        <v>599</v>
      </c>
      <c r="J112" t="s">
        <v>600</v>
      </c>
      <c r="K112" t="s">
        <v>601</v>
      </c>
      <c r="L112">
        <v>1368</v>
      </c>
      <c r="N112">
        <v>1011</v>
      </c>
      <c r="O112" t="s">
        <v>544</v>
      </c>
      <c r="P112" t="s">
        <v>544</v>
      </c>
      <c r="Q112">
        <v>1</v>
      </c>
      <c r="X112">
        <v>0.81</v>
      </c>
      <c r="Y112">
        <v>0</v>
      </c>
      <c r="Z112">
        <v>1942.21</v>
      </c>
      <c r="AA112">
        <v>436.39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0.81</v>
      </c>
      <c r="AH112">
        <v>2</v>
      </c>
      <c r="AI112">
        <v>40602381</v>
      </c>
      <c r="AJ112">
        <v>50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ROW(Source!A456)</f>
        <v>456</v>
      </c>
      <c r="B113">
        <v>40602390</v>
      </c>
      <c r="C113">
        <v>40602377</v>
      </c>
      <c r="D113">
        <v>38620305</v>
      </c>
      <c r="E113">
        <v>1</v>
      </c>
      <c r="F113">
        <v>1</v>
      </c>
      <c r="G113">
        <v>25</v>
      </c>
      <c r="H113">
        <v>2</v>
      </c>
      <c r="I113" t="s">
        <v>581</v>
      </c>
      <c r="J113" t="s">
        <v>582</v>
      </c>
      <c r="K113" t="s">
        <v>583</v>
      </c>
      <c r="L113">
        <v>1368</v>
      </c>
      <c r="N113">
        <v>1011</v>
      </c>
      <c r="O113" t="s">
        <v>544</v>
      </c>
      <c r="P113" t="s">
        <v>544</v>
      </c>
      <c r="Q113">
        <v>1</v>
      </c>
      <c r="X113">
        <v>1.94</v>
      </c>
      <c r="Y113">
        <v>0</v>
      </c>
      <c r="Z113">
        <v>1364.77</v>
      </c>
      <c r="AA113">
        <v>610.30999999999995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1.94</v>
      </c>
      <c r="AH113">
        <v>2</v>
      </c>
      <c r="AI113">
        <v>40602382</v>
      </c>
      <c r="AJ113">
        <v>51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ROW(Source!A456)</f>
        <v>456</v>
      </c>
      <c r="B114">
        <v>40602391</v>
      </c>
      <c r="C114">
        <v>40602377</v>
      </c>
      <c r="D114">
        <v>38620271</v>
      </c>
      <c r="E114">
        <v>1</v>
      </c>
      <c r="F114">
        <v>1</v>
      </c>
      <c r="G114">
        <v>25</v>
      </c>
      <c r="H114">
        <v>2</v>
      </c>
      <c r="I114" t="s">
        <v>602</v>
      </c>
      <c r="J114" t="s">
        <v>603</v>
      </c>
      <c r="K114" t="s">
        <v>604</v>
      </c>
      <c r="L114">
        <v>1368</v>
      </c>
      <c r="N114">
        <v>1011</v>
      </c>
      <c r="O114" t="s">
        <v>544</v>
      </c>
      <c r="P114" t="s">
        <v>544</v>
      </c>
      <c r="Q114">
        <v>1</v>
      </c>
      <c r="X114">
        <v>0.65</v>
      </c>
      <c r="Y114">
        <v>0</v>
      </c>
      <c r="Z114">
        <v>1179.56</v>
      </c>
      <c r="AA114">
        <v>439.28</v>
      </c>
      <c r="AB114">
        <v>0</v>
      </c>
      <c r="AC114">
        <v>0</v>
      </c>
      <c r="AD114">
        <v>1</v>
      </c>
      <c r="AE114">
        <v>0</v>
      </c>
      <c r="AF114" t="s">
        <v>3</v>
      </c>
      <c r="AG114">
        <v>0.65</v>
      </c>
      <c r="AH114">
        <v>2</v>
      </c>
      <c r="AI114">
        <v>40602383</v>
      </c>
      <c r="AJ114">
        <v>52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ROW(Source!A456)</f>
        <v>456</v>
      </c>
      <c r="B115">
        <v>40602392</v>
      </c>
      <c r="C115">
        <v>40602377</v>
      </c>
      <c r="D115">
        <v>38622214</v>
      </c>
      <c r="E115">
        <v>1</v>
      </c>
      <c r="F115">
        <v>1</v>
      </c>
      <c r="G115">
        <v>25</v>
      </c>
      <c r="H115">
        <v>3</v>
      </c>
      <c r="I115" t="s">
        <v>605</v>
      </c>
      <c r="J115" t="s">
        <v>606</v>
      </c>
      <c r="K115" t="s">
        <v>607</v>
      </c>
      <c r="L115">
        <v>1339</v>
      </c>
      <c r="N115">
        <v>1007</v>
      </c>
      <c r="O115" t="s">
        <v>263</v>
      </c>
      <c r="P115" t="s">
        <v>263</v>
      </c>
      <c r="Q115">
        <v>1</v>
      </c>
      <c r="X115">
        <v>110</v>
      </c>
      <c r="Y115">
        <v>590.78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F115" t="s">
        <v>3</v>
      </c>
      <c r="AG115">
        <v>110</v>
      </c>
      <c r="AH115">
        <v>2</v>
      </c>
      <c r="AI115">
        <v>40602384</v>
      </c>
      <c r="AJ115">
        <v>53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ROW(Source!A456)</f>
        <v>456</v>
      </c>
      <c r="B116">
        <v>40602393</v>
      </c>
      <c r="C116">
        <v>40602377</v>
      </c>
      <c r="D116">
        <v>38622957</v>
      </c>
      <c r="E116">
        <v>1</v>
      </c>
      <c r="F116">
        <v>1</v>
      </c>
      <c r="G116">
        <v>25</v>
      </c>
      <c r="H116">
        <v>3</v>
      </c>
      <c r="I116" t="s">
        <v>608</v>
      </c>
      <c r="J116" t="s">
        <v>609</v>
      </c>
      <c r="K116" t="s">
        <v>610</v>
      </c>
      <c r="L116">
        <v>1339</v>
      </c>
      <c r="N116">
        <v>1007</v>
      </c>
      <c r="O116" t="s">
        <v>263</v>
      </c>
      <c r="P116" t="s">
        <v>263</v>
      </c>
      <c r="Q116">
        <v>1</v>
      </c>
      <c r="X116">
        <v>5</v>
      </c>
      <c r="Y116">
        <v>33.729999999999997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5</v>
      </c>
      <c r="AH116">
        <v>2</v>
      </c>
      <c r="AI116">
        <v>40602385</v>
      </c>
      <c r="AJ116">
        <v>54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ROW(Source!A457)</f>
        <v>457</v>
      </c>
      <c r="B117">
        <v>40602398</v>
      </c>
      <c r="C117">
        <v>40602394</v>
      </c>
      <c r="D117">
        <v>38607873</v>
      </c>
      <c r="E117">
        <v>25</v>
      </c>
      <c r="F117">
        <v>1</v>
      </c>
      <c r="G117">
        <v>25</v>
      </c>
      <c r="H117">
        <v>1</v>
      </c>
      <c r="I117" t="s">
        <v>538</v>
      </c>
      <c r="J117" t="s">
        <v>3</v>
      </c>
      <c r="K117" t="s">
        <v>539</v>
      </c>
      <c r="L117">
        <v>1191</v>
      </c>
      <c r="N117">
        <v>1013</v>
      </c>
      <c r="O117" t="s">
        <v>540</v>
      </c>
      <c r="P117" t="s">
        <v>540</v>
      </c>
      <c r="Q117">
        <v>1</v>
      </c>
      <c r="X117">
        <v>115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1</v>
      </c>
      <c r="AF117" t="s">
        <v>3</v>
      </c>
      <c r="AG117">
        <v>115</v>
      </c>
      <c r="AH117">
        <v>2</v>
      </c>
      <c r="AI117">
        <v>40602395</v>
      </c>
      <c r="AJ117">
        <v>55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ROW(Source!A457)</f>
        <v>457</v>
      </c>
      <c r="B118">
        <v>40602399</v>
      </c>
      <c r="C118">
        <v>40602394</v>
      </c>
      <c r="D118">
        <v>38623896</v>
      </c>
      <c r="E118">
        <v>1</v>
      </c>
      <c r="F118">
        <v>1</v>
      </c>
      <c r="G118">
        <v>25</v>
      </c>
      <c r="H118">
        <v>3</v>
      </c>
      <c r="I118" t="s">
        <v>566</v>
      </c>
      <c r="J118" t="s">
        <v>567</v>
      </c>
      <c r="K118" t="s">
        <v>568</v>
      </c>
      <c r="L118">
        <v>1339</v>
      </c>
      <c r="N118">
        <v>1007</v>
      </c>
      <c r="O118" t="s">
        <v>263</v>
      </c>
      <c r="P118" t="s">
        <v>263</v>
      </c>
      <c r="Q118">
        <v>1</v>
      </c>
      <c r="X118">
        <v>5.9</v>
      </c>
      <c r="Y118">
        <v>3869.68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5.9</v>
      </c>
      <c r="AH118">
        <v>2</v>
      </c>
      <c r="AI118">
        <v>40602396</v>
      </c>
      <c r="AJ118">
        <v>56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ROW(Source!A457)</f>
        <v>457</v>
      </c>
      <c r="B119">
        <v>40602400</v>
      </c>
      <c r="C119">
        <v>40602394</v>
      </c>
      <c r="D119">
        <v>38623972</v>
      </c>
      <c r="E119">
        <v>1</v>
      </c>
      <c r="F119">
        <v>1</v>
      </c>
      <c r="G119">
        <v>25</v>
      </c>
      <c r="H119">
        <v>3</v>
      </c>
      <c r="I119" t="s">
        <v>569</v>
      </c>
      <c r="J119" t="s">
        <v>570</v>
      </c>
      <c r="K119" t="s">
        <v>571</v>
      </c>
      <c r="L119">
        <v>1339</v>
      </c>
      <c r="N119">
        <v>1007</v>
      </c>
      <c r="O119" t="s">
        <v>263</v>
      </c>
      <c r="P119" t="s">
        <v>263</v>
      </c>
      <c r="Q119">
        <v>1</v>
      </c>
      <c r="X119">
        <v>0.06</v>
      </c>
      <c r="Y119">
        <v>3003.56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0.06</v>
      </c>
      <c r="AH119">
        <v>2</v>
      </c>
      <c r="AI119">
        <v>40602397</v>
      </c>
      <c r="AJ119">
        <v>57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ROW(Source!A457)</f>
        <v>457</v>
      </c>
      <c r="B120">
        <v>40602401</v>
      </c>
      <c r="C120">
        <v>40602394</v>
      </c>
      <c r="D120">
        <v>38608617</v>
      </c>
      <c r="E120">
        <v>25</v>
      </c>
      <c r="F120">
        <v>1</v>
      </c>
      <c r="G120">
        <v>25</v>
      </c>
      <c r="H120">
        <v>3</v>
      </c>
      <c r="I120" t="s">
        <v>734</v>
      </c>
      <c r="J120" t="s">
        <v>3</v>
      </c>
      <c r="K120" t="s">
        <v>735</v>
      </c>
      <c r="L120">
        <v>1301</v>
      </c>
      <c r="N120">
        <v>1003</v>
      </c>
      <c r="O120" t="s">
        <v>684</v>
      </c>
      <c r="P120" t="s">
        <v>684</v>
      </c>
      <c r="Q120">
        <v>1</v>
      </c>
      <c r="X120">
        <v>100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 t="s">
        <v>3</v>
      </c>
      <c r="AG120">
        <v>100</v>
      </c>
      <c r="AH120">
        <v>3</v>
      </c>
      <c r="AI120">
        <v>-1</v>
      </c>
      <c r="AJ120" t="s">
        <v>3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ROW(Source!A458)</f>
        <v>458</v>
      </c>
      <c r="B121">
        <v>40602405</v>
      </c>
      <c r="C121">
        <v>40602402</v>
      </c>
      <c r="D121">
        <v>38607873</v>
      </c>
      <c r="E121">
        <v>25</v>
      </c>
      <c r="F121">
        <v>1</v>
      </c>
      <c r="G121">
        <v>25</v>
      </c>
      <c r="H121">
        <v>1</v>
      </c>
      <c r="I121" t="s">
        <v>538</v>
      </c>
      <c r="J121" t="s">
        <v>3</v>
      </c>
      <c r="K121" t="s">
        <v>539</v>
      </c>
      <c r="L121">
        <v>1191</v>
      </c>
      <c r="N121">
        <v>1013</v>
      </c>
      <c r="O121" t="s">
        <v>540</v>
      </c>
      <c r="P121" t="s">
        <v>540</v>
      </c>
      <c r="Q121">
        <v>1</v>
      </c>
      <c r="X121">
        <v>10.3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1</v>
      </c>
      <c r="AF121" t="s">
        <v>3</v>
      </c>
      <c r="AG121">
        <v>10.3</v>
      </c>
      <c r="AH121">
        <v>3</v>
      </c>
      <c r="AI121">
        <v>-1</v>
      </c>
      <c r="AJ121" t="s">
        <v>3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ROW(Source!A458)</f>
        <v>458</v>
      </c>
      <c r="B122">
        <v>40602406</v>
      </c>
      <c r="C122">
        <v>40602402</v>
      </c>
      <c r="D122">
        <v>38620266</v>
      </c>
      <c r="E122">
        <v>1</v>
      </c>
      <c r="F122">
        <v>1</v>
      </c>
      <c r="G122">
        <v>25</v>
      </c>
      <c r="H122">
        <v>2</v>
      </c>
      <c r="I122" t="s">
        <v>638</v>
      </c>
      <c r="J122" t="s">
        <v>639</v>
      </c>
      <c r="K122" t="s">
        <v>640</v>
      </c>
      <c r="L122">
        <v>1368</v>
      </c>
      <c r="N122">
        <v>1011</v>
      </c>
      <c r="O122" t="s">
        <v>544</v>
      </c>
      <c r="P122" t="s">
        <v>544</v>
      </c>
      <c r="Q122">
        <v>1</v>
      </c>
      <c r="X122">
        <v>0.89</v>
      </c>
      <c r="Y122">
        <v>0</v>
      </c>
      <c r="Z122">
        <v>1207.81</v>
      </c>
      <c r="AA122">
        <v>504.4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0.89</v>
      </c>
      <c r="AH122">
        <v>3</v>
      </c>
      <c r="AI122">
        <v>-1</v>
      </c>
      <c r="AJ122" t="s">
        <v>3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ROW(Source!A458)</f>
        <v>458</v>
      </c>
      <c r="B123">
        <v>40602407</v>
      </c>
      <c r="C123">
        <v>40602402</v>
      </c>
      <c r="D123">
        <v>38621061</v>
      </c>
      <c r="E123">
        <v>1</v>
      </c>
      <c r="F123">
        <v>1</v>
      </c>
      <c r="G123">
        <v>25</v>
      </c>
      <c r="H123">
        <v>3</v>
      </c>
      <c r="I123" t="s">
        <v>724</v>
      </c>
      <c r="J123" t="s">
        <v>725</v>
      </c>
      <c r="K123" t="s">
        <v>726</v>
      </c>
      <c r="L123">
        <v>1348</v>
      </c>
      <c r="N123">
        <v>1009</v>
      </c>
      <c r="O123" t="s">
        <v>42</v>
      </c>
      <c r="P123" t="s">
        <v>42</v>
      </c>
      <c r="Q123">
        <v>1000</v>
      </c>
      <c r="X123">
        <v>0.06</v>
      </c>
      <c r="Y123">
        <v>29928.9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F123" t="s">
        <v>3</v>
      </c>
      <c r="AG123">
        <v>0.06</v>
      </c>
      <c r="AH123">
        <v>3</v>
      </c>
      <c r="AI123">
        <v>-1</v>
      </c>
      <c r="AJ123" t="s">
        <v>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ROW(Source!A458)</f>
        <v>458</v>
      </c>
      <c r="B124">
        <v>40602408</v>
      </c>
      <c r="C124">
        <v>40602402</v>
      </c>
      <c r="D124">
        <v>38624125</v>
      </c>
      <c r="E124">
        <v>1</v>
      </c>
      <c r="F124">
        <v>1</v>
      </c>
      <c r="G124">
        <v>25</v>
      </c>
      <c r="H124">
        <v>3</v>
      </c>
      <c r="I124" t="s">
        <v>133</v>
      </c>
      <c r="J124" t="s">
        <v>135</v>
      </c>
      <c r="K124" t="s">
        <v>134</v>
      </c>
      <c r="L124">
        <v>1348</v>
      </c>
      <c r="N124">
        <v>1009</v>
      </c>
      <c r="O124" t="s">
        <v>42</v>
      </c>
      <c r="P124" t="s">
        <v>42</v>
      </c>
      <c r="Q124">
        <v>1000</v>
      </c>
      <c r="X124">
        <v>7.14</v>
      </c>
      <c r="Y124">
        <v>2628.2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3</v>
      </c>
      <c r="AG124">
        <v>7.14</v>
      </c>
      <c r="AH124">
        <v>2</v>
      </c>
      <c r="AI124">
        <v>40602404</v>
      </c>
      <c r="AJ124">
        <v>59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ROW(Source!A495)</f>
        <v>495</v>
      </c>
      <c r="B125">
        <v>40602414</v>
      </c>
      <c r="C125">
        <v>40602411</v>
      </c>
      <c r="D125">
        <v>38607873</v>
      </c>
      <c r="E125">
        <v>25</v>
      </c>
      <c r="F125">
        <v>1</v>
      </c>
      <c r="G125">
        <v>25</v>
      </c>
      <c r="H125">
        <v>1</v>
      </c>
      <c r="I125" t="s">
        <v>538</v>
      </c>
      <c r="J125" t="s">
        <v>3</v>
      </c>
      <c r="K125" t="s">
        <v>539</v>
      </c>
      <c r="L125">
        <v>1191</v>
      </c>
      <c r="N125">
        <v>1013</v>
      </c>
      <c r="O125" t="s">
        <v>540</v>
      </c>
      <c r="P125" t="s">
        <v>540</v>
      </c>
      <c r="Q125">
        <v>1</v>
      </c>
      <c r="X125">
        <v>10.3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1</v>
      </c>
      <c r="AF125" t="s">
        <v>3</v>
      </c>
      <c r="AG125">
        <v>10.3</v>
      </c>
      <c r="AH125">
        <v>3</v>
      </c>
      <c r="AI125">
        <v>-1</v>
      </c>
      <c r="AJ125" t="s">
        <v>3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ROW(Source!A495)</f>
        <v>495</v>
      </c>
      <c r="B126">
        <v>40602415</v>
      </c>
      <c r="C126">
        <v>40602411</v>
      </c>
      <c r="D126">
        <v>38620266</v>
      </c>
      <c r="E126">
        <v>1</v>
      </c>
      <c r="F126">
        <v>1</v>
      </c>
      <c r="G126">
        <v>25</v>
      </c>
      <c r="H126">
        <v>2</v>
      </c>
      <c r="I126" t="s">
        <v>638</v>
      </c>
      <c r="J126" t="s">
        <v>639</v>
      </c>
      <c r="K126" t="s">
        <v>640</v>
      </c>
      <c r="L126">
        <v>1368</v>
      </c>
      <c r="N126">
        <v>1011</v>
      </c>
      <c r="O126" t="s">
        <v>544</v>
      </c>
      <c r="P126" t="s">
        <v>544</v>
      </c>
      <c r="Q126">
        <v>1</v>
      </c>
      <c r="X126">
        <v>0.89</v>
      </c>
      <c r="Y126">
        <v>0</v>
      </c>
      <c r="Z126">
        <v>1207.81</v>
      </c>
      <c r="AA126">
        <v>504.4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0.89</v>
      </c>
      <c r="AH126">
        <v>3</v>
      </c>
      <c r="AI126">
        <v>-1</v>
      </c>
      <c r="AJ126" t="s">
        <v>3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ROW(Source!A495)</f>
        <v>495</v>
      </c>
      <c r="B127">
        <v>40602416</v>
      </c>
      <c r="C127">
        <v>40602411</v>
      </c>
      <c r="D127">
        <v>38621061</v>
      </c>
      <c r="E127">
        <v>1</v>
      </c>
      <c r="F127">
        <v>1</v>
      </c>
      <c r="G127">
        <v>25</v>
      </c>
      <c r="H127">
        <v>3</v>
      </c>
      <c r="I127" t="s">
        <v>724</v>
      </c>
      <c r="J127" t="s">
        <v>725</v>
      </c>
      <c r="K127" t="s">
        <v>726</v>
      </c>
      <c r="L127">
        <v>1348</v>
      </c>
      <c r="N127">
        <v>1009</v>
      </c>
      <c r="O127" t="s">
        <v>42</v>
      </c>
      <c r="P127" t="s">
        <v>42</v>
      </c>
      <c r="Q127">
        <v>1000</v>
      </c>
      <c r="X127">
        <v>0.06</v>
      </c>
      <c r="Y127">
        <v>29928.9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0</v>
      </c>
      <c r="AF127" t="s">
        <v>3</v>
      </c>
      <c r="AG127">
        <v>0.06</v>
      </c>
      <c r="AH127">
        <v>3</v>
      </c>
      <c r="AI127">
        <v>-1</v>
      </c>
      <c r="AJ127" t="s">
        <v>3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ROW(Source!A495)</f>
        <v>495</v>
      </c>
      <c r="B128">
        <v>40602417</v>
      </c>
      <c r="C128">
        <v>40602411</v>
      </c>
      <c r="D128">
        <v>38624125</v>
      </c>
      <c r="E128">
        <v>1</v>
      </c>
      <c r="F128">
        <v>1</v>
      </c>
      <c r="G128">
        <v>25</v>
      </c>
      <c r="H128">
        <v>3</v>
      </c>
      <c r="I128" t="s">
        <v>133</v>
      </c>
      <c r="J128" t="s">
        <v>135</v>
      </c>
      <c r="K128" t="s">
        <v>134</v>
      </c>
      <c r="L128">
        <v>1348</v>
      </c>
      <c r="N128">
        <v>1009</v>
      </c>
      <c r="O128" t="s">
        <v>42</v>
      </c>
      <c r="P128" t="s">
        <v>42</v>
      </c>
      <c r="Q128">
        <v>1000</v>
      </c>
      <c r="X128">
        <v>7.14</v>
      </c>
      <c r="Y128">
        <v>2628.2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0</v>
      </c>
      <c r="AF128" t="s">
        <v>3</v>
      </c>
      <c r="AG128">
        <v>7.14</v>
      </c>
      <c r="AH128">
        <v>2</v>
      </c>
      <c r="AI128">
        <v>40602413</v>
      </c>
      <c r="AJ128">
        <v>60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ROW(Source!A532)</f>
        <v>532</v>
      </c>
      <c r="B129">
        <v>40602425</v>
      </c>
      <c r="C129">
        <v>40602420</v>
      </c>
      <c r="D129">
        <v>38607873</v>
      </c>
      <c r="E129">
        <v>25</v>
      </c>
      <c r="F129">
        <v>1</v>
      </c>
      <c r="G129">
        <v>25</v>
      </c>
      <c r="H129">
        <v>1</v>
      </c>
      <c r="I129" t="s">
        <v>538</v>
      </c>
      <c r="J129" t="s">
        <v>3</v>
      </c>
      <c r="K129" t="s">
        <v>539</v>
      </c>
      <c r="L129">
        <v>1191</v>
      </c>
      <c r="N129">
        <v>1013</v>
      </c>
      <c r="O129" t="s">
        <v>540</v>
      </c>
      <c r="P129" t="s">
        <v>540</v>
      </c>
      <c r="Q129">
        <v>1</v>
      </c>
      <c r="X129">
        <v>0.38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1</v>
      </c>
      <c r="AF129" t="s">
        <v>3</v>
      </c>
      <c r="AG129">
        <v>0.38</v>
      </c>
      <c r="AH129">
        <v>2</v>
      </c>
      <c r="AI129">
        <v>40602421</v>
      </c>
      <c r="AJ129">
        <v>62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ROW(Source!A532)</f>
        <v>532</v>
      </c>
      <c r="B130">
        <v>40602426</v>
      </c>
      <c r="C130">
        <v>40602420</v>
      </c>
      <c r="D130">
        <v>38620310</v>
      </c>
      <c r="E130">
        <v>1</v>
      </c>
      <c r="F130">
        <v>1</v>
      </c>
      <c r="G130">
        <v>25</v>
      </c>
      <c r="H130">
        <v>2</v>
      </c>
      <c r="I130" t="s">
        <v>557</v>
      </c>
      <c r="J130" t="s">
        <v>558</v>
      </c>
      <c r="K130" t="s">
        <v>559</v>
      </c>
      <c r="L130">
        <v>1368</v>
      </c>
      <c r="N130">
        <v>1011</v>
      </c>
      <c r="O130" t="s">
        <v>544</v>
      </c>
      <c r="P130" t="s">
        <v>544</v>
      </c>
      <c r="Q130">
        <v>1</v>
      </c>
      <c r="X130">
        <v>0.1</v>
      </c>
      <c r="Y130">
        <v>0</v>
      </c>
      <c r="Z130">
        <v>1320.92</v>
      </c>
      <c r="AA130">
        <v>1099.01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0.1</v>
      </c>
      <c r="AH130">
        <v>2</v>
      </c>
      <c r="AI130">
        <v>40602422</v>
      </c>
      <c r="AJ130">
        <v>63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ROW(Source!A532)</f>
        <v>532</v>
      </c>
      <c r="B131">
        <v>40602427</v>
      </c>
      <c r="C131">
        <v>40602420</v>
      </c>
      <c r="D131">
        <v>38620317</v>
      </c>
      <c r="E131">
        <v>1</v>
      </c>
      <c r="F131">
        <v>1</v>
      </c>
      <c r="G131">
        <v>25</v>
      </c>
      <c r="H131">
        <v>2</v>
      </c>
      <c r="I131" t="s">
        <v>560</v>
      </c>
      <c r="J131" t="s">
        <v>561</v>
      </c>
      <c r="K131" t="s">
        <v>562</v>
      </c>
      <c r="L131">
        <v>1368</v>
      </c>
      <c r="N131">
        <v>1011</v>
      </c>
      <c r="O131" t="s">
        <v>544</v>
      </c>
      <c r="P131" t="s">
        <v>544</v>
      </c>
      <c r="Q131">
        <v>1</v>
      </c>
      <c r="X131">
        <v>0.08</v>
      </c>
      <c r="Y131">
        <v>0</v>
      </c>
      <c r="Z131">
        <v>2175.39</v>
      </c>
      <c r="AA131">
        <v>408.02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0.08</v>
      </c>
      <c r="AH131">
        <v>2</v>
      </c>
      <c r="AI131">
        <v>40602423</v>
      </c>
      <c r="AJ131">
        <v>64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ROW(Source!A532)</f>
        <v>532</v>
      </c>
      <c r="B132">
        <v>40602428</v>
      </c>
      <c r="C132">
        <v>40602420</v>
      </c>
      <c r="D132">
        <v>38623528</v>
      </c>
      <c r="E132">
        <v>1</v>
      </c>
      <c r="F132">
        <v>1</v>
      </c>
      <c r="G132">
        <v>25</v>
      </c>
      <c r="H132">
        <v>3</v>
      </c>
      <c r="I132" t="s">
        <v>563</v>
      </c>
      <c r="J132" t="s">
        <v>564</v>
      </c>
      <c r="K132" t="s">
        <v>565</v>
      </c>
      <c r="L132">
        <v>1346</v>
      </c>
      <c r="N132">
        <v>1009</v>
      </c>
      <c r="O132" t="s">
        <v>272</v>
      </c>
      <c r="P132" t="s">
        <v>272</v>
      </c>
      <c r="Q132">
        <v>1</v>
      </c>
      <c r="X132">
        <v>8.19</v>
      </c>
      <c r="Y132">
        <v>75.94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3</v>
      </c>
      <c r="AG132">
        <v>8.19</v>
      </c>
      <c r="AH132">
        <v>2</v>
      </c>
      <c r="AI132">
        <v>40602424</v>
      </c>
      <c r="AJ132">
        <v>65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ROW(Source!A533)</f>
        <v>533</v>
      </c>
      <c r="B133">
        <v>40602434</v>
      </c>
      <c r="C133">
        <v>40602429</v>
      </c>
      <c r="D133">
        <v>38607873</v>
      </c>
      <c r="E133">
        <v>25</v>
      </c>
      <c r="F133">
        <v>1</v>
      </c>
      <c r="G133">
        <v>25</v>
      </c>
      <c r="H133">
        <v>1</v>
      </c>
      <c r="I133" t="s">
        <v>538</v>
      </c>
      <c r="J133" t="s">
        <v>3</v>
      </c>
      <c r="K133" t="s">
        <v>539</v>
      </c>
      <c r="L133">
        <v>1191</v>
      </c>
      <c r="N133">
        <v>1013</v>
      </c>
      <c r="O133" t="s">
        <v>540</v>
      </c>
      <c r="P133" t="s">
        <v>540</v>
      </c>
      <c r="Q133">
        <v>1</v>
      </c>
      <c r="X133">
        <v>1.35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1</v>
      </c>
      <c r="AF133" t="s">
        <v>3</v>
      </c>
      <c r="AG133">
        <v>1.35</v>
      </c>
      <c r="AH133">
        <v>2</v>
      </c>
      <c r="AI133">
        <v>40602430</v>
      </c>
      <c r="AJ133">
        <v>66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ROW(Source!A533)</f>
        <v>533</v>
      </c>
      <c r="B134">
        <v>40602435</v>
      </c>
      <c r="C134">
        <v>40602429</v>
      </c>
      <c r="D134">
        <v>38620308</v>
      </c>
      <c r="E134">
        <v>1</v>
      </c>
      <c r="F134">
        <v>1</v>
      </c>
      <c r="G134">
        <v>25</v>
      </c>
      <c r="H134">
        <v>2</v>
      </c>
      <c r="I134" t="s">
        <v>611</v>
      </c>
      <c r="J134" t="s">
        <v>612</v>
      </c>
      <c r="K134" t="s">
        <v>613</v>
      </c>
      <c r="L134">
        <v>1368</v>
      </c>
      <c r="N134">
        <v>1011</v>
      </c>
      <c r="O134" t="s">
        <v>544</v>
      </c>
      <c r="P134" t="s">
        <v>544</v>
      </c>
      <c r="Q134">
        <v>1</v>
      </c>
      <c r="X134">
        <v>0.28999999999999998</v>
      </c>
      <c r="Y134">
        <v>0</v>
      </c>
      <c r="Z134">
        <v>4738.51</v>
      </c>
      <c r="AA134">
        <v>3944.75</v>
      </c>
      <c r="AB134">
        <v>0</v>
      </c>
      <c r="AC134">
        <v>0</v>
      </c>
      <c r="AD134">
        <v>1</v>
      </c>
      <c r="AE134">
        <v>0</v>
      </c>
      <c r="AF134" t="s">
        <v>3</v>
      </c>
      <c r="AG134">
        <v>0.28999999999999998</v>
      </c>
      <c r="AH134">
        <v>2</v>
      </c>
      <c r="AI134">
        <v>40602431</v>
      </c>
      <c r="AJ134">
        <v>67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ROW(Source!A533)</f>
        <v>533</v>
      </c>
      <c r="B135">
        <v>40602436</v>
      </c>
      <c r="C135">
        <v>40602429</v>
      </c>
      <c r="D135">
        <v>38621875</v>
      </c>
      <c r="E135">
        <v>1</v>
      </c>
      <c r="F135">
        <v>1</v>
      </c>
      <c r="G135">
        <v>25</v>
      </c>
      <c r="H135">
        <v>3</v>
      </c>
      <c r="I135" t="s">
        <v>614</v>
      </c>
      <c r="J135" t="s">
        <v>615</v>
      </c>
      <c r="K135" t="s">
        <v>616</v>
      </c>
      <c r="L135">
        <v>1348</v>
      </c>
      <c r="N135">
        <v>1009</v>
      </c>
      <c r="O135" t="s">
        <v>42</v>
      </c>
      <c r="P135" t="s">
        <v>42</v>
      </c>
      <c r="Q135">
        <v>1000</v>
      </c>
      <c r="X135">
        <v>3.5E-4</v>
      </c>
      <c r="Y135">
        <v>54272.38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3.5E-4</v>
      </c>
      <c r="AH135">
        <v>2</v>
      </c>
      <c r="AI135">
        <v>40602432</v>
      </c>
      <c r="AJ135">
        <v>68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ROW(Source!A533)</f>
        <v>533</v>
      </c>
      <c r="B136">
        <v>40602437</v>
      </c>
      <c r="C136">
        <v>40602429</v>
      </c>
      <c r="D136">
        <v>38621562</v>
      </c>
      <c r="E136">
        <v>1</v>
      </c>
      <c r="F136">
        <v>1</v>
      </c>
      <c r="G136">
        <v>25</v>
      </c>
      <c r="H136">
        <v>3</v>
      </c>
      <c r="I136" t="s">
        <v>617</v>
      </c>
      <c r="J136" t="s">
        <v>618</v>
      </c>
      <c r="K136" t="s">
        <v>619</v>
      </c>
      <c r="L136">
        <v>1348</v>
      </c>
      <c r="N136">
        <v>1009</v>
      </c>
      <c r="O136" t="s">
        <v>42</v>
      </c>
      <c r="P136" t="s">
        <v>42</v>
      </c>
      <c r="Q136">
        <v>1000</v>
      </c>
      <c r="X136">
        <v>5.5000000000000003E-4</v>
      </c>
      <c r="Y136">
        <v>80455.460000000006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0</v>
      </c>
      <c r="AF136" t="s">
        <v>3</v>
      </c>
      <c r="AG136">
        <v>5.5000000000000003E-4</v>
      </c>
      <c r="AH136">
        <v>2</v>
      </c>
      <c r="AI136">
        <v>40602433</v>
      </c>
      <c r="AJ136">
        <v>69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ROW(Source!A534)</f>
        <v>534</v>
      </c>
      <c r="B137">
        <v>40602439</v>
      </c>
      <c r="C137">
        <v>40602438</v>
      </c>
      <c r="D137">
        <v>38607873</v>
      </c>
      <c r="E137">
        <v>25</v>
      </c>
      <c r="F137">
        <v>1</v>
      </c>
      <c r="G137">
        <v>25</v>
      </c>
      <c r="H137">
        <v>1</v>
      </c>
      <c r="I137" t="s">
        <v>538</v>
      </c>
      <c r="J137" t="s">
        <v>3</v>
      </c>
      <c r="K137" t="s">
        <v>539</v>
      </c>
      <c r="L137">
        <v>1191</v>
      </c>
      <c r="N137">
        <v>1013</v>
      </c>
      <c r="O137" t="s">
        <v>540</v>
      </c>
      <c r="P137" t="s">
        <v>540</v>
      </c>
      <c r="Q137">
        <v>1</v>
      </c>
      <c r="X137">
        <v>342.54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1</v>
      </c>
      <c r="AF137" t="s">
        <v>165</v>
      </c>
      <c r="AG137">
        <v>68.50800000000001</v>
      </c>
      <c r="AH137">
        <v>3</v>
      </c>
      <c r="AI137">
        <v>-1</v>
      </c>
      <c r="AJ137" t="s">
        <v>3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ROW(Source!A534)</f>
        <v>534</v>
      </c>
      <c r="B138">
        <v>40602440</v>
      </c>
      <c r="C138">
        <v>40602438</v>
      </c>
      <c r="D138">
        <v>38620402</v>
      </c>
      <c r="E138">
        <v>1</v>
      </c>
      <c r="F138">
        <v>1</v>
      </c>
      <c r="G138">
        <v>25</v>
      </c>
      <c r="H138">
        <v>2</v>
      </c>
      <c r="I138" t="s">
        <v>729</v>
      </c>
      <c r="J138" t="s">
        <v>730</v>
      </c>
      <c r="K138" t="s">
        <v>731</v>
      </c>
      <c r="L138">
        <v>1368</v>
      </c>
      <c r="N138">
        <v>1011</v>
      </c>
      <c r="O138" t="s">
        <v>544</v>
      </c>
      <c r="P138" t="s">
        <v>544</v>
      </c>
      <c r="Q138">
        <v>1</v>
      </c>
      <c r="X138">
        <v>13.75</v>
      </c>
      <c r="Y138">
        <v>0</v>
      </c>
      <c r="Z138">
        <v>1238.46</v>
      </c>
      <c r="AA138">
        <v>606.38</v>
      </c>
      <c r="AB138">
        <v>0</v>
      </c>
      <c r="AC138">
        <v>0</v>
      </c>
      <c r="AD138">
        <v>1</v>
      </c>
      <c r="AE138">
        <v>0</v>
      </c>
      <c r="AF138" t="s">
        <v>165</v>
      </c>
      <c r="AG138">
        <v>2.75</v>
      </c>
      <c r="AH138">
        <v>3</v>
      </c>
      <c r="AI138">
        <v>-1</v>
      </c>
      <c r="AJ138" t="s">
        <v>3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ROW(Source!A534)</f>
        <v>534</v>
      </c>
      <c r="B139">
        <v>40602441</v>
      </c>
      <c r="C139">
        <v>40602438</v>
      </c>
      <c r="D139">
        <v>38622003</v>
      </c>
      <c r="E139">
        <v>1</v>
      </c>
      <c r="F139">
        <v>1</v>
      </c>
      <c r="G139">
        <v>25</v>
      </c>
      <c r="H139">
        <v>3</v>
      </c>
      <c r="I139" t="s">
        <v>174</v>
      </c>
      <c r="J139" t="s">
        <v>176</v>
      </c>
      <c r="K139" t="s">
        <v>175</v>
      </c>
      <c r="L139">
        <v>1348</v>
      </c>
      <c r="N139">
        <v>1009</v>
      </c>
      <c r="O139" t="s">
        <v>42</v>
      </c>
      <c r="P139" t="s">
        <v>42</v>
      </c>
      <c r="Q139">
        <v>1000</v>
      </c>
      <c r="X139">
        <v>4.8000000000000001E-2</v>
      </c>
      <c r="Y139">
        <v>131633.01999999999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0</v>
      </c>
      <c r="AF139" t="s">
        <v>233</v>
      </c>
      <c r="AG139">
        <v>0</v>
      </c>
      <c r="AH139">
        <v>3</v>
      </c>
      <c r="AI139">
        <v>-1</v>
      </c>
      <c r="AJ139" t="s">
        <v>3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ROW(Source!A534)</f>
        <v>534</v>
      </c>
      <c r="B140">
        <v>40602442</v>
      </c>
      <c r="C140">
        <v>40602438</v>
      </c>
      <c r="D140">
        <v>38625703</v>
      </c>
      <c r="E140">
        <v>1</v>
      </c>
      <c r="F140">
        <v>1</v>
      </c>
      <c r="G140">
        <v>25</v>
      </c>
      <c r="H140">
        <v>3</v>
      </c>
      <c r="I140" t="s">
        <v>169</v>
      </c>
      <c r="J140" t="s">
        <v>172</v>
      </c>
      <c r="K140" t="s">
        <v>170</v>
      </c>
      <c r="L140">
        <v>1354</v>
      </c>
      <c r="N140">
        <v>1010</v>
      </c>
      <c r="O140" t="s">
        <v>171</v>
      </c>
      <c r="P140" t="s">
        <v>171</v>
      </c>
      <c r="Q140">
        <v>1</v>
      </c>
      <c r="X140">
        <v>100</v>
      </c>
      <c r="Y140">
        <v>1799.61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F140" t="s">
        <v>233</v>
      </c>
      <c r="AG140">
        <v>0</v>
      </c>
      <c r="AH140">
        <v>3</v>
      </c>
      <c r="AI140">
        <v>-1</v>
      </c>
      <c r="AJ140" t="s">
        <v>3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ROW(Source!A534)</f>
        <v>534</v>
      </c>
      <c r="B141">
        <v>40602443</v>
      </c>
      <c r="C141">
        <v>40602438</v>
      </c>
      <c r="D141">
        <v>38608615</v>
      </c>
      <c r="E141">
        <v>25</v>
      </c>
      <c r="F141">
        <v>1</v>
      </c>
      <c r="G141">
        <v>25</v>
      </c>
      <c r="H141">
        <v>3</v>
      </c>
      <c r="I141" t="s">
        <v>732</v>
      </c>
      <c r="J141" t="s">
        <v>3</v>
      </c>
      <c r="K141" t="s">
        <v>733</v>
      </c>
      <c r="L141">
        <v>1354</v>
      </c>
      <c r="N141">
        <v>1010</v>
      </c>
      <c r="O141" t="s">
        <v>171</v>
      </c>
      <c r="P141" t="s">
        <v>171</v>
      </c>
      <c r="Q141">
        <v>1</v>
      </c>
      <c r="X141">
        <v>100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 t="s">
        <v>233</v>
      </c>
      <c r="AG141">
        <v>0</v>
      </c>
      <c r="AH141">
        <v>3</v>
      </c>
      <c r="AI141">
        <v>-1</v>
      </c>
      <c r="AJ141" t="s">
        <v>3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ROW(Source!A535)</f>
        <v>535</v>
      </c>
      <c r="B142">
        <v>40602449</v>
      </c>
      <c r="C142">
        <v>40602444</v>
      </c>
      <c r="D142">
        <v>38607873</v>
      </c>
      <c r="E142">
        <v>25</v>
      </c>
      <c r="F142">
        <v>1</v>
      </c>
      <c r="G142">
        <v>25</v>
      </c>
      <c r="H142">
        <v>1</v>
      </c>
      <c r="I142" t="s">
        <v>538</v>
      </c>
      <c r="J142" t="s">
        <v>3</v>
      </c>
      <c r="K142" t="s">
        <v>539</v>
      </c>
      <c r="L142">
        <v>1191</v>
      </c>
      <c r="N142">
        <v>1013</v>
      </c>
      <c r="O142" t="s">
        <v>540</v>
      </c>
      <c r="P142" t="s">
        <v>540</v>
      </c>
      <c r="Q142">
        <v>1</v>
      </c>
      <c r="X142">
        <v>342.54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1</v>
      </c>
      <c r="AF142" t="s">
        <v>3</v>
      </c>
      <c r="AG142">
        <v>342.54</v>
      </c>
      <c r="AH142">
        <v>3</v>
      </c>
      <c r="AI142">
        <v>-1</v>
      </c>
      <c r="AJ142" t="s">
        <v>3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ROW(Source!A535)</f>
        <v>535</v>
      </c>
      <c r="B143">
        <v>40602450</v>
      </c>
      <c r="C143">
        <v>40602444</v>
      </c>
      <c r="D143">
        <v>38620402</v>
      </c>
      <c r="E143">
        <v>1</v>
      </c>
      <c r="F143">
        <v>1</v>
      </c>
      <c r="G143">
        <v>25</v>
      </c>
      <c r="H143">
        <v>2</v>
      </c>
      <c r="I143" t="s">
        <v>729</v>
      </c>
      <c r="J143" t="s">
        <v>730</v>
      </c>
      <c r="K143" t="s">
        <v>731</v>
      </c>
      <c r="L143">
        <v>1368</v>
      </c>
      <c r="N143">
        <v>1011</v>
      </c>
      <c r="O143" t="s">
        <v>544</v>
      </c>
      <c r="P143" t="s">
        <v>544</v>
      </c>
      <c r="Q143">
        <v>1</v>
      </c>
      <c r="X143">
        <v>13.75</v>
      </c>
      <c r="Y143">
        <v>0</v>
      </c>
      <c r="Z143">
        <v>1238.46</v>
      </c>
      <c r="AA143">
        <v>606.38</v>
      </c>
      <c r="AB143">
        <v>0</v>
      </c>
      <c r="AC143">
        <v>0</v>
      </c>
      <c r="AD143">
        <v>1</v>
      </c>
      <c r="AE143">
        <v>0</v>
      </c>
      <c r="AF143" t="s">
        <v>3</v>
      </c>
      <c r="AG143">
        <v>13.75</v>
      </c>
      <c r="AH143">
        <v>3</v>
      </c>
      <c r="AI143">
        <v>-1</v>
      </c>
      <c r="AJ143" t="s">
        <v>3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ROW(Source!A535)</f>
        <v>535</v>
      </c>
      <c r="B144">
        <v>40602451</v>
      </c>
      <c r="C144">
        <v>40602444</v>
      </c>
      <c r="D144">
        <v>38622003</v>
      </c>
      <c r="E144">
        <v>1</v>
      </c>
      <c r="F144">
        <v>1</v>
      </c>
      <c r="G144">
        <v>25</v>
      </c>
      <c r="H144">
        <v>3</v>
      </c>
      <c r="I144" t="s">
        <v>174</v>
      </c>
      <c r="J144" t="s">
        <v>176</v>
      </c>
      <c r="K144" t="s">
        <v>175</v>
      </c>
      <c r="L144">
        <v>1348</v>
      </c>
      <c r="N144">
        <v>1009</v>
      </c>
      <c r="O144" t="s">
        <v>42</v>
      </c>
      <c r="P144" t="s">
        <v>42</v>
      </c>
      <c r="Q144">
        <v>1000</v>
      </c>
      <c r="X144">
        <v>4.8000000000000001E-2</v>
      </c>
      <c r="Y144">
        <v>131633.01999999999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4.8000000000000001E-2</v>
      </c>
      <c r="AH144">
        <v>2</v>
      </c>
      <c r="AI144">
        <v>40602445</v>
      </c>
      <c r="AJ144">
        <v>70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ROW(Source!A535)</f>
        <v>535</v>
      </c>
      <c r="B145">
        <v>40602452</v>
      </c>
      <c r="C145">
        <v>40602444</v>
      </c>
      <c r="D145">
        <v>38625703</v>
      </c>
      <c r="E145">
        <v>1</v>
      </c>
      <c r="F145">
        <v>1</v>
      </c>
      <c r="G145">
        <v>25</v>
      </c>
      <c r="H145">
        <v>3</v>
      </c>
      <c r="I145" t="s">
        <v>169</v>
      </c>
      <c r="J145" t="s">
        <v>172</v>
      </c>
      <c r="K145" t="s">
        <v>170</v>
      </c>
      <c r="L145">
        <v>1354</v>
      </c>
      <c r="N145">
        <v>1010</v>
      </c>
      <c r="O145" t="s">
        <v>171</v>
      </c>
      <c r="P145" t="s">
        <v>171</v>
      </c>
      <c r="Q145">
        <v>1</v>
      </c>
      <c r="X145">
        <v>100</v>
      </c>
      <c r="Y145">
        <v>1799.61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0</v>
      </c>
      <c r="AF145" t="s">
        <v>3</v>
      </c>
      <c r="AG145">
        <v>100</v>
      </c>
      <c r="AH145">
        <v>2</v>
      </c>
      <c r="AI145">
        <v>40602447</v>
      </c>
      <c r="AJ145">
        <v>72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ROW(Source!A535)</f>
        <v>535</v>
      </c>
      <c r="B146">
        <v>40602453</v>
      </c>
      <c r="C146">
        <v>40602444</v>
      </c>
      <c r="D146">
        <v>38608615</v>
      </c>
      <c r="E146">
        <v>25</v>
      </c>
      <c r="F146">
        <v>1</v>
      </c>
      <c r="G146">
        <v>25</v>
      </c>
      <c r="H146">
        <v>3</v>
      </c>
      <c r="I146" t="s">
        <v>732</v>
      </c>
      <c r="J146" t="s">
        <v>3</v>
      </c>
      <c r="K146" t="s">
        <v>733</v>
      </c>
      <c r="L146">
        <v>1354</v>
      </c>
      <c r="N146">
        <v>1010</v>
      </c>
      <c r="O146" t="s">
        <v>171</v>
      </c>
      <c r="P146" t="s">
        <v>171</v>
      </c>
      <c r="Q146">
        <v>1</v>
      </c>
      <c r="X146">
        <v>100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 t="s">
        <v>3</v>
      </c>
      <c r="AG146">
        <v>100</v>
      </c>
      <c r="AH146">
        <v>3</v>
      </c>
      <c r="AI146">
        <v>-1</v>
      </c>
      <c r="AJ146" t="s">
        <v>3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ROW(Source!A607)</f>
        <v>607</v>
      </c>
      <c r="B147">
        <v>40602463</v>
      </c>
      <c r="C147">
        <v>40602458</v>
      </c>
      <c r="D147">
        <v>38607873</v>
      </c>
      <c r="E147">
        <v>25</v>
      </c>
      <c r="F147">
        <v>1</v>
      </c>
      <c r="G147">
        <v>25</v>
      </c>
      <c r="H147">
        <v>1</v>
      </c>
      <c r="I147" t="s">
        <v>538</v>
      </c>
      <c r="J147" t="s">
        <v>3</v>
      </c>
      <c r="K147" t="s">
        <v>539</v>
      </c>
      <c r="L147">
        <v>1191</v>
      </c>
      <c r="N147">
        <v>1013</v>
      </c>
      <c r="O147" t="s">
        <v>540</v>
      </c>
      <c r="P147" t="s">
        <v>540</v>
      </c>
      <c r="Q147">
        <v>1</v>
      </c>
      <c r="X147">
        <v>155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1</v>
      </c>
      <c r="AF147" t="s">
        <v>3</v>
      </c>
      <c r="AG147">
        <v>155</v>
      </c>
      <c r="AH147">
        <v>2</v>
      </c>
      <c r="AI147">
        <v>40602459</v>
      </c>
      <c r="AJ147">
        <v>74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ROW(Source!A607)</f>
        <v>607</v>
      </c>
      <c r="B148">
        <v>40602464</v>
      </c>
      <c r="C148">
        <v>40602458</v>
      </c>
      <c r="D148">
        <v>38620435</v>
      </c>
      <c r="E148">
        <v>1</v>
      </c>
      <c r="F148">
        <v>1</v>
      </c>
      <c r="G148">
        <v>25</v>
      </c>
      <c r="H148">
        <v>2</v>
      </c>
      <c r="I148" t="s">
        <v>575</v>
      </c>
      <c r="J148" t="s">
        <v>576</v>
      </c>
      <c r="K148" t="s">
        <v>577</v>
      </c>
      <c r="L148">
        <v>1368</v>
      </c>
      <c r="N148">
        <v>1011</v>
      </c>
      <c r="O148" t="s">
        <v>544</v>
      </c>
      <c r="P148" t="s">
        <v>544</v>
      </c>
      <c r="Q148">
        <v>1</v>
      </c>
      <c r="X148">
        <v>37.5</v>
      </c>
      <c r="Y148">
        <v>0</v>
      </c>
      <c r="Z148">
        <v>713.48</v>
      </c>
      <c r="AA148">
        <v>402.71</v>
      </c>
      <c r="AB148">
        <v>0</v>
      </c>
      <c r="AC148">
        <v>0</v>
      </c>
      <c r="AD148">
        <v>1</v>
      </c>
      <c r="AE148">
        <v>0</v>
      </c>
      <c r="AF148" t="s">
        <v>3</v>
      </c>
      <c r="AG148">
        <v>37.5</v>
      </c>
      <c r="AH148">
        <v>2</v>
      </c>
      <c r="AI148">
        <v>40602460</v>
      </c>
      <c r="AJ148">
        <v>75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x14ac:dyDescent="0.2">
      <c r="A149">
        <f>ROW(Source!A607)</f>
        <v>607</v>
      </c>
      <c r="B149">
        <v>40602465</v>
      </c>
      <c r="C149">
        <v>40602458</v>
      </c>
      <c r="D149">
        <v>38620938</v>
      </c>
      <c r="E149">
        <v>1</v>
      </c>
      <c r="F149">
        <v>1</v>
      </c>
      <c r="G149">
        <v>25</v>
      </c>
      <c r="H149">
        <v>2</v>
      </c>
      <c r="I149" t="s">
        <v>578</v>
      </c>
      <c r="J149" t="s">
        <v>579</v>
      </c>
      <c r="K149" t="s">
        <v>580</v>
      </c>
      <c r="L149">
        <v>1368</v>
      </c>
      <c r="N149">
        <v>1011</v>
      </c>
      <c r="O149" t="s">
        <v>544</v>
      </c>
      <c r="P149" t="s">
        <v>544</v>
      </c>
      <c r="Q149">
        <v>1</v>
      </c>
      <c r="X149">
        <v>75</v>
      </c>
      <c r="Y149">
        <v>0</v>
      </c>
      <c r="Z149">
        <v>5.41</v>
      </c>
      <c r="AA149">
        <v>0.02</v>
      </c>
      <c r="AB149">
        <v>0</v>
      </c>
      <c r="AC149">
        <v>0</v>
      </c>
      <c r="AD149">
        <v>1</v>
      </c>
      <c r="AE149">
        <v>0</v>
      </c>
      <c r="AF149" t="s">
        <v>3</v>
      </c>
      <c r="AG149">
        <v>75</v>
      </c>
      <c r="AH149">
        <v>2</v>
      </c>
      <c r="AI149">
        <v>40602461</v>
      </c>
      <c r="AJ149">
        <v>76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ROW(Source!A607)</f>
        <v>607</v>
      </c>
      <c r="B150">
        <v>40602466</v>
      </c>
      <c r="C150">
        <v>40602458</v>
      </c>
      <c r="D150">
        <v>38620305</v>
      </c>
      <c r="E150">
        <v>1</v>
      </c>
      <c r="F150">
        <v>1</v>
      </c>
      <c r="G150">
        <v>25</v>
      </c>
      <c r="H150">
        <v>2</v>
      </c>
      <c r="I150" t="s">
        <v>581</v>
      </c>
      <c r="J150" t="s">
        <v>582</v>
      </c>
      <c r="K150" t="s">
        <v>583</v>
      </c>
      <c r="L150">
        <v>1368</v>
      </c>
      <c r="N150">
        <v>1011</v>
      </c>
      <c r="O150" t="s">
        <v>544</v>
      </c>
      <c r="P150" t="s">
        <v>544</v>
      </c>
      <c r="Q150">
        <v>1</v>
      </c>
      <c r="X150">
        <v>1.55</v>
      </c>
      <c r="Y150">
        <v>0</v>
      </c>
      <c r="Z150">
        <v>1364.77</v>
      </c>
      <c r="AA150">
        <v>610.30999999999995</v>
      </c>
      <c r="AB150">
        <v>0</v>
      </c>
      <c r="AC150">
        <v>0</v>
      </c>
      <c r="AD150">
        <v>1</v>
      </c>
      <c r="AE150">
        <v>0</v>
      </c>
      <c r="AF150" t="s">
        <v>3</v>
      </c>
      <c r="AG150">
        <v>1.55</v>
      </c>
      <c r="AH150">
        <v>2</v>
      </c>
      <c r="AI150">
        <v>40602462</v>
      </c>
      <c r="AJ150">
        <v>77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ROW(Source!A608)</f>
        <v>608</v>
      </c>
      <c r="B151">
        <v>40602469</v>
      </c>
      <c r="C151">
        <v>40602467</v>
      </c>
      <c r="D151">
        <v>38607873</v>
      </c>
      <c r="E151">
        <v>25</v>
      </c>
      <c r="F151">
        <v>1</v>
      </c>
      <c r="G151">
        <v>25</v>
      </c>
      <c r="H151">
        <v>1</v>
      </c>
      <c r="I151" t="s">
        <v>538</v>
      </c>
      <c r="J151" t="s">
        <v>3</v>
      </c>
      <c r="K151" t="s">
        <v>539</v>
      </c>
      <c r="L151">
        <v>1191</v>
      </c>
      <c r="N151">
        <v>1013</v>
      </c>
      <c r="O151" t="s">
        <v>540</v>
      </c>
      <c r="P151" t="s">
        <v>540</v>
      </c>
      <c r="Q151">
        <v>1</v>
      </c>
      <c r="X151">
        <v>76.7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1</v>
      </c>
      <c r="AE151">
        <v>1</v>
      </c>
      <c r="AF151" t="s">
        <v>3</v>
      </c>
      <c r="AG151">
        <v>76.7</v>
      </c>
      <c r="AH151">
        <v>2</v>
      </c>
      <c r="AI151">
        <v>40602468</v>
      </c>
      <c r="AJ151">
        <v>78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ROW(Source!A609)</f>
        <v>609</v>
      </c>
      <c r="B152">
        <v>40602472</v>
      </c>
      <c r="C152">
        <v>40602470</v>
      </c>
      <c r="D152">
        <v>38620079</v>
      </c>
      <c r="E152">
        <v>1</v>
      </c>
      <c r="F152">
        <v>1</v>
      </c>
      <c r="G152">
        <v>25</v>
      </c>
      <c r="H152">
        <v>2</v>
      </c>
      <c r="I152" t="s">
        <v>584</v>
      </c>
      <c r="J152" t="s">
        <v>585</v>
      </c>
      <c r="K152" t="s">
        <v>586</v>
      </c>
      <c r="L152">
        <v>1368</v>
      </c>
      <c r="N152">
        <v>1011</v>
      </c>
      <c r="O152" t="s">
        <v>544</v>
      </c>
      <c r="P152" t="s">
        <v>544</v>
      </c>
      <c r="Q152">
        <v>1</v>
      </c>
      <c r="X152">
        <v>5.3699999999999998E-2</v>
      </c>
      <c r="Y152">
        <v>0</v>
      </c>
      <c r="Z152">
        <v>1451.71</v>
      </c>
      <c r="AA152">
        <v>457.95</v>
      </c>
      <c r="AB152">
        <v>0</v>
      </c>
      <c r="AC152">
        <v>0</v>
      </c>
      <c r="AD152">
        <v>1</v>
      </c>
      <c r="AE152">
        <v>0</v>
      </c>
      <c r="AF152" t="s">
        <v>3</v>
      </c>
      <c r="AG152">
        <v>5.3699999999999998E-2</v>
      </c>
      <c r="AH152">
        <v>2</v>
      </c>
      <c r="AI152">
        <v>40602471</v>
      </c>
      <c r="AJ152">
        <v>79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ROW(Source!A610)</f>
        <v>610</v>
      </c>
      <c r="B153">
        <v>40602476</v>
      </c>
      <c r="C153">
        <v>40602473</v>
      </c>
      <c r="D153">
        <v>38620866</v>
      </c>
      <c r="E153">
        <v>1</v>
      </c>
      <c r="F153">
        <v>1</v>
      </c>
      <c r="G153">
        <v>25</v>
      </c>
      <c r="H153">
        <v>2</v>
      </c>
      <c r="I153" t="s">
        <v>587</v>
      </c>
      <c r="J153" t="s">
        <v>588</v>
      </c>
      <c r="K153" t="s">
        <v>589</v>
      </c>
      <c r="L153">
        <v>1368</v>
      </c>
      <c r="N153">
        <v>1011</v>
      </c>
      <c r="O153" t="s">
        <v>544</v>
      </c>
      <c r="P153" t="s">
        <v>544</v>
      </c>
      <c r="Q153">
        <v>1</v>
      </c>
      <c r="X153">
        <v>0.02</v>
      </c>
      <c r="Y153">
        <v>0</v>
      </c>
      <c r="Z153">
        <v>952.49</v>
      </c>
      <c r="AA153">
        <v>301.5</v>
      </c>
      <c r="AB153">
        <v>0</v>
      </c>
      <c r="AC153">
        <v>0</v>
      </c>
      <c r="AD153">
        <v>1</v>
      </c>
      <c r="AE153">
        <v>0</v>
      </c>
      <c r="AF153" t="s">
        <v>3</v>
      </c>
      <c r="AG153">
        <v>0.02</v>
      </c>
      <c r="AH153">
        <v>2</v>
      </c>
      <c r="AI153">
        <v>40602474</v>
      </c>
      <c r="AJ153">
        <v>80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ROW(Source!A610)</f>
        <v>610</v>
      </c>
      <c r="B154">
        <v>40602477</v>
      </c>
      <c r="C154">
        <v>40602473</v>
      </c>
      <c r="D154">
        <v>38620867</v>
      </c>
      <c r="E154">
        <v>1</v>
      </c>
      <c r="F154">
        <v>1</v>
      </c>
      <c r="G154">
        <v>25</v>
      </c>
      <c r="H154">
        <v>2</v>
      </c>
      <c r="I154" t="s">
        <v>590</v>
      </c>
      <c r="J154" t="s">
        <v>591</v>
      </c>
      <c r="K154" t="s">
        <v>592</v>
      </c>
      <c r="L154">
        <v>1368</v>
      </c>
      <c r="N154">
        <v>1011</v>
      </c>
      <c r="O154" t="s">
        <v>544</v>
      </c>
      <c r="P154" t="s">
        <v>544</v>
      </c>
      <c r="Q154">
        <v>1</v>
      </c>
      <c r="X154">
        <v>1.7999999999999999E-2</v>
      </c>
      <c r="Y154">
        <v>0</v>
      </c>
      <c r="Z154">
        <v>993.6</v>
      </c>
      <c r="AA154">
        <v>301.8</v>
      </c>
      <c r="AB154">
        <v>0</v>
      </c>
      <c r="AC154">
        <v>0</v>
      </c>
      <c r="AD154">
        <v>1</v>
      </c>
      <c r="AE154">
        <v>0</v>
      </c>
      <c r="AF154" t="s">
        <v>3</v>
      </c>
      <c r="AG154">
        <v>1.7999999999999999E-2</v>
      </c>
      <c r="AH154">
        <v>2</v>
      </c>
      <c r="AI154">
        <v>40602475</v>
      </c>
      <c r="AJ154">
        <v>81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ROW(Source!A611)</f>
        <v>611</v>
      </c>
      <c r="B155">
        <v>40602481</v>
      </c>
      <c r="C155">
        <v>40602478</v>
      </c>
      <c r="D155">
        <v>38607873</v>
      </c>
      <c r="E155">
        <v>25</v>
      </c>
      <c r="F155">
        <v>1</v>
      </c>
      <c r="G155">
        <v>25</v>
      </c>
      <c r="H155">
        <v>1</v>
      </c>
      <c r="I155" t="s">
        <v>538</v>
      </c>
      <c r="J155" t="s">
        <v>3</v>
      </c>
      <c r="K155" t="s">
        <v>539</v>
      </c>
      <c r="L155">
        <v>1191</v>
      </c>
      <c r="N155">
        <v>1013</v>
      </c>
      <c r="O155" t="s">
        <v>540</v>
      </c>
      <c r="P155" t="s">
        <v>540</v>
      </c>
      <c r="Q155">
        <v>1</v>
      </c>
      <c r="X155">
        <v>1.02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1</v>
      </c>
      <c r="AF155" t="s">
        <v>3</v>
      </c>
      <c r="AG155">
        <v>1.02</v>
      </c>
      <c r="AH155">
        <v>3</v>
      </c>
      <c r="AI155">
        <v>-1</v>
      </c>
      <c r="AJ155" t="s">
        <v>3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ROW(Source!A612)</f>
        <v>612</v>
      </c>
      <c r="B156">
        <v>40602485</v>
      </c>
      <c r="C156">
        <v>40602482</v>
      </c>
      <c r="D156">
        <v>38620866</v>
      </c>
      <c r="E156">
        <v>1</v>
      </c>
      <c r="F156">
        <v>1</v>
      </c>
      <c r="G156">
        <v>25</v>
      </c>
      <c r="H156">
        <v>2</v>
      </c>
      <c r="I156" t="s">
        <v>587</v>
      </c>
      <c r="J156" t="s">
        <v>588</v>
      </c>
      <c r="K156" t="s">
        <v>589</v>
      </c>
      <c r="L156">
        <v>1368</v>
      </c>
      <c r="N156">
        <v>1011</v>
      </c>
      <c r="O156" t="s">
        <v>544</v>
      </c>
      <c r="P156" t="s">
        <v>544</v>
      </c>
      <c r="Q156">
        <v>1</v>
      </c>
      <c r="X156">
        <v>5.3999999999999999E-2</v>
      </c>
      <c r="Y156">
        <v>0</v>
      </c>
      <c r="Z156">
        <v>952.49</v>
      </c>
      <c r="AA156">
        <v>301.5</v>
      </c>
      <c r="AB156">
        <v>0</v>
      </c>
      <c r="AC156">
        <v>0</v>
      </c>
      <c r="AD156">
        <v>1</v>
      </c>
      <c r="AE156">
        <v>0</v>
      </c>
      <c r="AF156" t="s">
        <v>3</v>
      </c>
      <c r="AG156">
        <v>5.3999999999999999E-2</v>
      </c>
      <c r="AH156">
        <v>2</v>
      </c>
      <c r="AI156">
        <v>40602483</v>
      </c>
      <c r="AJ156">
        <v>84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">
      <c r="A157">
        <f>ROW(Source!A612)</f>
        <v>612</v>
      </c>
      <c r="B157">
        <v>40602486</v>
      </c>
      <c r="C157">
        <v>40602482</v>
      </c>
      <c r="D157">
        <v>38620867</v>
      </c>
      <c r="E157">
        <v>1</v>
      </c>
      <c r="F157">
        <v>1</v>
      </c>
      <c r="G157">
        <v>25</v>
      </c>
      <c r="H157">
        <v>2</v>
      </c>
      <c r="I157" t="s">
        <v>590</v>
      </c>
      <c r="J157" t="s">
        <v>591</v>
      </c>
      <c r="K157" t="s">
        <v>592</v>
      </c>
      <c r="L157">
        <v>1368</v>
      </c>
      <c r="N157">
        <v>1011</v>
      </c>
      <c r="O157" t="s">
        <v>544</v>
      </c>
      <c r="P157" t="s">
        <v>544</v>
      </c>
      <c r="Q157">
        <v>1</v>
      </c>
      <c r="X157">
        <v>5.5E-2</v>
      </c>
      <c r="Y157">
        <v>0</v>
      </c>
      <c r="Z157">
        <v>993.6</v>
      </c>
      <c r="AA157">
        <v>301.8</v>
      </c>
      <c r="AB157">
        <v>0</v>
      </c>
      <c r="AC157">
        <v>0</v>
      </c>
      <c r="AD157">
        <v>1</v>
      </c>
      <c r="AE157">
        <v>0</v>
      </c>
      <c r="AF157" t="s">
        <v>3</v>
      </c>
      <c r="AG157">
        <v>5.5E-2</v>
      </c>
      <c r="AH157">
        <v>2</v>
      </c>
      <c r="AI157">
        <v>40602484</v>
      </c>
      <c r="AJ157">
        <v>85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>
        <f>ROW(Source!A613)</f>
        <v>613</v>
      </c>
      <c r="B158">
        <v>40602490</v>
      </c>
      <c r="C158">
        <v>40602487</v>
      </c>
      <c r="D158">
        <v>38620866</v>
      </c>
      <c r="E158">
        <v>1</v>
      </c>
      <c r="F158">
        <v>1</v>
      </c>
      <c r="G158">
        <v>25</v>
      </c>
      <c r="H158">
        <v>2</v>
      </c>
      <c r="I158" t="s">
        <v>587</v>
      </c>
      <c r="J158" t="s">
        <v>588</v>
      </c>
      <c r="K158" t="s">
        <v>589</v>
      </c>
      <c r="L158">
        <v>1368</v>
      </c>
      <c r="N158">
        <v>1011</v>
      </c>
      <c r="O158" t="s">
        <v>544</v>
      </c>
      <c r="P158" t="s">
        <v>544</v>
      </c>
      <c r="Q158">
        <v>1</v>
      </c>
      <c r="X158">
        <v>0.01</v>
      </c>
      <c r="Y158">
        <v>0</v>
      </c>
      <c r="Z158">
        <v>952.49</v>
      </c>
      <c r="AA158">
        <v>301.5</v>
      </c>
      <c r="AB158">
        <v>0</v>
      </c>
      <c r="AC158">
        <v>0</v>
      </c>
      <c r="AD158">
        <v>1</v>
      </c>
      <c r="AE158">
        <v>0</v>
      </c>
      <c r="AF158" t="s">
        <v>61</v>
      </c>
      <c r="AG158">
        <v>0.26</v>
      </c>
      <c r="AH158">
        <v>2</v>
      </c>
      <c r="AI158">
        <v>40602488</v>
      </c>
      <c r="AJ158">
        <v>86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ROW(Source!A613)</f>
        <v>613</v>
      </c>
      <c r="B159">
        <v>40602491</v>
      </c>
      <c r="C159">
        <v>40602487</v>
      </c>
      <c r="D159">
        <v>38620867</v>
      </c>
      <c r="E159">
        <v>1</v>
      </c>
      <c r="F159">
        <v>1</v>
      </c>
      <c r="G159">
        <v>25</v>
      </c>
      <c r="H159">
        <v>2</v>
      </c>
      <c r="I159" t="s">
        <v>590</v>
      </c>
      <c r="J159" t="s">
        <v>591</v>
      </c>
      <c r="K159" t="s">
        <v>592</v>
      </c>
      <c r="L159">
        <v>1368</v>
      </c>
      <c r="N159">
        <v>1011</v>
      </c>
      <c r="O159" t="s">
        <v>544</v>
      </c>
      <c r="P159" t="s">
        <v>544</v>
      </c>
      <c r="Q159">
        <v>1</v>
      </c>
      <c r="X159">
        <v>8.0000000000000002E-3</v>
      </c>
      <c r="Y159">
        <v>0</v>
      </c>
      <c r="Z159">
        <v>993.6</v>
      </c>
      <c r="AA159">
        <v>301.8</v>
      </c>
      <c r="AB159">
        <v>0</v>
      </c>
      <c r="AC159">
        <v>0</v>
      </c>
      <c r="AD159">
        <v>1</v>
      </c>
      <c r="AE159">
        <v>0</v>
      </c>
      <c r="AF159" t="s">
        <v>61</v>
      </c>
      <c r="AG159">
        <v>0.20800000000000002</v>
      </c>
      <c r="AH159">
        <v>2</v>
      </c>
      <c r="AI159">
        <v>40602489</v>
      </c>
      <c r="AJ159">
        <v>87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ROW(Source!A649)</f>
        <v>649</v>
      </c>
      <c r="B160">
        <v>40602502</v>
      </c>
      <c r="C160">
        <v>40602493</v>
      </c>
      <c r="D160">
        <v>38607873</v>
      </c>
      <c r="E160">
        <v>25</v>
      </c>
      <c r="F160">
        <v>1</v>
      </c>
      <c r="G160">
        <v>25</v>
      </c>
      <c r="H160">
        <v>1</v>
      </c>
      <c r="I160" t="s">
        <v>538</v>
      </c>
      <c r="J160" t="s">
        <v>3</v>
      </c>
      <c r="K160" t="s">
        <v>539</v>
      </c>
      <c r="L160">
        <v>1191</v>
      </c>
      <c r="N160">
        <v>1013</v>
      </c>
      <c r="O160" t="s">
        <v>540</v>
      </c>
      <c r="P160" t="s">
        <v>540</v>
      </c>
      <c r="Q160">
        <v>1</v>
      </c>
      <c r="X160">
        <v>16.559999999999999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1</v>
      </c>
      <c r="AF160" t="s">
        <v>3</v>
      </c>
      <c r="AG160">
        <v>16.559999999999999</v>
      </c>
      <c r="AH160">
        <v>2</v>
      </c>
      <c r="AI160">
        <v>40602494</v>
      </c>
      <c r="AJ160">
        <v>88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ROW(Source!A649)</f>
        <v>649</v>
      </c>
      <c r="B161">
        <v>40602503</v>
      </c>
      <c r="C161">
        <v>40602493</v>
      </c>
      <c r="D161">
        <v>38620123</v>
      </c>
      <c r="E161">
        <v>1</v>
      </c>
      <c r="F161">
        <v>1</v>
      </c>
      <c r="G161">
        <v>25</v>
      </c>
      <c r="H161">
        <v>2</v>
      </c>
      <c r="I161" t="s">
        <v>593</v>
      </c>
      <c r="J161" t="s">
        <v>594</v>
      </c>
      <c r="K161" t="s">
        <v>595</v>
      </c>
      <c r="L161">
        <v>1368</v>
      </c>
      <c r="N161">
        <v>1011</v>
      </c>
      <c r="O161" t="s">
        <v>544</v>
      </c>
      <c r="P161" t="s">
        <v>544</v>
      </c>
      <c r="Q161">
        <v>1</v>
      </c>
      <c r="X161">
        <v>2.08</v>
      </c>
      <c r="Y161">
        <v>0</v>
      </c>
      <c r="Z161">
        <v>1159.46</v>
      </c>
      <c r="AA161">
        <v>525.74</v>
      </c>
      <c r="AB161">
        <v>0</v>
      </c>
      <c r="AC161">
        <v>0</v>
      </c>
      <c r="AD161">
        <v>1</v>
      </c>
      <c r="AE161">
        <v>0</v>
      </c>
      <c r="AF161" t="s">
        <v>3</v>
      </c>
      <c r="AG161">
        <v>2.08</v>
      </c>
      <c r="AH161">
        <v>2</v>
      </c>
      <c r="AI161">
        <v>40602495</v>
      </c>
      <c r="AJ161">
        <v>89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ROW(Source!A649)</f>
        <v>649</v>
      </c>
      <c r="B162">
        <v>40602504</v>
      </c>
      <c r="C162">
        <v>40602493</v>
      </c>
      <c r="D162">
        <v>38620278</v>
      </c>
      <c r="E162">
        <v>1</v>
      </c>
      <c r="F162">
        <v>1</v>
      </c>
      <c r="G162">
        <v>25</v>
      </c>
      <c r="H162">
        <v>2</v>
      </c>
      <c r="I162" t="s">
        <v>596</v>
      </c>
      <c r="J162" t="s">
        <v>597</v>
      </c>
      <c r="K162" t="s">
        <v>598</v>
      </c>
      <c r="L162">
        <v>1368</v>
      </c>
      <c r="N162">
        <v>1011</v>
      </c>
      <c r="O162" t="s">
        <v>544</v>
      </c>
      <c r="P162" t="s">
        <v>544</v>
      </c>
      <c r="Q162">
        <v>1</v>
      </c>
      <c r="X162">
        <v>2.08</v>
      </c>
      <c r="Y162">
        <v>0</v>
      </c>
      <c r="Z162">
        <v>416.25</v>
      </c>
      <c r="AA162">
        <v>204.9</v>
      </c>
      <c r="AB162">
        <v>0</v>
      </c>
      <c r="AC162">
        <v>0</v>
      </c>
      <c r="AD162">
        <v>1</v>
      </c>
      <c r="AE162">
        <v>0</v>
      </c>
      <c r="AF162" t="s">
        <v>3</v>
      </c>
      <c r="AG162">
        <v>2.08</v>
      </c>
      <c r="AH162">
        <v>2</v>
      </c>
      <c r="AI162">
        <v>40602496</v>
      </c>
      <c r="AJ162">
        <v>90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x14ac:dyDescent="0.2">
      <c r="A163">
        <f>ROW(Source!A649)</f>
        <v>649</v>
      </c>
      <c r="B163">
        <v>40602505</v>
      </c>
      <c r="C163">
        <v>40602493</v>
      </c>
      <c r="D163">
        <v>38620281</v>
      </c>
      <c r="E163">
        <v>1</v>
      </c>
      <c r="F163">
        <v>1</v>
      </c>
      <c r="G163">
        <v>25</v>
      </c>
      <c r="H163">
        <v>2</v>
      </c>
      <c r="I163" t="s">
        <v>599</v>
      </c>
      <c r="J163" t="s">
        <v>600</v>
      </c>
      <c r="K163" t="s">
        <v>601</v>
      </c>
      <c r="L163">
        <v>1368</v>
      </c>
      <c r="N163">
        <v>1011</v>
      </c>
      <c r="O163" t="s">
        <v>544</v>
      </c>
      <c r="P163" t="s">
        <v>544</v>
      </c>
      <c r="Q163">
        <v>1</v>
      </c>
      <c r="X163">
        <v>0.81</v>
      </c>
      <c r="Y163">
        <v>0</v>
      </c>
      <c r="Z163">
        <v>1942.21</v>
      </c>
      <c r="AA163">
        <v>436.39</v>
      </c>
      <c r="AB163">
        <v>0</v>
      </c>
      <c r="AC163">
        <v>0</v>
      </c>
      <c r="AD163">
        <v>1</v>
      </c>
      <c r="AE163">
        <v>0</v>
      </c>
      <c r="AF163" t="s">
        <v>3</v>
      </c>
      <c r="AG163">
        <v>0.81</v>
      </c>
      <c r="AH163">
        <v>2</v>
      </c>
      <c r="AI163">
        <v>40602497</v>
      </c>
      <c r="AJ163">
        <v>91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x14ac:dyDescent="0.2">
      <c r="A164">
        <f>ROW(Source!A649)</f>
        <v>649</v>
      </c>
      <c r="B164">
        <v>40602506</v>
      </c>
      <c r="C164">
        <v>40602493</v>
      </c>
      <c r="D164">
        <v>38620305</v>
      </c>
      <c r="E164">
        <v>1</v>
      </c>
      <c r="F164">
        <v>1</v>
      </c>
      <c r="G164">
        <v>25</v>
      </c>
      <c r="H164">
        <v>2</v>
      </c>
      <c r="I164" t="s">
        <v>581</v>
      </c>
      <c r="J164" t="s">
        <v>582</v>
      </c>
      <c r="K164" t="s">
        <v>583</v>
      </c>
      <c r="L164">
        <v>1368</v>
      </c>
      <c r="N164">
        <v>1011</v>
      </c>
      <c r="O164" t="s">
        <v>544</v>
      </c>
      <c r="P164" t="s">
        <v>544</v>
      </c>
      <c r="Q164">
        <v>1</v>
      </c>
      <c r="X164">
        <v>1.94</v>
      </c>
      <c r="Y164">
        <v>0</v>
      </c>
      <c r="Z164">
        <v>1364.77</v>
      </c>
      <c r="AA164">
        <v>610.30999999999995</v>
      </c>
      <c r="AB164">
        <v>0</v>
      </c>
      <c r="AC164">
        <v>0</v>
      </c>
      <c r="AD164">
        <v>1</v>
      </c>
      <c r="AE164">
        <v>0</v>
      </c>
      <c r="AF164" t="s">
        <v>3</v>
      </c>
      <c r="AG164">
        <v>1.94</v>
      </c>
      <c r="AH164">
        <v>2</v>
      </c>
      <c r="AI164">
        <v>40602498</v>
      </c>
      <c r="AJ164">
        <v>92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x14ac:dyDescent="0.2">
      <c r="A165">
        <f>ROW(Source!A649)</f>
        <v>649</v>
      </c>
      <c r="B165">
        <v>40602507</v>
      </c>
      <c r="C165">
        <v>40602493</v>
      </c>
      <c r="D165">
        <v>38620271</v>
      </c>
      <c r="E165">
        <v>1</v>
      </c>
      <c r="F165">
        <v>1</v>
      </c>
      <c r="G165">
        <v>25</v>
      </c>
      <c r="H165">
        <v>2</v>
      </c>
      <c r="I165" t="s">
        <v>602</v>
      </c>
      <c r="J165" t="s">
        <v>603</v>
      </c>
      <c r="K165" t="s">
        <v>604</v>
      </c>
      <c r="L165">
        <v>1368</v>
      </c>
      <c r="N165">
        <v>1011</v>
      </c>
      <c r="O165" t="s">
        <v>544</v>
      </c>
      <c r="P165" t="s">
        <v>544</v>
      </c>
      <c r="Q165">
        <v>1</v>
      </c>
      <c r="X165">
        <v>0.65</v>
      </c>
      <c r="Y165">
        <v>0</v>
      </c>
      <c r="Z165">
        <v>1179.56</v>
      </c>
      <c r="AA165">
        <v>439.28</v>
      </c>
      <c r="AB165">
        <v>0</v>
      </c>
      <c r="AC165">
        <v>0</v>
      </c>
      <c r="AD165">
        <v>1</v>
      </c>
      <c r="AE165">
        <v>0</v>
      </c>
      <c r="AF165" t="s">
        <v>3</v>
      </c>
      <c r="AG165">
        <v>0.65</v>
      </c>
      <c r="AH165">
        <v>2</v>
      </c>
      <c r="AI165">
        <v>40602499</v>
      </c>
      <c r="AJ165">
        <v>93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ROW(Source!A649)</f>
        <v>649</v>
      </c>
      <c r="B166">
        <v>40602508</v>
      </c>
      <c r="C166">
        <v>40602493</v>
      </c>
      <c r="D166">
        <v>38622214</v>
      </c>
      <c r="E166">
        <v>1</v>
      </c>
      <c r="F166">
        <v>1</v>
      </c>
      <c r="G166">
        <v>25</v>
      </c>
      <c r="H166">
        <v>3</v>
      </c>
      <c r="I166" t="s">
        <v>605</v>
      </c>
      <c r="J166" t="s">
        <v>606</v>
      </c>
      <c r="K166" t="s">
        <v>607</v>
      </c>
      <c r="L166">
        <v>1339</v>
      </c>
      <c r="N166">
        <v>1007</v>
      </c>
      <c r="O166" t="s">
        <v>263</v>
      </c>
      <c r="P166" t="s">
        <v>263</v>
      </c>
      <c r="Q166">
        <v>1</v>
      </c>
      <c r="X166">
        <v>110</v>
      </c>
      <c r="Y166">
        <v>590.78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0</v>
      </c>
      <c r="AF166" t="s">
        <v>3</v>
      </c>
      <c r="AG166">
        <v>110</v>
      </c>
      <c r="AH166">
        <v>2</v>
      </c>
      <c r="AI166">
        <v>40602500</v>
      </c>
      <c r="AJ166">
        <v>94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ROW(Source!A649)</f>
        <v>649</v>
      </c>
      <c r="B167">
        <v>40602509</v>
      </c>
      <c r="C167">
        <v>40602493</v>
      </c>
      <c r="D167">
        <v>38622957</v>
      </c>
      <c r="E167">
        <v>1</v>
      </c>
      <c r="F167">
        <v>1</v>
      </c>
      <c r="G167">
        <v>25</v>
      </c>
      <c r="H167">
        <v>3</v>
      </c>
      <c r="I167" t="s">
        <v>608</v>
      </c>
      <c r="J167" t="s">
        <v>609</v>
      </c>
      <c r="K167" t="s">
        <v>610</v>
      </c>
      <c r="L167">
        <v>1339</v>
      </c>
      <c r="N167">
        <v>1007</v>
      </c>
      <c r="O167" t="s">
        <v>263</v>
      </c>
      <c r="P167" t="s">
        <v>263</v>
      </c>
      <c r="Q167">
        <v>1</v>
      </c>
      <c r="X167">
        <v>5</v>
      </c>
      <c r="Y167">
        <v>33.729999999999997</v>
      </c>
      <c r="Z167">
        <v>0</v>
      </c>
      <c r="AA167">
        <v>0</v>
      </c>
      <c r="AB167">
        <v>0</v>
      </c>
      <c r="AC167">
        <v>0</v>
      </c>
      <c r="AD167">
        <v>1</v>
      </c>
      <c r="AE167">
        <v>0</v>
      </c>
      <c r="AF167" t="s">
        <v>3</v>
      </c>
      <c r="AG167">
        <v>5</v>
      </c>
      <c r="AH167">
        <v>2</v>
      </c>
      <c r="AI167">
        <v>40602501</v>
      </c>
      <c r="AJ167">
        <v>95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ROW(Source!A650)</f>
        <v>650</v>
      </c>
      <c r="B168">
        <v>40602515</v>
      </c>
      <c r="C168">
        <v>40602510</v>
      </c>
      <c r="D168">
        <v>38607873</v>
      </c>
      <c r="E168">
        <v>25</v>
      </c>
      <c r="F168">
        <v>1</v>
      </c>
      <c r="G168">
        <v>25</v>
      </c>
      <c r="H168">
        <v>1</v>
      </c>
      <c r="I168" t="s">
        <v>538</v>
      </c>
      <c r="J168" t="s">
        <v>3</v>
      </c>
      <c r="K168" t="s">
        <v>539</v>
      </c>
      <c r="L168">
        <v>1191</v>
      </c>
      <c r="N168">
        <v>1013</v>
      </c>
      <c r="O168" t="s">
        <v>540</v>
      </c>
      <c r="P168" t="s">
        <v>540</v>
      </c>
      <c r="Q168">
        <v>1</v>
      </c>
      <c r="X168">
        <v>80.27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1</v>
      </c>
      <c r="AF168" t="s">
        <v>3</v>
      </c>
      <c r="AG168">
        <v>80.27</v>
      </c>
      <c r="AH168">
        <v>2</v>
      </c>
      <c r="AI168">
        <v>40602511</v>
      </c>
      <c r="AJ168">
        <v>96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ROW(Source!A650)</f>
        <v>650</v>
      </c>
      <c r="B169">
        <v>40602516</v>
      </c>
      <c r="C169">
        <v>40602510</v>
      </c>
      <c r="D169">
        <v>38623896</v>
      </c>
      <c r="E169">
        <v>1</v>
      </c>
      <c r="F169">
        <v>1</v>
      </c>
      <c r="G169">
        <v>25</v>
      </c>
      <c r="H169">
        <v>3</v>
      </c>
      <c r="I169" t="s">
        <v>566</v>
      </c>
      <c r="J169" t="s">
        <v>567</v>
      </c>
      <c r="K169" t="s">
        <v>568</v>
      </c>
      <c r="L169">
        <v>1339</v>
      </c>
      <c r="N169">
        <v>1007</v>
      </c>
      <c r="O169" t="s">
        <v>263</v>
      </c>
      <c r="P169" t="s">
        <v>263</v>
      </c>
      <c r="Q169">
        <v>1</v>
      </c>
      <c r="X169">
        <v>5.9</v>
      </c>
      <c r="Y169">
        <v>3869.68</v>
      </c>
      <c r="Z169">
        <v>0</v>
      </c>
      <c r="AA169">
        <v>0</v>
      </c>
      <c r="AB169">
        <v>0</v>
      </c>
      <c r="AC169">
        <v>0</v>
      </c>
      <c r="AD169">
        <v>1</v>
      </c>
      <c r="AE169">
        <v>0</v>
      </c>
      <c r="AF169" t="s">
        <v>3</v>
      </c>
      <c r="AG169">
        <v>5.9</v>
      </c>
      <c r="AH169">
        <v>2</v>
      </c>
      <c r="AI169">
        <v>40602512</v>
      </c>
      <c r="AJ169">
        <v>97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ROW(Source!A650)</f>
        <v>650</v>
      </c>
      <c r="B170">
        <v>40602517</v>
      </c>
      <c r="C170">
        <v>40602510</v>
      </c>
      <c r="D170">
        <v>38623972</v>
      </c>
      <c r="E170">
        <v>1</v>
      </c>
      <c r="F170">
        <v>1</v>
      </c>
      <c r="G170">
        <v>25</v>
      </c>
      <c r="H170">
        <v>3</v>
      </c>
      <c r="I170" t="s">
        <v>569</v>
      </c>
      <c r="J170" t="s">
        <v>570</v>
      </c>
      <c r="K170" t="s">
        <v>571</v>
      </c>
      <c r="L170">
        <v>1339</v>
      </c>
      <c r="N170">
        <v>1007</v>
      </c>
      <c r="O170" t="s">
        <v>263</v>
      </c>
      <c r="P170" t="s">
        <v>263</v>
      </c>
      <c r="Q170">
        <v>1</v>
      </c>
      <c r="X170">
        <v>0.06</v>
      </c>
      <c r="Y170">
        <v>3003.56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0</v>
      </c>
      <c r="AF170" t="s">
        <v>3</v>
      </c>
      <c r="AG170">
        <v>0.06</v>
      </c>
      <c r="AH170">
        <v>2</v>
      </c>
      <c r="AI170">
        <v>40602513</v>
      </c>
      <c r="AJ170">
        <v>98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x14ac:dyDescent="0.2">
      <c r="A171">
        <f>ROW(Source!A650)</f>
        <v>650</v>
      </c>
      <c r="B171">
        <v>40602518</v>
      </c>
      <c r="C171">
        <v>40602510</v>
      </c>
      <c r="D171">
        <v>38624712</v>
      </c>
      <c r="E171">
        <v>1</v>
      </c>
      <c r="F171">
        <v>1</v>
      </c>
      <c r="G171">
        <v>25</v>
      </c>
      <c r="H171">
        <v>3</v>
      </c>
      <c r="I171" t="s">
        <v>572</v>
      </c>
      <c r="J171" t="s">
        <v>573</v>
      </c>
      <c r="K171" t="s">
        <v>574</v>
      </c>
      <c r="L171">
        <v>1339</v>
      </c>
      <c r="N171">
        <v>1007</v>
      </c>
      <c r="O171" t="s">
        <v>263</v>
      </c>
      <c r="P171" t="s">
        <v>263</v>
      </c>
      <c r="Q171">
        <v>1</v>
      </c>
      <c r="X171">
        <v>4.3</v>
      </c>
      <c r="Y171">
        <v>6544.04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0</v>
      </c>
      <c r="AF171" t="s">
        <v>3</v>
      </c>
      <c r="AG171">
        <v>4.3</v>
      </c>
      <c r="AH171">
        <v>2</v>
      </c>
      <c r="AI171">
        <v>40602514</v>
      </c>
      <c r="AJ171">
        <v>99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x14ac:dyDescent="0.2">
      <c r="A172">
        <f>ROW(Source!A651)</f>
        <v>651</v>
      </c>
      <c r="B172">
        <v>40602522</v>
      </c>
      <c r="C172">
        <v>40602519</v>
      </c>
      <c r="D172">
        <v>38607873</v>
      </c>
      <c r="E172">
        <v>25</v>
      </c>
      <c r="F172">
        <v>1</v>
      </c>
      <c r="G172">
        <v>25</v>
      </c>
      <c r="H172">
        <v>1</v>
      </c>
      <c r="I172" t="s">
        <v>538</v>
      </c>
      <c r="J172" t="s">
        <v>3</v>
      </c>
      <c r="K172" t="s">
        <v>539</v>
      </c>
      <c r="L172">
        <v>1191</v>
      </c>
      <c r="N172">
        <v>1013</v>
      </c>
      <c r="O172" t="s">
        <v>540</v>
      </c>
      <c r="P172" t="s">
        <v>540</v>
      </c>
      <c r="Q172">
        <v>1</v>
      </c>
      <c r="X172">
        <v>10.3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1</v>
      </c>
      <c r="AF172" t="s">
        <v>3</v>
      </c>
      <c r="AG172">
        <v>10.3</v>
      </c>
      <c r="AH172">
        <v>3</v>
      </c>
      <c r="AI172">
        <v>-1</v>
      </c>
      <c r="AJ172" t="s">
        <v>3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x14ac:dyDescent="0.2">
      <c r="A173">
        <f>ROW(Source!A651)</f>
        <v>651</v>
      </c>
      <c r="B173">
        <v>40602523</v>
      </c>
      <c r="C173">
        <v>40602519</v>
      </c>
      <c r="D173">
        <v>38620266</v>
      </c>
      <c r="E173">
        <v>1</v>
      </c>
      <c r="F173">
        <v>1</v>
      </c>
      <c r="G173">
        <v>25</v>
      </c>
      <c r="H173">
        <v>2</v>
      </c>
      <c r="I173" t="s">
        <v>638</v>
      </c>
      <c r="J173" t="s">
        <v>639</v>
      </c>
      <c r="K173" t="s">
        <v>640</v>
      </c>
      <c r="L173">
        <v>1368</v>
      </c>
      <c r="N173">
        <v>1011</v>
      </c>
      <c r="O173" t="s">
        <v>544</v>
      </c>
      <c r="P173" t="s">
        <v>544</v>
      </c>
      <c r="Q173">
        <v>1</v>
      </c>
      <c r="X173">
        <v>0.89</v>
      </c>
      <c r="Y173">
        <v>0</v>
      </c>
      <c r="Z173">
        <v>1207.81</v>
      </c>
      <c r="AA173">
        <v>504.4</v>
      </c>
      <c r="AB173">
        <v>0</v>
      </c>
      <c r="AC173">
        <v>0</v>
      </c>
      <c r="AD173">
        <v>1</v>
      </c>
      <c r="AE173">
        <v>0</v>
      </c>
      <c r="AF173" t="s">
        <v>3</v>
      </c>
      <c r="AG173">
        <v>0.89</v>
      </c>
      <c r="AH173">
        <v>3</v>
      </c>
      <c r="AI173">
        <v>-1</v>
      </c>
      <c r="AJ173" t="s">
        <v>3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ROW(Source!A651)</f>
        <v>651</v>
      </c>
      <c r="B174">
        <v>40602524</v>
      </c>
      <c r="C174">
        <v>40602519</v>
      </c>
      <c r="D174">
        <v>38621061</v>
      </c>
      <c r="E174">
        <v>1</v>
      </c>
      <c r="F174">
        <v>1</v>
      </c>
      <c r="G174">
        <v>25</v>
      </c>
      <c r="H174">
        <v>3</v>
      </c>
      <c r="I174" t="s">
        <v>724</v>
      </c>
      <c r="J174" t="s">
        <v>725</v>
      </c>
      <c r="K174" t="s">
        <v>726</v>
      </c>
      <c r="L174">
        <v>1348</v>
      </c>
      <c r="N174">
        <v>1009</v>
      </c>
      <c r="O174" t="s">
        <v>42</v>
      </c>
      <c r="P174" t="s">
        <v>42</v>
      </c>
      <c r="Q174">
        <v>1000</v>
      </c>
      <c r="X174">
        <v>0.06</v>
      </c>
      <c r="Y174">
        <v>29928.9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0</v>
      </c>
      <c r="AF174" t="s">
        <v>3</v>
      </c>
      <c r="AG174">
        <v>0.06</v>
      </c>
      <c r="AH174">
        <v>3</v>
      </c>
      <c r="AI174">
        <v>-1</v>
      </c>
      <c r="AJ174" t="s">
        <v>3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ROW(Source!A651)</f>
        <v>651</v>
      </c>
      <c r="B175">
        <v>40602525</v>
      </c>
      <c r="C175">
        <v>40602519</v>
      </c>
      <c r="D175">
        <v>38624125</v>
      </c>
      <c r="E175">
        <v>1</v>
      </c>
      <c r="F175">
        <v>1</v>
      </c>
      <c r="G175">
        <v>25</v>
      </c>
      <c r="H175">
        <v>3</v>
      </c>
      <c r="I175" t="s">
        <v>133</v>
      </c>
      <c r="J175" t="s">
        <v>135</v>
      </c>
      <c r="K175" t="s">
        <v>134</v>
      </c>
      <c r="L175">
        <v>1348</v>
      </c>
      <c r="N175">
        <v>1009</v>
      </c>
      <c r="O175" t="s">
        <v>42</v>
      </c>
      <c r="P175" t="s">
        <v>42</v>
      </c>
      <c r="Q175">
        <v>1000</v>
      </c>
      <c r="X175">
        <v>7.14</v>
      </c>
      <c r="Y175">
        <v>2628.2</v>
      </c>
      <c r="Z175">
        <v>0</v>
      </c>
      <c r="AA175">
        <v>0</v>
      </c>
      <c r="AB175">
        <v>0</v>
      </c>
      <c r="AC175">
        <v>0</v>
      </c>
      <c r="AD175">
        <v>1</v>
      </c>
      <c r="AE175">
        <v>0</v>
      </c>
      <c r="AF175" t="s">
        <v>3</v>
      </c>
      <c r="AG175">
        <v>7.14</v>
      </c>
      <c r="AH175">
        <v>2</v>
      </c>
      <c r="AI175">
        <v>40602521</v>
      </c>
      <c r="AJ175">
        <v>101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ROW(Source!A688)</f>
        <v>688</v>
      </c>
      <c r="B176">
        <v>40602531</v>
      </c>
      <c r="C176">
        <v>40602528</v>
      </c>
      <c r="D176">
        <v>38607873</v>
      </c>
      <c r="E176">
        <v>25</v>
      </c>
      <c r="F176">
        <v>1</v>
      </c>
      <c r="G176">
        <v>25</v>
      </c>
      <c r="H176">
        <v>1</v>
      </c>
      <c r="I176" t="s">
        <v>538</v>
      </c>
      <c r="J176" t="s">
        <v>3</v>
      </c>
      <c r="K176" t="s">
        <v>539</v>
      </c>
      <c r="L176">
        <v>1191</v>
      </c>
      <c r="N176">
        <v>1013</v>
      </c>
      <c r="O176" t="s">
        <v>540</v>
      </c>
      <c r="P176" t="s">
        <v>540</v>
      </c>
      <c r="Q176">
        <v>1</v>
      </c>
      <c r="X176">
        <v>10.3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1</v>
      </c>
      <c r="AF176" t="s">
        <v>3</v>
      </c>
      <c r="AG176">
        <v>10.3</v>
      </c>
      <c r="AH176">
        <v>3</v>
      </c>
      <c r="AI176">
        <v>-1</v>
      </c>
      <c r="AJ176" t="s">
        <v>3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ROW(Source!A688)</f>
        <v>688</v>
      </c>
      <c r="B177">
        <v>40602532</v>
      </c>
      <c r="C177">
        <v>40602528</v>
      </c>
      <c r="D177">
        <v>38620266</v>
      </c>
      <c r="E177">
        <v>1</v>
      </c>
      <c r="F177">
        <v>1</v>
      </c>
      <c r="G177">
        <v>25</v>
      </c>
      <c r="H177">
        <v>2</v>
      </c>
      <c r="I177" t="s">
        <v>638</v>
      </c>
      <c r="J177" t="s">
        <v>639</v>
      </c>
      <c r="K177" t="s">
        <v>640</v>
      </c>
      <c r="L177">
        <v>1368</v>
      </c>
      <c r="N177">
        <v>1011</v>
      </c>
      <c r="O177" t="s">
        <v>544</v>
      </c>
      <c r="P177" t="s">
        <v>544</v>
      </c>
      <c r="Q177">
        <v>1</v>
      </c>
      <c r="X177">
        <v>0.89</v>
      </c>
      <c r="Y177">
        <v>0</v>
      </c>
      <c r="Z177">
        <v>1207.81</v>
      </c>
      <c r="AA177">
        <v>504.4</v>
      </c>
      <c r="AB177">
        <v>0</v>
      </c>
      <c r="AC177">
        <v>0</v>
      </c>
      <c r="AD177">
        <v>1</v>
      </c>
      <c r="AE177">
        <v>0</v>
      </c>
      <c r="AF177" t="s">
        <v>3</v>
      </c>
      <c r="AG177">
        <v>0.89</v>
      </c>
      <c r="AH177">
        <v>3</v>
      </c>
      <c r="AI177">
        <v>-1</v>
      </c>
      <c r="AJ177" t="s">
        <v>3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ROW(Source!A688)</f>
        <v>688</v>
      </c>
      <c r="B178">
        <v>40602533</v>
      </c>
      <c r="C178">
        <v>40602528</v>
      </c>
      <c r="D178">
        <v>38621061</v>
      </c>
      <c r="E178">
        <v>1</v>
      </c>
      <c r="F178">
        <v>1</v>
      </c>
      <c r="G178">
        <v>25</v>
      </c>
      <c r="H178">
        <v>3</v>
      </c>
      <c r="I178" t="s">
        <v>724</v>
      </c>
      <c r="J178" t="s">
        <v>725</v>
      </c>
      <c r="K178" t="s">
        <v>726</v>
      </c>
      <c r="L178">
        <v>1348</v>
      </c>
      <c r="N178">
        <v>1009</v>
      </c>
      <c r="O178" t="s">
        <v>42</v>
      </c>
      <c r="P178" t="s">
        <v>42</v>
      </c>
      <c r="Q178">
        <v>1000</v>
      </c>
      <c r="X178">
        <v>0.06</v>
      </c>
      <c r="Y178">
        <v>29928.9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F178" t="s">
        <v>3</v>
      </c>
      <c r="AG178">
        <v>0.06</v>
      </c>
      <c r="AH178">
        <v>3</v>
      </c>
      <c r="AI178">
        <v>-1</v>
      </c>
      <c r="AJ178" t="s">
        <v>3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x14ac:dyDescent="0.2">
      <c r="A179">
        <f>ROW(Source!A688)</f>
        <v>688</v>
      </c>
      <c r="B179">
        <v>40602534</v>
      </c>
      <c r="C179">
        <v>40602528</v>
      </c>
      <c r="D179">
        <v>38624125</v>
      </c>
      <c r="E179">
        <v>1</v>
      </c>
      <c r="F179">
        <v>1</v>
      </c>
      <c r="G179">
        <v>25</v>
      </c>
      <c r="H179">
        <v>3</v>
      </c>
      <c r="I179" t="s">
        <v>133</v>
      </c>
      <c r="J179" t="s">
        <v>135</v>
      </c>
      <c r="K179" t="s">
        <v>134</v>
      </c>
      <c r="L179">
        <v>1348</v>
      </c>
      <c r="N179">
        <v>1009</v>
      </c>
      <c r="O179" t="s">
        <v>42</v>
      </c>
      <c r="P179" t="s">
        <v>42</v>
      </c>
      <c r="Q179">
        <v>1000</v>
      </c>
      <c r="X179">
        <v>7.14</v>
      </c>
      <c r="Y179">
        <v>2628.2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F179" t="s">
        <v>3</v>
      </c>
      <c r="AG179">
        <v>7.14</v>
      </c>
      <c r="AH179">
        <v>2</v>
      </c>
      <c r="AI179">
        <v>40602530</v>
      </c>
      <c r="AJ179">
        <v>102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x14ac:dyDescent="0.2">
      <c r="A180">
        <f>ROW(Source!A725)</f>
        <v>725</v>
      </c>
      <c r="B180">
        <v>40602578</v>
      </c>
      <c r="C180">
        <v>40602566</v>
      </c>
      <c r="D180">
        <v>38607873</v>
      </c>
      <c r="E180">
        <v>25</v>
      </c>
      <c r="F180">
        <v>1</v>
      </c>
      <c r="G180">
        <v>25</v>
      </c>
      <c r="H180">
        <v>1</v>
      </c>
      <c r="I180" t="s">
        <v>538</v>
      </c>
      <c r="J180" t="s">
        <v>3</v>
      </c>
      <c r="K180" t="s">
        <v>539</v>
      </c>
      <c r="L180">
        <v>1191</v>
      </c>
      <c r="N180">
        <v>1013</v>
      </c>
      <c r="O180" t="s">
        <v>540</v>
      </c>
      <c r="P180" t="s">
        <v>540</v>
      </c>
      <c r="Q180">
        <v>1</v>
      </c>
      <c r="X180">
        <v>43.1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1</v>
      </c>
      <c r="AF180" t="s">
        <v>3</v>
      </c>
      <c r="AG180">
        <v>43.1</v>
      </c>
      <c r="AH180">
        <v>2</v>
      </c>
      <c r="AI180">
        <v>40602567</v>
      </c>
      <c r="AJ180">
        <v>104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x14ac:dyDescent="0.2">
      <c r="A181">
        <f>ROW(Source!A725)</f>
        <v>725</v>
      </c>
      <c r="B181">
        <v>40602579</v>
      </c>
      <c r="C181">
        <v>40602566</v>
      </c>
      <c r="D181">
        <v>38620437</v>
      </c>
      <c r="E181">
        <v>1</v>
      </c>
      <c r="F181">
        <v>1</v>
      </c>
      <c r="G181">
        <v>25</v>
      </c>
      <c r="H181">
        <v>2</v>
      </c>
      <c r="I181" t="s">
        <v>620</v>
      </c>
      <c r="J181" t="s">
        <v>621</v>
      </c>
      <c r="K181" t="s">
        <v>622</v>
      </c>
      <c r="L181">
        <v>1368</v>
      </c>
      <c r="N181">
        <v>1011</v>
      </c>
      <c r="O181" t="s">
        <v>544</v>
      </c>
      <c r="P181" t="s">
        <v>544</v>
      </c>
      <c r="Q181">
        <v>1</v>
      </c>
      <c r="X181">
        <v>3.89</v>
      </c>
      <c r="Y181">
        <v>0</v>
      </c>
      <c r="Z181">
        <v>1033.22</v>
      </c>
      <c r="AA181">
        <v>413.92</v>
      </c>
      <c r="AB181">
        <v>0</v>
      </c>
      <c r="AC181">
        <v>0</v>
      </c>
      <c r="AD181">
        <v>1</v>
      </c>
      <c r="AE181">
        <v>0</v>
      </c>
      <c r="AF181" t="s">
        <v>3</v>
      </c>
      <c r="AG181">
        <v>3.89</v>
      </c>
      <c r="AH181">
        <v>2</v>
      </c>
      <c r="AI181">
        <v>40602568</v>
      </c>
      <c r="AJ181">
        <v>105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ROW(Source!A725)</f>
        <v>725</v>
      </c>
      <c r="B182">
        <v>40602580</v>
      </c>
      <c r="C182">
        <v>40602566</v>
      </c>
      <c r="D182">
        <v>38620786</v>
      </c>
      <c r="E182">
        <v>1</v>
      </c>
      <c r="F182">
        <v>1</v>
      </c>
      <c r="G182">
        <v>25</v>
      </c>
      <c r="H182">
        <v>2</v>
      </c>
      <c r="I182" t="s">
        <v>623</v>
      </c>
      <c r="J182" t="s">
        <v>624</v>
      </c>
      <c r="K182" t="s">
        <v>625</v>
      </c>
      <c r="L182">
        <v>1368</v>
      </c>
      <c r="N182">
        <v>1011</v>
      </c>
      <c r="O182" t="s">
        <v>544</v>
      </c>
      <c r="P182" t="s">
        <v>544</v>
      </c>
      <c r="Q182">
        <v>1</v>
      </c>
      <c r="X182">
        <v>8.77</v>
      </c>
      <c r="Y182">
        <v>0</v>
      </c>
      <c r="Z182">
        <v>723.22</v>
      </c>
      <c r="AA182">
        <v>314.95999999999998</v>
      </c>
      <c r="AB182">
        <v>0</v>
      </c>
      <c r="AC182">
        <v>0</v>
      </c>
      <c r="AD182">
        <v>1</v>
      </c>
      <c r="AE182">
        <v>0</v>
      </c>
      <c r="AF182" t="s">
        <v>3</v>
      </c>
      <c r="AG182">
        <v>8.77</v>
      </c>
      <c r="AH182">
        <v>2</v>
      </c>
      <c r="AI182">
        <v>40602569</v>
      </c>
      <c r="AJ182">
        <v>106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ROW(Source!A725)</f>
        <v>725</v>
      </c>
      <c r="B183">
        <v>40602581</v>
      </c>
      <c r="C183">
        <v>40602566</v>
      </c>
      <c r="D183">
        <v>38620989</v>
      </c>
      <c r="E183">
        <v>1</v>
      </c>
      <c r="F183">
        <v>1</v>
      </c>
      <c r="G183">
        <v>25</v>
      </c>
      <c r="H183">
        <v>2</v>
      </c>
      <c r="I183" t="s">
        <v>626</v>
      </c>
      <c r="J183" t="s">
        <v>627</v>
      </c>
      <c r="K183" t="s">
        <v>628</v>
      </c>
      <c r="L183">
        <v>1368</v>
      </c>
      <c r="N183">
        <v>1011</v>
      </c>
      <c r="O183" t="s">
        <v>544</v>
      </c>
      <c r="P183" t="s">
        <v>544</v>
      </c>
      <c r="Q183">
        <v>1</v>
      </c>
      <c r="X183">
        <v>1.26</v>
      </c>
      <c r="Y183">
        <v>0</v>
      </c>
      <c r="Z183">
        <v>38.270000000000003</v>
      </c>
      <c r="AA183">
        <v>0</v>
      </c>
      <c r="AB183">
        <v>0</v>
      </c>
      <c r="AC183">
        <v>0</v>
      </c>
      <c r="AD183">
        <v>1</v>
      </c>
      <c r="AE183">
        <v>0</v>
      </c>
      <c r="AF183" t="s">
        <v>3</v>
      </c>
      <c r="AG183">
        <v>1.26</v>
      </c>
      <c r="AH183">
        <v>2</v>
      </c>
      <c r="AI183">
        <v>40602570</v>
      </c>
      <c r="AJ183">
        <v>107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ROW(Source!A725)</f>
        <v>725</v>
      </c>
      <c r="B184">
        <v>40602582</v>
      </c>
      <c r="C184">
        <v>40602566</v>
      </c>
      <c r="D184">
        <v>38620938</v>
      </c>
      <c r="E184">
        <v>1</v>
      </c>
      <c r="F184">
        <v>1</v>
      </c>
      <c r="G184">
        <v>25</v>
      </c>
      <c r="H184">
        <v>2</v>
      </c>
      <c r="I184" t="s">
        <v>578</v>
      </c>
      <c r="J184" t="s">
        <v>579</v>
      </c>
      <c r="K184" t="s">
        <v>580</v>
      </c>
      <c r="L184">
        <v>1368</v>
      </c>
      <c r="N184">
        <v>1011</v>
      </c>
      <c r="O184" t="s">
        <v>544</v>
      </c>
      <c r="P184" t="s">
        <v>544</v>
      </c>
      <c r="Q184">
        <v>1</v>
      </c>
      <c r="X184">
        <v>7.19</v>
      </c>
      <c r="Y184">
        <v>0</v>
      </c>
      <c r="Z184">
        <v>5.41</v>
      </c>
      <c r="AA184">
        <v>0.02</v>
      </c>
      <c r="AB184">
        <v>0</v>
      </c>
      <c r="AC184">
        <v>0</v>
      </c>
      <c r="AD184">
        <v>1</v>
      </c>
      <c r="AE184">
        <v>0</v>
      </c>
      <c r="AF184" t="s">
        <v>3</v>
      </c>
      <c r="AG184">
        <v>7.19</v>
      </c>
      <c r="AH184">
        <v>2</v>
      </c>
      <c r="AI184">
        <v>40602571</v>
      </c>
      <c r="AJ184">
        <v>108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ROW(Source!A725)</f>
        <v>725</v>
      </c>
      <c r="B185">
        <v>40602583</v>
      </c>
      <c r="C185">
        <v>40602566</v>
      </c>
      <c r="D185">
        <v>38620337</v>
      </c>
      <c r="E185">
        <v>1</v>
      </c>
      <c r="F185">
        <v>1</v>
      </c>
      <c r="G185">
        <v>25</v>
      </c>
      <c r="H185">
        <v>2</v>
      </c>
      <c r="I185" t="s">
        <v>629</v>
      </c>
      <c r="J185" t="s">
        <v>630</v>
      </c>
      <c r="K185" t="s">
        <v>631</v>
      </c>
      <c r="L185">
        <v>1368</v>
      </c>
      <c r="N185">
        <v>1011</v>
      </c>
      <c r="O185" t="s">
        <v>544</v>
      </c>
      <c r="P185" t="s">
        <v>544</v>
      </c>
      <c r="Q185">
        <v>1</v>
      </c>
      <c r="X185">
        <v>0.39</v>
      </c>
      <c r="Y185">
        <v>0</v>
      </c>
      <c r="Z185">
        <v>594.54999999999995</v>
      </c>
      <c r="AA185">
        <v>259.44</v>
      </c>
      <c r="AB185">
        <v>0</v>
      </c>
      <c r="AC185">
        <v>0</v>
      </c>
      <c r="AD185">
        <v>1</v>
      </c>
      <c r="AE185">
        <v>0</v>
      </c>
      <c r="AF185" t="s">
        <v>3</v>
      </c>
      <c r="AG185">
        <v>0.39</v>
      </c>
      <c r="AH185">
        <v>2</v>
      </c>
      <c r="AI185">
        <v>40602572</v>
      </c>
      <c r="AJ185">
        <v>109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ROW(Source!A725)</f>
        <v>725</v>
      </c>
      <c r="B186">
        <v>40602584</v>
      </c>
      <c r="C186">
        <v>40602566</v>
      </c>
      <c r="D186">
        <v>38620312</v>
      </c>
      <c r="E186">
        <v>1</v>
      </c>
      <c r="F186">
        <v>1</v>
      </c>
      <c r="G186">
        <v>25</v>
      </c>
      <c r="H186">
        <v>2</v>
      </c>
      <c r="I186" t="s">
        <v>632</v>
      </c>
      <c r="J186" t="s">
        <v>633</v>
      </c>
      <c r="K186" t="s">
        <v>634</v>
      </c>
      <c r="L186">
        <v>1368</v>
      </c>
      <c r="N186">
        <v>1011</v>
      </c>
      <c r="O186" t="s">
        <v>544</v>
      </c>
      <c r="P186" t="s">
        <v>544</v>
      </c>
      <c r="Q186">
        <v>1</v>
      </c>
      <c r="X186">
        <v>0.83</v>
      </c>
      <c r="Y186">
        <v>0</v>
      </c>
      <c r="Z186">
        <v>990.55</v>
      </c>
      <c r="AA186">
        <v>513.05999999999995</v>
      </c>
      <c r="AB186">
        <v>0</v>
      </c>
      <c r="AC186">
        <v>0</v>
      </c>
      <c r="AD186">
        <v>1</v>
      </c>
      <c r="AE186">
        <v>0</v>
      </c>
      <c r="AF186" t="s">
        <v>3</v>
      </c>
      <c r="AG186">
        <v>0.83</v>
      </c>
      <c r="AH186">
        <v>2</v>
      </c>
      <c r="AI186">
        <v>40602573</v>
      </c>
      <c r="AJ186">
        <v>110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x14ac:dyDescent="0.2">
      <c r="A187">
        <f>ROW(Source!A725)</f>
        <v>725</v>
      </c>
      <c r="B187">
        <v>40602585</v>
      </c>
      <c r="C187">
        <v>40602566</v>
      </c>
      <c r="D187">
        <v>38622957</v>
      </c>
      <c r="E187">
        <v>1</v>
      </c>
      <c r="F187">
        <v>1</v>
      </c>
      <c r="G187">
        <v>25</v>
      </c>
      <c r="H187">
        <v>3</v>
      </c>
      <c r="I187" t="s">
        <v>608</v>
      </c>
      <c r="J187" t="s">
        <v>609</v>
      </c>
      <c r="K187" t="s">
        <v>610</v>
      </c>
      <c r="L187">
        <v>1339</v>
      </c>
      <c r="N187">
        <v>1007</v>
      </c>
      <c r="O187" t="s">
        <v>263</v>
      </c>
      <c r="P187" t="s">
        <v>263</v>
      </c>
      <c r="Q187">
        <v>1</v>
      </c>
      <c r="X187">
        <v>7.2999999999999995E-2</v>
      </c>
      <c r="Y187">
        <v>33.729999999999997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F187" t="s">
        <v>3</v>
      </c>
      <c r="AG187">
        <v>7.2999999999999995E-2</v>
      </c>
      <c r="AH187">
        <v>2</v>
      </c>
      <c r="AI187">
        <v>40602574</v>
      </c>
      <c r="AJ187">
        <v>111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x14ac:dyDescent="0.2">
      <c r="A188">
        <f>ROW(Source!A725)</f>
        <v>725</v>
      </c>
      <c r="B188">
        <v>40602586</v>
      </c>
      <c r="C188">
        <v>40602566</v>
      </c>
      <c r="D188">
        <v>38608341</v>
      </c>
      <c r="E188">
        <v>25</v>
      </c>
      <c r="F188">
        <v>1</v>
      </c>
      <c r="G188">
        <v>25</v>
      </c>
      <c r="H188">
        <v>3</v>
      </c>
      <c r="I188" t="s">
        <v>736</v>
      </c>
      <c r="J188" t="s">
        <v>3</v>
      </c>
      <c r="K188" t="s">
        <v>737</v>
      </c>
      <c r="L188">
        <v>1348</v>
      </c>
      <c r="N188">
        <v>1009</v>
      </c>
      <c r="O188" t="s">
        <v>42</v>
      </c>
      <c r="P188" t="s">
        <v>42</v>
      </c>
      <c r="Q188">
        <v>1000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 t="s">
        <v>3</v>
      </c>
      <c r="AG188">
        <v>0</v>
      </c>
      <c r="AH188">
        <v>3</v>
      </c>
      <c r="AI188">
        <v>-1</v>
      </c>
      <c r="AJ188" t="s">
        <v>3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x14ac:dyDescent="0.2">
      <c r="A189">
        <f>ROW(Source!A725)</f>
        <v>725</v>
      </c>
      <c r="B189">
        <v>40602587</v>
      </c>
      <c r="C189">
        <v>40602566</v>
      </c>
      <c r="D189">
        <v>38608333</v>
      </c>
      <c r="E189">
        <v>25</v>
      </c>
      <c r="F189">
        <v>1</v>
      </c>
      <c r="G189">
        <v>25</v>
      </c>
      <c r="H189">
        <v>3</v>
      </c>
      <c r="I189" t="s">
        <v>738</v>
      </c>
      <c r="J189" t="s">
        <v>3</v>
      </c>
      <c r="K189" t="s">
        <v>271</v>
      </c>
      <c r="L189">
        <v>1348</v>
      </c>
      <c r="N189">
        <v>1009</v>
      </c>
      <c r="O189" t="s">
        <v>42</v>
      </c>
      <c r="P189" t="s">
        <v>42</v>
      </c>
      <c r="Q189">
        <v>1000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 t="s">
        <v>3</v>
      </c>
      <c r="AG189">
        <v>0</v>
      </c>
      <c r="AH189">
        <v>3</v>
      </c>
      <c r="AI189">
        <v>-1</v>
      </c>
      <c r="AJ189" t="s">
        <v>3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x14ac:dyDescent="0.2">
      <c r="A190">
        <f>ROW(Source!A725)</f>
        <v>725</v>
      </c>
      <c r="B190">
        <v>40602588</v>
      </c>
      <c r="C190">
        <v>40602566</v>
      </c>
      <c r="D190">
        <v>38608190</v>
      </c>
      <c r="E190">
        <v>25</v>
      </c>
      <c r="F190">
        <v>1</v>
      </c>
      <c r="G190">
        <v>25</v>
      </c>
      <c r="H190">
        <v>3</v>
      </c>
      <c r="I190" t="s">
        <v>739</v>
      </c>
      <c r="J190" t="s">
        <v>3</v>
      </c>
      <c r="K190" t="s">
        <v>740</v>
      </c>
      <c r="L190">
        <v>1339</v>
      </c>
      <c r="N190">
        <v>1007</v>
      </c>
      <c r="O190" t="s">
        <v>263</v>
      </c>
      <c r="P190" t="s">
        <v>263</v>
      </c>
      <c r="Q190">
        <v>1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 t="s">
        <v>3</v>
      </c>
      <c r="AG190">
        <v>0</v>
      </c>
      <c r="AH190">
        <v>3</v>
      </c>
      <c r="AI190">
        <v>-1</v>
      </c>
      <c r="AJ190" t="s">
        <v>3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2">
      <c r="A191">
        <f>ROW(Source!A763)</f>
        <v>763</v>
      </c>
      <c r="B191">
        <v>40602542</v>
      </c>
      <c r="C191">
        <v>40602537</v>
      </c>
      <c r="D191">
        <v>38607873</v>
      </c>
      <c r="E191">
        <v>25</v>
      </c>
      <c r="F191">
        <v>1</v>
      </c>
      <c r="G191">
        <v>25</v>
      </c>
      <c r="H191">
        <v>1</v>
      </c>
      <c r="I191" t="s">
        <v>538</v>
      </c>
      <c r="J191" t="s">
        <v>3</v>
      </c>
      <c r="K191" t="s">
        <v>539</v>
      </c>
      <c r="L191">
        <v>1191</v>
      </c>
      <c r="N191">
        <v>1013</v>
      </c>
      <c r="O191" t="s">
        <v>540</v>
      </c>
      <c r="P191" t="s">
        <v>540</v>
      </c>
      <c r="Q191">
        <v>1</v>
      </c>
      <c r="X191">
        <v>0.38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1</v>
      </c>
      <c r="AE191">
        <v>1</v>
      </c>
      <c r="AF191" t="s">
        <v>3</v>
      </c>
      <c r="AG191">
        <v>0.38</v>
      </c>
      <c r="AH191">
        <v>2</v>
      </c>
      <c r="AI191">
        <v>40602538</v>
      </c>
      <c r="AJ191">
        <v>115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ROW(Source!A763)</f>
        <v>763</v>
      </c>
      <c r="B192">
        <v>40602543</v>
      </c>
      <c r="C192">
        <v>40602537</v>
      </c>
      <c r="D192">
        <v>38620310</v>
      </c>
      <c r="E192">
        <v>1</v>
      </c>
      <c r="F192">
        <v>1</v>
      </c>
      <c r="G192">
        <v>25</v>
      </c>
      <c r="H192">
        <v>2</v>
      </c>
      <c r="I192" t="s">
        <v>557</v>
      </c>
      <c r="J192" t="s">
        <v>558</v>
      </c>
      <c r="K192" t="s">
        <v>559</v>
      </c>
      <c r="L192">
        <v>1368</v>
      </c>
      <c r="N192">
        <v>1011</v>
      </c>
      <c r="O192" t="s">
        <v>544</v>
      </c>
      <c r="P192" t="s">
        <v>544</v>
      </c>
      <c r="Q192">
        <v>1</v>
      </c>
      <c r="X192">
        <v>0.1</v>
      </c>
      <c r="Y192">
        <v>0</v>
      </c>
      <c r="Z192">
        <v>1320.92</v>
      </c>
      <c r="AA192">
        <v>1099.01</v>
      </c>
      <c r="AB192">
        <v>0</v>
      </c>
      <c r="AC192">
        <v>0</v>
      </c>
      <c r="AD192">
        <v>1</v>
      </c>
      <c r="AE192">
        <v>0</v>
      </c>
      <c r="AF192" t="s">
        <v>3</v>
      </c>
      <c r="AG192">
        <v>0.1</v>
      </c>
      <c r="AH192">
        <v>2</v>
      </c>
      <c r="AI192">
        <v>40602539</v>
      </c>
      <c r="AJ192">
        <v>116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x14ac:dyDescent="0.2">
      <c r="A193">
        <f>ROW(Source!A763)</f>
        <v>763</v>
      </c>
      <c r="B193">
        <v>40602544</v>
      </c>
      <c r="C193">
        <v>40602537</v>
      </c>
      <c r="D193">
        <v>38620317</v>
      </c>
      <c r="E193">
        <v>1</v>
      </c>
      <c r="F193">
        <v>1</v>
      </c>
      <c r="G193">
        <v>25</v>
      </c>
      <c r="H193">
        <v>2</v>
      </c>
      <c r="I193" t="s">
        <v>560</v>
      </c>
      <c r="J193" t="s">
        <v>561</v>
      </c>
      <c r="K193" t="s">
        <v>562</v>
      </c>
      <c r="L193">
        <v>1368</v>
      </c>
      <c r="N193">
        <v>1011</v>
      </c>
      <c r="O193" t="s">
        <v>544</v>
      </c>
      <c r="P193" t="s">
        <v>544</v>
      </c>
      <c r="Q193">
        <v>1</v>
      </c>
      <c r="X193">
        <v>0.08</v>
      </c>
      <c r="Y193">
        <v>0</v>
      </c>
      <c r="Z193">
        <v>2175.39</v>
      </c>
      <c r="AA193">
        <v>408.02</v>
      </c>
      <c r="AB193">
        <v>0</v>
      </c>
      <c r="AC193">
        <v>0</v>
      </c>
      <c r="AD193">
        <v>1</v>
      </c>
      <c r="AE193">
        <v>0</v>
      </c>
      <c r="AF193" t="s">
        <v>3</v>
      </c>
      <c r="AG193">
        <v>0.08</v>
      </c>
      <c r="AH193">
        <v>2</v>
      </c>
      <c r="AI193">
        <v>40602540</v>
      </c>
      <c r="AJ193">
        <v>117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2">
      <c r="A194">
        <f>ROW(Source!A763)</f>
        <v>763</v>
      </c>
      <c r="B194">
        <v>40602545</v>
      </c>
      <c r="C194">
        <v>40602537</v>
      </c>
      <c r="D194">
        <v>38623528</v>
      </c>
      <c r="E194">
        <v>1</v>
      </c>
      <c r="F194">
        <v>1</v>
      </c>
      <c r="G194">
        <v>25</v>
      </c>
      <c r="H194">
        <v>3</v>
      </c>
      <c r="I194" t="s">
        <v>563</v>
      </c>
      <c r="J194" t="s">
        <v>564</v>
      </c>
      <c r="K194" t="s">
        <v>565</v>
      </c>
      <c r="L194">
        <v>1346</v>
      </c>
      <c r="N194">
        <v>1009</v>
      </c>
      <c r="O194" t="s">
        <v>272</v>
      </c>
      <c r="P194" t="s">
        <v>272</v>
      </c>
      <c r="Q194">
        <v>1</v>
      </c>
      <c r="X194">
        <v>8.19</v>
      </c>
      <c r="Y194">
        <v>75.94</v>
      </c>
      <c r="Z194">
        <v>0</v>
      </c>
      <c r="AA194">
        <v>0</v>
      </c>
      <c r="AB194">
        <v>0</v>
      </c>
      <c r="AC194">
        <v>0</v>
      </c>
      <c r="AD194">
        <v>1</v>
      </c>
      <c r="AE194">
        <v>0</v>
      </c>
      <c r="AF194" t="s">
        <v>3</v>
      </c>
      <c r="AG194">
        <v>8.19</v>
      </c>
      <c r="AH194">
        <v>2</v>
      </c>
      <c r="AI194">
        <v>40602541</v>
      </c>
      <c r="AJ194">
        <v>118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x14ac:dyDescent="0.2">
      <c r="A195">
        <f>ROW(Source!A764)</f>
        <v>764</v>
      </c>
      <c r="B195">
        <v>40602547</v>
      </c>
      <c r="C195">
        <v>40602546</v>
      </c>
      <c r="D195">
        <v>38607873</v>
      </c>
      <c r="E195">
        <v>25</v>
      </c>
      <c r="F195">
        <v>1</v>
      </c>
      <c r="G195">
        <v>25</v>
      </c>
      <c r="H195">
        <v>1</v>
      </c>
      <c r="I195" t="s">
        <v>538</v>
      </c>
      <c r="J195" t="s">
        <v>3</v>
      </c>
      <c r="K195" t="s">
        <v>539</v>
      </c>
      <c r="L195">
        <v>1191</v>
      </c>
      <c r="N195">
        <v>1013</v>
      </c>
      <c r="O195" t="s">
        <v>540</v>
      </c>
      <c r="P195" t="s">
        <v>540</v>
      </c>
      <c r="Q195">
        <v>1</v>
      </c>
      <c r="X195">
        <v>342.54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1</v>
      </c>
      <c r="AE195">
        <v>1</v>
      </c>
      <c r="AF195" t="s">
        <v>165</v>
      </c>
      <c r="AG195">
        <v>68.50800000000001</v>
      </c>
      <c r="AH195">
        <v>3</v>
      </c>
      <c r="AI195">
        <v>-1</v>
      </c>
      <c r="AJ195" t="s">
        <v>3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">
      <c r="A196">
        <f>ROW(Source!A764)</f>
        <v>764</v>
      </c>
      <c r="B196">
        <v>40602548</v>
      </c>
      <c r="C196">
        <v>40602546</v>
      </c>
      <c r="D196">
        <v>38620402</v>
      </c>
      <c r="E196">
        <v>1</v>
      </c>
      <c r="F196">
        <v>1</v>
      </c>
      <c r="G196">
        <v>25</v>
      </c>
      <c r="H196">
        <v>2</v>
      </c>
      <c r="I196" t="s">
        <v>729</v>
      </c>
      <c r="J196" t="s">
        <v>730</v>
      </c>
      <c r="K196" t="s">
        <v>731</v>
      </c>
      <c r="L196">
        <v>1368</v>
      </c>
      <c r="N196">
        <v>1011</v>
      </c>
      <c r="O196" t="s">
        <v>544</v>
      </c>
      <c r="P196" t="s">
        <v>544</v>
      </c>
      <c r="Q196">
        <v>1</v>
      </c>
      <c r="X196">
        <v>13.75</v>
      </c>
      <c r="Y196">
        <v>0</v>
      </c>
      <c r="Z196">
        <v>1238.46</v>
      </c>
      <c r="AA196">
        <v>606.38</v>
      </c>
      <c r="AB196">
        <v>0</v>
      </c>
      <c r="AC196">
        <v>0</v>
      </c>
      <c r="AD196">
        <v>1</v>
      </c>
      <c r="AE196">
        <v>0</v>
      </c>
      <c r="AF196" t="s">
        <v>165</v>
      </c>
      <c r="AG196">
        <v>2.75</v>
      </c>
      <c r="AH196">
        <v>3</v>
      </c>
      <c r="AI196">
        <v>-1</v>
      </c>
      <c r="AJ196" t="s">
        <v>3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x14ac:dyDescent="0.2">
      <c r="A197">
        <f>ROW(Source!A764)</f>
        <v>764</v>
      </c>
      <c r="B197">
        <v>40602549</v>
      </c>
      <c r="C197">
        <v>40602546</v>
      </c>
      <c r="D197">
        <v>38622003</v>
      </c>
      <c r="E197">
        <v>1</v>
      </c>
      <c r="F197">
        <v>1</v>
      </c>
      <c r="G197">
        <v>25</v>
      </c>
      <c r="H197">
        <v>3</v>
      </c>
      <c r="I197" t="s">
        <v>174</v>
      </c>
      <c r="J197" t="s">
        <v>176</v>
      </c>
      <c r="K197" t="s">
        <v>175</v>
      </c>
      <c r="L197">
        <v>1348</v>
      </c>
      <c r="N197">
        <v>1009</v>
      </c>
      <c r="O197" t="s">
        <v>42</v>
      </c>
      <c r="P197" t="s">
        <v>42</v>
      </c>
      <c r="Q197">
        <v>1000</v>
      </c>
      <c r="X197">
        <v>4.8000000000000001E-2</v>
      </c>
      <c r="Y197">
        <v>131633.01999999999</v>
      </c>
      <c r="Z197">
        <v>0</v>
      </c>
      <c r="AA197">
        <v>0</v>
      </c>
      <c r="AB197">
        <v>0</v>
      </c>
      <c r="AC197">
        <v>0</v>
      </c>
      <c r="AD197">
        <v>1</v>
      </c>
      <c r="AE197">
        <v>0</v>
      </c>
      <c r="AF197" t="s">
        <v>233</v>
      </c>
      <c r="AG197">
        <v>0</v>
      </c>
      <c r="AH197">
        <v>3</v>
      </c>
      <c r="AI197">
        <v>-1</v>
      </c>
      <c r="AJ197" t="s">
        <v>3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x14ac:dyDescent="0.2">
      <c r="A198">
        <f>ROW(Source!A764)</f>
        <v>764</v>
      </c>
      <c r="B198">
        <v>40602550</v>
      </c>
      <c r="C198">
        <v>40602546</v>
      </c>
      <c r="D198">
        <v>38625703</v>
      </c>
      <c r="E198">
        <v>1</v>
      </c>
      <c r="F198">
        <v>1</v>
      </c>
      <c r="G198">
        <v>25</v>
      </c>
      <c r="H198">
        <v>3</v>
      </c>
      <c r="I198" t="s">
        <v>169</v>
      </c>
      <c r="J198" t="s">
        <v>172</v>
      </c>
      <c r="K198" t="s">
        <v>170</v>
      </c>
      <c r="L198">
        <v>1354</v>
      </c>
      <c r="N198">
        <v>1010</v>
      </c>
      <c r="O198" t="s">
        <v>171</v>
      </c>
      <c r="P198" t="s">
        <v>171</v>
      </c>
      <c r="Q198">
        <v>1</v>
      </c>
      <c r="X198">
        <v>100</v>
      </c>
      <c r="Y198">
        <v>1799.61</v>
      </c>
      <c r="Z198">
        <v>0</v>
      </c>
      <c r="AA198">
        <v>0</v>
      </c>
      <c r="AB198">
        <v>0</v>
      </c>
      <c r="AC198">
        <v>0</v>
      </c>
      <c r="AD198">
        <v>1</v>
      </c>
      <c r="AE198">
        <v>0</v>
      </c>
      <c r="AF198" t="s">
        <v>233</v>
      </c>
      <c r="AG198">
        <v>0</v>
      </c>
      <c r="AH198">
        <v>3</v>
      </c>
      <c r="AI198">
        <v>-1</v>
      </c>
      <c r="AJ198" t="s">
        <v>3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x14ac:dyDescent="0.2">
      <c r="A199">
        <f>ROW(Source!A764)</f>
        <v>764</v>
      </c>
      <c r="B199">
        <v>40602551</v>
      </c>
      <c r="C199">
        <v>40602546</v>
      </c>
      <c r="D199">
        <v>38608615</v>
      </c>
      <c r="E199">
        <v>25</v>
      </c>
      <c r="F199">
        <v>1</v>
      </c>
      <c r="G199">
        <v>25</v>
      </c>
      <c r="H199">
        <v>3</v>
      </c>
      <c r="I199" t="s">
        <v>732</v>
      </c>
      <c r="J199" t="s">
        <v>3</v>
      </c>
      <c r="K199" t="s">
        <v>733</v>
      </c>
      <c r="L199">
        <v>1354</v>
      </c>
      <c r="N199">
        <v>1010</v>
      </c>
      <c r="O199" t="s">
        <v>171</v>
      </c>
      <c r="P199" t="s">
        <v>171</v>
      </c>
      <c r="Q199">
        <v>1</v>
      </c>
      <c r="X199">
        <v>100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 t="s">
        <v>233</v>
      </c>
      <c r="AG199">
        <v>0</v>
      </c>
      <c r="AH199">
        <v>3</v>
      </c>
      <c r="AI199">
        <v>-1</v>
      </c>
      <c r="AJ199" t="s">
        <v>3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x14ac:dyDescent="0.2">
      <c r="A200">
        <f>ROW(Source!A765)</f>
        <v>765</v>
      </c>
      <c r="B200">
        <v>40602557</v>
      </c>
      <c r="C200">
        <v>40602552</v>
      </c>
      <c r="D200">
        <v>38607873</v>
      </c>
      <c r="E200">
        <v>25</v>
      </c>
      <c r="F200">
        <v>1</v>
      </c>
      <c r="G200">
        <v>25</v>
      </c>
      <c r="H200">
        <v>1</v>
      </c>
      <c r="I200" t="s">
        <v>538</v>
      </c>
      <c r="J200" t="s">
        <v>3</v>
      </c>
      <c r="K200" t="s">
        <v>539</v>
      </c>
      <c r="L200">
        <v>1191</v>
      </c>
      <c r="N200">
        <v>1013</v>
      </c>
      <c r="O200" t="s">
        <v>540</v>
      </c>
      <c r="P200" t="s">
        <v>540</v>
      </c>
      <c r="Q200">
        <v>1</v>
      </c>
      <c r="X200">
        <v>342.54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1</v>
      </c>
      <c r="AE200">
        <v>1</v>
      </c>
      <c r="AF200" t="s">
        <v>3</v>
      </c>
      <c r="AG200">
        <v>342.54</v>
      </c>
      <c r="AH200">
        <v>3</v>
      </c>
      <c r="AI200">
        <v>-1</v>
      </c>
      <c r="AJ200" t="s">
        <v>3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x14ac:dyDescent="0.2">
      <c r="A201">
        <f>ROW(Source!A765)</f>
        <v>765</v>
      </c>
      <c r="B201">
        <v>40602558</v>
      </c>
      <c r="C201">
        <v>40602552</v>
      </c>
      <c r="D201">
        <v>38620402</v>
      </c>
      <c r="E201">
        <v>1</v>
      </c>
      <c r="F201">
        <v>1</v>
      </c>
      <c r="G201">
        <v>25</v>
      </c>
      <c r="H201">
        <v>2</v>
      </c>
      <c r="I201" t="s">
        <v>729</v>
      </c>
      <c r="J201" t="s">
        <v>730</v>
      </c>
      <c r="K201" t="s">
        <v>731</v>
      </c>
      <c r="L201">
        <v>1368</v>
      </c>
      <c r="N201">
        <v>1011</v>
      </c>
      <c r="O201" t="s">
        <v>544</v>
      </c>
      <c r="P201" t="s">
        <v>544</v>
      </c>
      <c r="Q201">
        <v>1</v>
      </c>
      <c r="X201">
        <v>13.75</v>
      </c>
      <c r="Y201">
        <v>0</v>
      </c>
      <c r="Z201">
        <v>1238.46</v>
      </c>
      <c r="AA201">
        <v>606.38</v>
      </c>
      <c r="AB201">
        <v>0</v>
      </c>
      <c r="AC201">
        <v>0</v>
      </c>
      <c r="AD201">
        <v>1</v>
      </c>
      <c r="AE201">
        <v>0</v>
      </c>
      <c r="AF201" t="s">
        <v>3</v>
      </c>
      <c r="AG201">
        <v>13.75</v>
      </c>
      <c r="AH201">
        <v>3</v>
      </c>
      <c r="AI201">
        <v>-1</v>
      </c>
      <c r="AJ201" t="s">
        <v>3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x14ac:dyDescent="0.2">
      <c r="A202">
        <f>ROW(Source!A765)</f>
        <v>765</v>
      </c>
      <c r="B202">
        <v>40602559</v>
      </c>
      <c r="C202">
        <v>40602552</v>
      </c>
      <c r="D202">
        <v>38622003</v>
      </c>
      <c r="E202">
        <v>1</v>
      </c>
      <c r="F202">
        <v>1</v>
      </c>
      <c r="G202">
        <v>25</v>
      </c>
      <c r="H202">
        <v>3</v>
      </c>
      <c r="I202" t="s">
        <v>174</v>
      </c>
      <c r="J202" t="s">
        <v>176</v>
      </c>
      <c r="K202" t="s">
        <v>175</v>
      </c>
      <c r="L202">
        <v>1348</v>
      </c>
      <c r="N202">
        <v>1009</v>
      </c>
      <c r="O202" t="s">
        <v>42</v>
      </c>
      <c r="P202" t="s">
        <v>42</v>
      </c>
      <c r="Q202">
        <v>1000</v>
      </c>
      <c r="X202">
        <v>4.8000000000000001E-2</v>
      </c>
      <c r="Y202">
        <v>131633.01999999999</v>
      </c>
      <c r="Z202">
        <v>0</v>
      </c>
      <c r="AA202">
        <v>0</v>
      </c>
      <c r="AB202">
        <v>0</v>
      </c>
      <c r="AC202">
        <v>0</v>
      </c>
      <c r="AD202">
        <v>1</v>
      </c>
      <c r="AE202">
        <v>0</v>
      </c>
      <c r="AF202" t="s">
        <v>3</v>
      </c>
      <c r="AG202">
        <v>4.8000000000000001E-2</v>
      </c>
      <c r="AH202">
        <v>2</v>
      </c>
      <c r="AI202">
        <v>40602553</v>
      </c>
      <c r="AJ202">
        <v>119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x14ac:dyDescent="0.2">
      <c r="A203">
        <f>ROW(Source!A765)</f>
        <v>765</v>
      </c>
      <c r="B203">
        <v>40602560</v>
      </c>
      <c r="C203">
        <v>40602552</v>
      </c>
      <c r="D203">
        <v>38625703</v>
      </c>
      <c r="E203">
        <v>1</v>
      </c>
      <c r="F203">
        <v>1</v>
      </c>
      <c r="G203">
        <v>25</v>
      </c>
      <c r="H203">
        <v>3</v>
      </c>
      <c r="I203" t="s">
        <v>169</v>
      </c>
      <c r="J203" t="s">
        <v>172</v>
      </c>
      <c r="K203" t="s">
        <v>170</v>
      </c>
      <c r="L203">
        <v>1354</v>
      </c>
      <c r="N203">
        <v>1010</v>
      </c>
      <c r="O203" t="s">
        <v>171</v>
      </c>
      <c r="P203" t="s">
        <v>171</v>
      </c>
      <c r="Q203">
        <v>1</v>
      </c>
      <c r="X203">
        <v>100</v>
      </c>
      <c r="Y203">
        <v>1799.61</v>
      </c>
      <c r="Z203">
        <v>0</v>
      </c>
      <c r="AA203">
        <v>0</v>
      </c>
      <c r="AB203">
        <v>0</v>
      </c>
      <c r="AC203">
        <v>0</v>
      </c>
      <c r="AD203">
        <v>1</v>
      </c>
      <c r="AE203">
        <v>0</v>
      </c>
      <c r="AF203" t="s">
        <v>3</v>
      </c>
      <c r="AG203">
        <v>100</v>
      </c>
      <c r="AH203">
        <v>2</v>
      </c>
      <c r="AI203">
        <v>40602555</v>
      </c>
      <c r="AJ203">
        <v>121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x14ac:dyDescent="0.2">
      <c r="A204">
        <f>ROW(Source!A765)</f>
        <v>765</v>
      </c>
      <c r="B204">
        <v>40602561</v>
      </c>
      <c r="C204">
        <v>40602552</v>
      </c>
      <c r="D204">
        <v>38608615</v>
      </c>
      <c r="E204">
        <v>25</v>
      </c>
      <c r="F204">
        <v>1</v>
      </c>
      <c r="G204">
        <v>25</v>
      </c>
      <c r="H204">
        <v>3</v>
      </c>
      <c r="I204" t="s">
        <v>732</v>
      </c>
      <c r="J204" t="s">
        <v>3</v>
      </c>
      <c r="K204" t="s">
        <v>733</v>
      </c>
      <c r="L204">
        <v>1354</v>
      </c>
      <c r="N204">
        <v>1010</v>
      </c>
      <c r="O204" t="s">
        <v>171</v>
      </c>
      <c r="P204" t="s">
        <v>171</v>
      </c>
      <c r="Q204">
        <v>1</v>
      </c>
      <c r="X204">
        <v>100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 t="s">
        <v>3</v>
      </c>
      <c r="AG204">
        <v>100</v>
      </c>
      <c r="AH204">
        <v>3</v>
      </c>
      <c r="AI204">
        <v>-1</v>
      </c>
      <c r="AJ204" t="s">
        <v>3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x14ac:dyDescent="0.2">
      <c r="A205">
        <f>ROW(Source!A837)</f>
        <v>837</v>
      </c>
      <c r="B205">
        <v>40602594</v>
      </c>
      <c r="C205">
        <v>40602592</v>
      </c>
      <c r="D205">
        <v>38607873</v>
      </c>
      <c r="E205">
        <v>25</v>
      </c>
      <c r="F205">
        <v>1</v>
      </c>
      <c r="G205">
        <v>25</v>
      </c>
      <c r="H205">
        <v>1</v>
      </c>
      <c r="I205" t="s">
        <v>538</v>
      </c>
      <c r="J205" t="s">
        <v>3</v>
      </c>
      <c r="K205" t="s">
        <v>539</v>
      </c>
      <c r="L205">
        <v>1191</v>
      </c>
      <c r="N205">
        <v>1013</v>
      </c>
      <c r="O205" t="s">
        <v>540</v>
      </c>
      <c r="P205" t="s">
        <v>540</v>
      </c>
      <c r="Q205">
        <v>1</v>
      </c>
      <c r="X205">
        <v>18.68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1</v>
      </c>
      <c r="AE205">
        <v>1</v>
      </c>
      <c r="AF205" t="s">
        <v>3</v>
      </c>
      <c r="AG205">
        <v>18.68</v>
      </c>
      <c r="AH205">
        <v>2</v>
      </c>
      <c r="AI205">
        <v>40602593</v>
      </c>
      <c r="AJ205">
        <v>123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x14ac:dyDescent="0.2">
      <c r="A206">
        <f>ROW(Source!A838)</f>
        <v>838</v>
      </c>
      <c r="B206">
        <v>40602597</v>
      </c>
      <c r="C206">
        <v>40602595</v>
      </c>
      <c r="D206">
        <v>38607873</v>
      </c>
      <c r="E206">
        <v>25</v>
      </c>
      <c r="F206">
        <v>1</v>
      </c>
      <c r="G206">
        <v>25</v>
      </c>
      <c r="H206">
        <v>1</v>
      </c>
      <c r="I206" t="s">
        <v>538</v>
      </c>
      <c r="J206" t="s">
        <v>3</v>
      </c>
      <c r="K206" t="s">
        <v>539</v>
      </c>
      <c r="L206">
        <v>1191</v>
      </c>
      <c r="N206">
        <v>1013</v>
      </c>
      <c r="O206" t="s">
        <v>540</v>
      </c>
      <c r="P206" t="s">
        <v>540</v>
      </c>
      <c r="Q206">
        <v>1</v>
      </c>
      <c r="X206">
        <v>76.7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1</v>
      </c>
      <c r="AE206">
        <v>1</v>
      </c>
      <c r="AF206" t="s">
        <v>3</v>
      </c>
      <c r="AG206">
        <v>76.7</v>
      </c>
      <c r="AH206">
        <v>2</v>
      </c>
      <c r="AI206">
        <v>40602596</v>
      </c>
      <c r="AJ206">
        <v>124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x14ac:dyDescent="0.2">
      <c r="A207">
        <f>ROW(Source!A839)</f>
        <v>839</v>
      </c>
      <c r="B207">
        <v>40602600</v>
      </c>
      <c r="C207">
        <v>40602598</v>
      </c>
      <c r="D207">
        <v>38620079</v>
      </c>
      <c r="E207">
        <v>1</v>
      </c>
      <c r="F207">
        <v>1</v>
      </c>
      <c r="G207">
        <v>25</v>
      </c>
      <c r="H207">
        <v>2</v>
      </c>
      <c r="I207" t="s">
        <v>584</v>
      </c>
      <c r="J207" t="s">
        <v>585</v>
      </c>
      <c r="K207" t="s">
        <v>586</v>
      </c>
      <c r="L207">
        <v>1368</v>
      </c>
      <c r="N207">
        <v>1011</v>
      </c>
      <c r="O207" t="s">
        <v>544</v>
      </c>
      <c r="P207" t="s">
        <v>544</v>
      </c>
      <c r="Q207">
        <v>1</v>
      </c>
      <c r="X207">
        <v>5.3699999999999998E-2</v>
      </c>
      <c r="Y207">
        <v>0</v>
      </c>
      <c r="Z207">
        <v>1451.71</v>
      </c>
      <c r="AA207">
        <v>457.95</v>
      </c>
      <c r="AB207">
        <v>0</v>
      </c>
      <c r="AC207">
        <v>0</v>
      </c>
      <c r="AD207">
        <v>1</v>
      </c>
      <c r="AE207">
        <v>0</v>
      </c>
      <c r="AF207" t="s">
        <v>3</v>
      </c>
      <c r="AG207">
        <v>5.3699999999999998E-2</v>
      </c>
      <c r="AH207">
        <v>2</v>
      </c>
      <c r="AI207">
        <v>40602599</v>
      </c>
      <c r="AJ207">
        <v>125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x14ac:dyDescent="0.2">
      <c r="A208">
        <f>ROW(Source!A840)</f>
        <v>840</v>
      </c>
      <c r="B208">
        <v>40602604</v>
      </c>
      <c r="C208">
        <v>40602601</v>
      </c>
      <c r="D208">
        <v>38620866</v>
      </c>
      <c r="E208">
        <v>1</v>
      </c>
      <c r="F208">
        <v>1</v>
      </c>
      <c r="G208">
        <v>25</v>
      </c>
      <c r="H208">
        <v>2</v>
      </c>
      <c r="I208" t="s">
        <v>587</v>
      </c>
      <c r="J208" t="s">
        <v>588</v>
      </c>
      <c r="K208" t="s">
        <v>589</v>
      </c>
      <c r="L208">
        <v>1368</v>
      </c>
      <c r="N208">
        <v>1011</v>
      </c>
      <c r="O208" t="s">
        <v>544</v>
      </c>
      <c r="P208" t="s">
        <v>544</v>
      </c>
      <c r="Q208">
        <v>1</v>
      </c>
      <c r="X208">
        <v>0.02</v>
      </c>
      <c r="Y208">
        <v>0</v>
      </c>
      <c r="Z208">
        <v>952.49</v>
      </c>
      <c r="AA208">
        <v>301.5</v>
      </c>
      <c r="AB208">
        <v>0</v>
      </c>
      <c r="AC208">
        <v>0</v>
      </c>
      <c r="AD208">
        <v>1</v>
      </c>
      <c r="AE208">
        <v>0</v>
      </c>
      <c r="AF208" t="s">
        <v>3</v>
      </c>
      <c r="AG208">
        <v>0.02</v>
      </c>
      <c r="AH208">
        <v>2</v>
      </c>
      <c r="AI208">
        <v>40602602</v>
      </c>
      <c r="AJ208">
        <v>126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x14ac:dyDescent="0.2">
      <c r="A209">
        <f>ROW(Source!A840)</f>
        <v>840</v>
      </c>
      <c r="B209">
        <v>40602605</v>
      </c>
      <c r="C209">
        <v>40602601</v>
      </c>
      <c r="D209">
        <v>38620867</v>
      </c>
      <c r="E209">
        <v>1</v>
      </c>
      <c r="F209">
        <v>1</v>
      </c>
      <c r="G209">
        <v>25</v>
      </c>
      <c r="H209">
        <v>2</v>
      </c>
      <c r="I209" t="s">
        <v>590</v>
      </c>
      <c r="J209" t="s">
        <v>591</v>
      </c>
      <c r="K209" t="s">
        <v>592</v>
      </c>
      <c r="L209">
        <v>1368</v>
      </c>
      <c r="N209">
        <v>1011</v>
      </c>
      <c r="O209" t="s">
        <v>544</v>
      </c>
      <c r="P209" t="s">
        <v>544</v>
      </c>
      <c r="Q209">
        <v>1</v>
      </c>
      <c r="X209">
        <v>1.7999999999999999E-2</v>
      </c>
      <c r="Y209">
        <v>0</v>
      </c>
      <c r="Z209">
        <v>993.6</v>
      </c>
      <c r="AA209">
        <v>301.8</v>
      </c>
      <c r="AB209">
        <v>0</v>
      </c>
      <c r="AC209">
        <v>0</v>
      </c>
      <c r="AD209">
        <v>1</v>
      </c>
      <c r="AE209">
        <v>0</v>
      </c>
      <c r="AF209" t="s">
        <v>3</v>
      </c>
      <c r="AG209">
        <v>1.7999999999999999E-2</v>
      </c>
      <c r="AH209">
        <v>2</v>
      </c>
      <c r="AI209">
        <v>40602603</v>
      </c>
      <c r="AJ209">
        <v>127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x14ac:dyDescent="0.2">
      <c r="A210">
        <f>ROW(Source!A841)</f>
        <v>841</v>
      </c>
      <c r="B210">
        <v>40602609</v>
      </c>
      <c r="C210">
        <v>40602606</v>
      </c>
      <c r="D210">
        <v>38607873</v>
      </c>
      <c r="E210">
        <v>25</v>
      </c>
      <c r="F210">
        <v>1</v>
      </c>
      <c r="G210">
        <v>25</v>
      </c>
      <c r="H210">
        <v>1</v>
      </c>
      <c r="I210" t="s">
        <v>538</v>
      </c>
      <c r="J210" t="s">
        <v>3</v>
      </c>
      <c r="K210" t="s">
        <v>539</v>
      </c>
      <c r="L210">
        <v>1191</v>
      </c>
      <c r="N210">
        <v>1013</v>
      </c>
      <c r="O210" t="s">
        <v>540</v>
      </c>
      <c r="P210" t="s">
        <v>540</v>
      </c>
      <c r="Q210">
        <v>1</v>
      </c>
      <c r="X210">
        <v>1.02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1</v>
      </c>
      <c r="AE210">
        <v>1</v>
      </c>
      <c r="AF210" t="s">
        <v>3</v>
      </c>
      <c r="AG210">
        <v>1.02</v>
      </c>
      <c r="AH210">
        <v>3</v>
      </c>
      <c r="AI210">
        <v>-1</v>
      </c>
      <c r="AJ210" t="s">
        <v>3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x14ac:dyDescent="0.2">
      <c r="A211">
        <f>ROW(Source!A842)</f>
        <v>842</v>
      </c>
      <c r="B211">
        <v>40602613</v>
      </c>
      <c r="C211">
        <v>40602610</v>
      </c>
      <c r="D211">
        <v>38620866</v>
      </c>
      <c r="E211">
        <v>1</v>
      </c>
      <c r="F211">
        <v>1</v>
      </c>
      <c r="G211">
        <v>25</v>
      </c>
      <c r="H211">
        <v>2</v>
      </c>
      <c r="I211" t="s">
        <v>587</v>
      </c>
      <c r="J211" t="s">
        <v>588</v>
      </c>
      <c r="K211" t="s">
        <v>589</v>
      </c>
      <c r="L211">
        <v>1368</v>
      </c>
      <c r="N211">
        <v>1011</v>
      </c>
      <c r="O211" t="s">
        <v>544</v>
      </c>
      <c r="P211" t="s">
        <v>544</v>
      </c>
      <c r="Q211">
        <v>1</v>
      </c>
      <c r="X211">
        <v>5.3999999999999999E-2</v>
      </c>
      <c r="Y211">
        <v>0</v>
      </c>
      <c r="Z211">
        <v>952.49</v>
      </c>
      <c r="AA211">
        <v>301.5</v>
      </c>
      <c r="AB211">
        <v>0</v>
      </c>
      <c r="AC211">
        <v>0</v>
      </c>
      <c r="AD211">
        <v>1</v>
      </c>
      <c r="AE211">
        <v>0</v>
      </c>
      <c r="AF211" t="s">
        <v>3</v>
      </c>
      <c r="AG211">
        <v>5.3999999999999999E-2</v>
      </c>
      <c r="AH211">
        <v>2</v>
      </c>
      <c r="AI211">
        <v>40602611</v>
      </c>
      <c r="AJ211">
        <v>130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 x14ac:dyDescent="0.2">
      <c r="A212">
        <f>ROW(Source!A842)</f>
        <v>842</v>
      </c>
      <c r="B212">
        <v>40602614</v>
      </c>
      <c r="C212">
        <v>40602610</v>
      </c>
      <c r="D212">
        <v>38620867</v>
      </c>
      <c r="E212">
        <v>1</v>
      </c>
      <c r="F212">
        <v>1</v>
      </c>
      <c r="G212">
        <v>25</v>
      </c>
      <c r="H212">
        <v>2</v>
      </c>
      <c r="I212" t="s">
        <v>590</v>
      </c>
      <c r="J212" t="s">
        <v>591</v>
      </c>
      <c r="K212" t="s">
        <v>592</v>
      </c>
      <c r="L212">
        <v>1368</v>
      </c>
      <c r="N212">
        <v>1011</v>
      </c>
      <c r="O212" t="s">
        <v>544</v>
      </c>
      <c r="P212" t="s">
        <v>544</v>
      </c>
      <c r="Q212">
        <v>1</v>
      </c>
      <c r="X212">
        <v>5.5E-2</v>
      </c>
      <c r="Y212">
        <v>0</v>
      </c>
      <c r="Z212">
        <v>993.6</v>
      </c>
      <c r="AA212">
        <v>301.8</v>
      </c>
      <c r="AB212">
        <v>0</v>
      </c>
      <c r="AC212">
        <v>0</v>
      </c>
      <c r="AD212">
        <v>1</v>
      </c>
      <c r="AE212">
        <v>0</v>
      </c>
      <c r="AF212" t="s">
        <v>3</v>
      </c>
      <c r="AG212">
        <v>5.5E-2</v>
      </c>
      <c r="AH212">
        <v>2</v>
      </c>
      <c r="AI212">
        <v>40602612</v>
      </c>
      <c r="AJ212">
        <v>131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x14ac:dyDescent="0.2">
      <c r="A213">
        <f>ROW(Source!A843)</f>
        <v>843</v>
      </c>
      <c r="B213">
        <v>40602618</v>
      </c>
      <c r="C213">
        <v>40602615</v>
      </c>
      <c r="D213">
        <v>38620866</v>
      </c>
      <c r="E213">
        <v>1</v>
      </c>
      <c r="F213">
        <v>1</v>
      </c>
      <c r="G213">
        <v>25</v>
      </c>
      <c r="H213">
        <v>2</v>
      </c>
      <c r="I213" t="s">
        <v>587</v>
      </c>
      <c r="J213" t="s">
        <v>588</v>
      </c>
      <c r="K213" t="s">
        <v>589</v>
      </c>
      <c r="L213">
        <v>1368</v>
      </c>
      <c r="N213">
        <v>1011</v>
      </c>
      <c r="O213" t="s">
        <v>544</v>
      </c>
      <c r="P213" t="s">
        <v>544</v>
      </c>
      <c r="Q213">
        <v>1</v>
      </c>
      <c r="X213">
        <v>0.01</v>
      </c>
      <c r="Y213">
        <v>0</v>
      </c>
      <c r="Z213">
        <v>952.49</v>
      </c>
      <c r="AA213">
        <v>301.5</v>
      </c>
      <c r="AB213">
        <v>0</v>
      </c>
      <c r="AC213">
        <v>0</v>
      </c>
      <c r="AD213">
        <v>1</v>
      </c>
      <c r="AE213">
        <v>0</v>
      </c>
      <c r="AF213" t="s">
        <v>61</v>
      </c>
      <c r="AG213">
        <v>0.26</v>
      </c>
      <c r="AH213">
        <v>2</v>
      </c>
      <c r="AI213">
        <v>40602616</v>
      </c>
      <c r="AJ213">
        <v>132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x14ac:dyDescent="0.2">
      <c r="A214">
        <f>ROW(Source!A843)</f>
        <v>843</v>
      </c>
      <c r="B214">
        <v>40602619</v>
      </c>
      <c r="C214">
        <v>40602615</v>
      </c>
      <c r="D214">
        <v>38620867</v>
      </c>
      <c r="E214">
        <v>1</v>
      </c>
      <c r="F214">
        <v>1</v>
      </c>
      <c r="G214">
        <v>25</v>
      </c>
      <c r="H214">
        <v>2</v>
      </c>
      <c r="I214" t="s">
        <v>590</v>
      </c>
      <c r="J214" t="s">
        <v>591</v>
      </c>
      <c r="K214" t="s">
        <v>592</v>
      </c>
      <c r="L214">
        <v>1368</v>
      </c>
      <c r="N214">
        <v>1011</v>
      </c>
      <c r="O214" t="s">
        <v>544</v>
      </c>
      <c r="P214" t="s">
        <v>544</v>
      </c>
      <c r="Q214">
        <v>1</v>
      </c>
      <c r="X214">
        <v>8.0000000000000002E-3</v>
      </c>
      <c r="Y214">
        <v>0</v>
      </c>
      <c r="Z214">
        <v>993.6</v>
      </c>
      <c r="AA214">
        <v>301.8</v>
      </c>
      <c r="AB214">
        <v>0</v>
      </c>
      <c r="AC214">
        <v>0</v>
      </c>
      <c r="AD214">
        <v>1</v>
      </c>
      <c r="AE214">
        <v>0</v>
      </c>
      <c r="AF214" t="s">
        <v>61</v>
      </c>
      <c r="AG214">
        <v>0.20800000000000002</v>
      </c>
      <c r="AH214">
        <v>2</v>
      </c>
      <c r="AI214">
        <v>40602617</v>
      </c>
      <c r="AJ214">
        <v>133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x14ac:dyDescent="0.2">
      <c r="A215">
        <f>ROW(Source!A879)</f>
        <v>879</v>
      </c>
      <c r="B215">
        <v>40602630</v>
      </c>
      <c r="C215">
        <v>40602621</v>
      </c>
      <c r="D215">
        <v>38607873</v>
      </c>
      <c r="E215">
        <v>25</v>
      </c>
      <c r="F215">
        <v>1</v>
      </c>
      <c r="G215">
        <v>25</v>
      </c>
      <c r="H215">
        <v>1</v>
      </c>
      <c r="I215" t="s">
        <v>538</v>
      </c>
      <c r="J215" t="s">
        <v>3</v>
      </c>
      <c r="K215" t="s">
        <v>539</v>
      </c>
      <c r="L215">
        <v>1191</v>
      </c>
      <c r="N215">
        <v>1013</v>
      </c>
      <c r="O215" t="s">
        <v>540</v>
      </c>
      <c r="P215" t="s">
        <v>540</v>
      </c>
      <c r="Q215">
        <v>1</v>
      </c>
      <c r="X215">
        <v>16.559999999999999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1</v>
      </c>
      <c r="AE215">
        <v>1</v>
      </c>
      <c r="AF215" t="s">
        <v>3</v>
      </c>
      <c r="AG215">
        <v>16.559999999999999</v>
      </c>
      <c r="AH215">
        <v>2</v>
      </c>
      <c r="AI215">
        <v>40602622</v>
      </c>
      <c r="AJ215">
        <v>134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x14ac:dyDescent="0.2">
      <c r="A216">
        <f>ROW(Source!A879)</f>
        <v>879</v>
      </c>
      <c r="B216">
        <v>40602631</v>
      </c>
      <c r="C216">
        <v>40602621</v>
      </c>
      <c r="D216">
        <v>38620123</v>
      </c>
      <c r="E216">
        <v>1</v>
      </c>
      <c r="F216">
        <v>1</v>
      </c>
      <c r="G216">
        <v>25</v>
      </c>
      <c r="H216">
        <v>2</v>
      </c>
      <c r="I216" t="s">
        <v>593</v>
      </c>
      <c r="J216" t="s">
        <v>594</v>
      </c>
      <c r="K216" t="s">
        <v>595</v>
      </c>
      <c r="L216">
        <v>1368</v>
      </c>
      <c r="N216">
        <v>1011</v>
      </c>
      <c r="O216" t="s">
        <v>544</v>
      </c>
      <c r="P216" t="s">
        <v>544</v>
      </c>
      <c r="Q216">
        <v>1</v>
      </c>
      <c r="X216">
        <v>2.08</v>
      </c>
      <c r="Y216">
        <v>0</v>
      </c>
      <c r="Z216">
        <v>1159.46</v>
      </c>
      <c r="AA216">
        <v>525.74</v>
      </c>
      <c r="AB216">
        <v>0</v>
      </c>
      <c r="AC216">
        <v>0</v>
      </c>
      <c r="AD216">
        <v>1</v>
      </c>
      <c r="AE216">
        <v>0</v>
      </c>
      <c r="AF216" t="s">
        <v>3</v>
      </c>
      <c r="AG216">
        <v>2.08</v>
      </c>
      <c r="AH216">
        <v>2</v>
      </c>
      <c r="AI216">
        <v>40602623</v>
      </c>
      <c r="AJ216">
        <v>135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x14ac:dyDescent="0.2">
      <c r="A217">
        <f>ROW(Source!A879)</f>
        <v>879</v>
      </c>
      <c r="B217">
        <v>40602632</v>
      </c>
      <c r="C217">
        <v>40602621</v>
      </c>
      <c r="D217">
        <v>38620278</v>
      </c>
      <c r="E217">
        <v>1</v>
      </c>
      <c r="F217">
        <v>1</v>
      </c>
      <c r="G217">
        <v>25</v>
      </c>
      <c r="H217">
        <v>2</v>
      </c>
      <c r="I217" t="s">
        <v>596</v>
      </c>
      <c r="J217" t="s">
        <v>597</v>
      </c>
      <c r="K217" t="s">
        <v>598</v>
      </c>
      <c r="L217">
        <v>1368</v>
      </c>
      <c r="N217">
        <v>1011</v>
      </c>
      <c r="O217" t="s">
        <v>544</v>
      </c>
      <c r="P217" t="s">
        <v>544</v>
      </c>
      <c r="Q217">
        <v>1</v>
      </c>
      <c r="X217">
        <v>2.08</v>
      </c>
      <c r="Y217">
        <v>0</v>
      </c>
      <c r="Z217">
        <v>416.25</v>
      </c>
      <c r="AA217">
        <v>204.9</v>
      </c>
      <c r="AB217">
        <v>0</v>
      </c>
      <c r="AC217">
        <v>0</v>
      </c>
      <c r="AD217">
        <v>1</v>
      </c>
      <c r="AE217">
        <v>0</v>
      </c>
      <c r="AF217" t="s">
        <v>3</v>
      </c>
      <c r="AG217">
        <v>2.08</v>
      </c>
      <c r="AH217">
        <v>2</v>
      </c>
      <c r="AI217">
        <v>40602624</v>
      </c>
      <c r="AJ217">
        <v>136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 x14ac:dyDescent="0.2">
      <c r="A218">
        <f>ROW(Source!A879)</f>
        <v>879</v>
      </c>
      <c r="B218">
        <v>40602633</v>
      </c>
      <c r="C218">
        <v>40602621</v>
      </c>
      <c r="D218">
        <v>38620281</v>
      </c>
      <c r="E218">
        <v>1</v>
      </c>
      <c r="F218">
        <v>1</v>
      </c>
      <c r="G218">
        <v>25</v>
      </c>
      <c r="H218">
        <v>2</v>
      </c>
      <c r="I218" t="s">
        <v>599</v>
      </c>
      <c r="J218" t="s">
        <v>600</v>
      </c>
      <c r="K218" t="s">
        <v>601</v>
      </c>
      <c r="L218">
        <v>1368</v>
      </c>
      <c r="N218">
        <v>1011</v>
      </c>
      <c r="O218" t="s">
        <v>544</v>
      </c>
      <c r="P218" t="s">
        <v>544</v>
      </c>
      <c r="Q218">
        <v>1</v>
      </c>
      <c r="X218">
        <v>0.81</v>
      </c>
      <c r="Y218">
        <v>0</v>
      </c>
      <c r="Z218">
        <v>1942.21</v>
      </c>
      <c r="AA218">
        <v>436.39</v>
      </c>
      <c r="AB218">
        <v>0</v>
      </c>
      <c r="AC218">
        <v>0</v>
      </c>
      <c r="AD218">
        <v>1</v>
      </c>
      <c r="AE218">
        <v>0</v>
      </c>
      <c r="AF218" t="s">
        <v>3</v>
      </c>
      <c r="AG218">
        <v>0.81</v>
      </c>
      <c r="AH218">
        <v>2</v>
      </c>
      <c r="AI218">
        <v>40602625</v>
      </c>
      <c r="AJ218">
        <v>137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</row>
    <row r="219" spans="1:44" x14ac:dyDescent="0.2">
      <c r="A219">
        <f>ROW(Source!A879)</f>
        <v>879</v>
      </c>
      <c r="B219">
        <v>40602634</v>
      </c>
      <c r="C219">
        <v>40602621</v>
      </c>
      <c r="D219">
        <v>38620305</v>
      </c>
      <c r="E219">
        <v>1</v>
      </c>
      <c r="F219">
        <v>1</v>
      </c>
      <c r="G219">
        <v>25</v>
      </c>
      <c r="H219">
        <v>2</v>
      </c>
      <c r="I219" t="s">
        <v>581</v>
      </c>
      <c r="J219" t="s">
        <v>582</v>
      </c>
      <c r="K219" t="s">
        <v>583</v>
      </c>
      <c r="L219">
        <v>1368</v>
      </c>
      <c r="N219">
        <v>1011</v>
      </c>
      <c r="O219" t="s">
        <v>544</v>
      </c>
      <c r="P219" t="s">
        <v>544</v>
      </c>
      <c r="Q219">
        <v>1</v>
      </c>
      <c r="X219">
        <v>1.94</v>
      </c>
      <c r="Y219">
        <v>0</v>
      </c>
      <c r="Z219">
        <v>1364.77</v>
      </c>
      <c r="AA219">
        <v>610.30999999999995</v>
      </c>
      <c r="AB219">
        <v>0</v>
      </c>
      <c r="AC219">
        <v>0</v>
      </c>
      <c r="AD219">
        <v>1</v>
      </c>
      <c r="AE219">
        <v>0</v>
      </c>
      <c r="AF219" t="s">
        <v>3</v>
      </c>
      <c r="AG219">
        <v>1.94</v>
      </c>
      <c r="AH219">
        <v>2</v>
      </c>
      <c r="AI219">
        <v>40602626</v>
      </c>
      <c r="AJ219">
        <v>138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x14ac:dyDescent="0.2">
      <c r="A220">
        <f>ROW(Source!A879)</f>
        <v>879</v>
      </c>
      <c r="B220">
        <v>40602635</v>
      </c>
      <c r="C220">
        <v>40602621</v>
      </c>
      <c r="D220">
        <v>38620271</v>
      </c>
      <c r="E220">
        <v>1</v>
      </c>
      <c r="F220">
        <v>1</v>
      </c>
      <c r="G220">
        <v>25</v>
      </c>
      <c r="H220">
        <v>2</v>
      </c>
      <c r="I220" t="s">
        <v>602</v>
      </c>
      <c r="J220" t="s">
        <v>603</v>
      </c>
      <c r="K220" t="s">
        <v>604</v>
      </c>
      <c r="L220">
        <v>1368</v>
      </c>
      <c r="N220">
        <v>1011</v>
      </c>
      <c r="O220" t="s">
        <v>544</v>
      </c>
      <c r="P220" t="s">
        <v>544</v>
      </c>
      <c r="Q220">
        <v>1</v>
      </c>
      <c r="X220">
        <v>0.65</v>
      </c>
      <c r="Y220">
        <v>0</v>
      </c>
      <c r="Z220">
        <v>1179.56</v>
      </c>
      <c r="AA220">
        <v>439.28</v>
      </c>
      <c r="AB220">
        <v>0</v>
      </c>
      <c r="AC220">
        <v>0</v>
      </c>
      <c r="AD220">
        <v>1</v>
      </c>
      <c r="AE220">
        <v>0</v>
      </c>
      <c r="AF220" t="s">
        <v>3</v>
      </c>
      <c r="AG220">
        <v>0.65</v>
      </c>
      <c r="AH220">
        <v>2</v>
      </c>
      <c r="AI220">
        <v>40602627</v>
      </c>
      <c r="AJ220">
        <v>139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x14ac:dyDescent="0.2">
      <c r="A221">
        <f>ROW(Source!A879)</f>
        <v>879</v>
      </c>
      <c r="B221">
        <v>40602636</v>
      </c>
      <c r="C221">
        <v>40602621</v>
      </c>
      <c r="D221">
        <v>38622214</v>
      </c>
      <c r="E221">
        <v>1</v>
      </c>
      <c r="F221">
        <v>1</v>
      </c>
      <c r="G221">
        <v>25</v>
      </c>
      <c r="H221">
        <v>3</v>
      </c>
      <c r="I221" t="s">
        <v>605</v>
      </c>
      <c r="J221" t="s">
        <v>606</v>
      </c>
      <c r="K221" t="s">
        <v>607</v>
      </c>
      <c r="L221">
        <v>1339</v>
      </c>
      <c r="N221">
        <v>1007</v>
      </c>
      <c r="O221" t="s">
        <v>263</v>
      </c>
      <c r="P221" t="s">
        <v>263</v>
      </c>
      <c r="Q221">
        <v>1</v>
      </c>
      <c r="X221">
        <v>110</v>
      </c>
      <c r="Y221">
        <v>590.78</v>
      </c>
      <c r="Z221">
        <v>0</v>
      </c>
      <c r="AA221">
        <v>0</v>
      </c>
      <c r="AB221">
        <v>0</v>
      </c>
      <c r="AC221">
        <v>0</v>
      </c>
      <c r="AD221">
        <v>1</v>
      </c>
      <c r="AE221">
        <v>0</v>
      </c>
      <c r="AF221" t="s">
        <v>3</v>
      </c>
      <c r="AG221">
        <v>110</v>
      </c>
      <c r="AH221">
        <v>2</v>
      </c>
      <c r="AI221">
        <v>40602628</v>
      </c>
      <c r="AJ221">
        <v>140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x14ac:dyDescent="0.2">
      <c r="A222">
        <f>ROW(Source!A879)</f>
        <v>879</v>
      </c>
      <c r="B222">
        <v>40602637</v>
      </c>
      <c r="C222">
        <v>40602621</v>
      </c>
      <c r="D222">
        <v>38622957</v>
      </c>
      <c r="E222">
        <v>1</v>
      </c>
      <c r="F222">
        <v>1</v>
      </c>
      <c r="G222">
        <v>25</v>
      </c>
      <c r="H222">
        <v>3</v>
      </c>
      <c r="I222" t="s">
        <v>608</v>
      </c>
      <c r="J222" t="s">
        <v>609</v>
      </c>
      <c r="K222" t="s">
        <v>610</v>
      </c>
      <c r="L222">
        <v>1339</v>
      </c>
      <c r="N222">
        <v>1007</v>
      </c>
      <c r="O222" t="s">
        <v>263</v>
      </c>
      <c r="P222" t="s">
        <v>263</v>
      </c>
      <c r="Q222">
        <v>1</v>
      </c>
      <c r="X222">
        <v>5</v>
      </c>
      <c r="Y222">
        <v>33.729999999999997</v>
      </c>
      <c r="Z222">
        <v>0</v>
      </c>
      <c r="AA222">
        <v>0</v>
      </c>
      <c r="AB222">
        <v>0</v>
      </c>
      <c r="AC222">
        <v>0</v>
      </c>
      <c r="AD222">
        <v>1</v>
      </c>
      <c r="AE222">
        <v>0</v>
      </c>
      <c r="AF222" t="s">
        <v>3</v>
      </c>
      <c r="AG222">
        <v>5</v>
      </c>
      <c r="AH222">
        <v>2</v>
      </c>
      <c r="AI222">
        <v>40602629</v>
      </c>
      <c r="AJ222">
        <v>141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 x14ac:dyDescent="0.2">
      <c r="A223">
        <f>ROW(Source!A880)</f>
        <v>880</v>
      </c>
      <c r="B223">
        <v>40602642</v>
      </c>
      <c r="C223">
        <v>40602638</v>
      </c>
      <c r="D223">
        <v>38607873</v>
      </c>
      <c r="E223">
        <v>25</v>
      </c>
      <c r="F223">
        <v>1</v>
      </c>
      <c r="G223">
        <v>25</v>
      </c>
      <c r="H223">
        <v>1</v>
      </c>
      <c r="I223" t="s">
        <v>538</v>
      </c>
      <c r="J223" t="s">
        <v>3</v>
      </c>
      <c r="K223" t="s">
        <v>539</v>
      </c>
      <c r="L223">
        <v>1191</v>
      </c>
      <c r="N223">
        <v>1013</v>
      </c>
      <c r="O223" t="s">
        <v>540</v>
      </c>
      <c r="P223" t="s">
        <v>540</v>
      </c>
      <c r="Q223">
        <v>1</v>
      </c>
      <c r="X223">
        <v>115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1</v>
      </c>
      <c r="AE223">
        <v>1</v>
      </c>
      <c r="AF223" t="s">
        <v>3</v>
      </c>
      <c r="AG223">
        <v>115</v>
      </c>
      <c r="AH223">
        <v>2</v>
      </c>
      <c r="AI223">
        <v>40602639</v>
      </c>
      <c r="AJ223">
        <v>142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 x14ac:dyDescent="0.2">
      <c r="A224">
        <f>ROW(Source!A880)</f>
        <v>880</v>
      </c>
      <c r="B224">
        <v>40602643</v>
      </c>
      <c r="C224">
        <v>40602638</v>
      </c>
      <c r="D224">
        <v>38623896</v>
      </c>
      <c r="E224">
        <v>1</v>
      </c>
      <c r="F224">
        <v>1</v>
      </c>
      <c r="G224">
        <v>25</v>
      </c>
      <c r="H224">
        <v>3</v>
      </c>
      <c r="I224" t="s">
        <v>566</v>
      </c>
      <c r="J224" t="s">
        <v>567</v>
      </c>
      <c r="K224" t="s">
        <v>568</v>
      </c>
      <c r="L224">
        <v>1339</v>
      </c>
      <c r="N224">
        <v>1007</v>
      </c>
      <c r="O224" t="s">
        <v>263</v>
      </c>
      <c r="P224" t="s">
        <v>263</v>
      </c>
      <c r="Q224">
        <v>1</v>
      </c>
      <c r="X224">
        <v>5.9</v>
      </c>
      <c r="Y224">
        <v>3869.68</v>
      </c>
      <c r="Z224">
        <v>0</v>
      </c>
      <c r="AA224">
        <v>0</v>
      </c>
      <c r="AB224">
        <v>0</v>
      </c>
      <c r="AC224">
        <v>0</v>
      </c>
      <c r="AD224">
        <v>1</v>
      </c>
      <c r="AE224">
        <v>0</v>
      </c>
      <c r="AF224" t="s">
        <v>3</v>
      </c>
      <c r="AG224">
        <v>5.9</v>
      </c>
      <c r="AH224">
        <v>2</v>
      </c>
      <c r="AI224">
        <v>40602640</v>
      </c>
      <c r="AJ224">
        <v>143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 x14ac:dyDescent="0.2">
      <c r="A225">
        <f>ROW(Source!A880)</f>
        <v>880</v>
      </c>
      <c r="B225">
        <v>40602644</v>
      </c>
      <c r="C225">
        <v>40602638</v>
      </c>
      <c r="D225">
        <v>38623972</v>
      </c>
      <c r="E225">
        <v>1</v>
      </c>
      <c r="F225">
        <v>1</v>
      </c>
      <c r="G225">
        <v>25</v>
      </c>
      <c r="H225">
        <v>3</v>
      </c>
      <c r="I225" t="s">
        <v>569</v>
      </c>
      <c r="J225" t="s">
        <v>570</v>
      </c>
      <c r="K225" t="s">
        <v>571</v>
      </c>
      <c r="L225">
        <v>1339</v>
      </c>
      <c r="N225">
        <v>1007</v>
      </c>
      <c r="O225" t="s">
        <v>263</v>
      </c>
      <c r="P225" t="s">
        <v>263</v>
      </c>
      <c r="Q225">
        <v>1</v>
      </c>
      <c r="X225">
        <v>0.06</v>
      </c>
      <c r="Y225">
        <v>3003.56</v>
      </c>
      <c r="Z225">
        <v>0</v>
      </c>
      <c r="AA225">
        <v>0</v>
      </c>
      <c r="AB225">
        <v>0</v>
      </c>
      <c r="AC225">
        <v>0</v>
      </c>
      <c r="AD225">
        <v>1</v>
      </c>
      <c r="AE225">
        <v>0</v>
      </c>
      <c r="AF225" t="s">
        <v>3</v>
      </c>
      <c r="AG225">
        <v>0.06</v>
      </c>
      <c r="AH225">
        <v>2</v>
      </c>
      <c r="AI225">
        <v>40602641</v>
      </c>
      <c r="AJ225">
        <v>144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 x14ac:dyDescent="0.2">
      <c r="A226">
        <f>ROW(Source!A880)</f>
        <v>880</v>
      </c>
      <c r="B226">
        <v>40602645</v>
      </c>
      <c r="C226">
        <v>40602638</v>
      </c>
      <c r="D226">
        <v>38608617</v>
      </c>
      <c r="E226">
        <v>25</v>
      </c>
      <c r="F226">
        <v>1</v>
      </c>
      <c r="G226">
        <v>25</v>
      </c>
      <c r="H226">
        <v>3</v>
      </c>
      <c r="I226" t="s">
        <v>734</v>
      </c>
      <c r="J226" t="s">
        <v>3</v>
      </c>
      <c r="K226" t="s">
        <v>735</v>
      </c>
      <c r="L226">
        <v>1301</v>
      </c>
      <c r="N226">
        <v>1003</v>
      </c>
      <c r="O226" t="s">
        <v>684</v>
      </c>
      <c r="P226" t="s">
        <v>684</v>
      </c>
      <c r="Q226">
        <v>1</v>
      </c>
      <c r="X226">
        <v>100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 t="s">
        <v>3</v>
      </c>
      <c r="AG226">
        <v>100</v>
      </c>
      <c r="AH226">
        <v>3</v>
      </c>
      <c r="AI226">
        <v>-1</v>
      </c>
      <c r="AJ226" t="s">
        <v>3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 x14ac:dyDescent="0.2">
      <c r="A227">
        <f>ROW(Source!A881)</f>
        <v>881</v>
      </c>
      <c r="B227">
        <v>40602655</v>
      </c>
      <c r="C227">
        <v>40602646</v>
      </c>
      <c r="D227">
        <v>38607873</v>
      </c>
      <c r="E227">
        <v>25</v>
      </c>
      <c r="F227">
        <v>1</v>
      </c>
      <c r="G227">
        <v>25</v>
      </c>
      <c r="H227">
        <v>1</v>
      </c>
      <c r="I227" t="s">
        <v>538</v>
      </c>
      <c r="J227" t="s">
        <v>3</v>
      </c>
      <c r="K227" t="s">
        <v>539</v>
      </c>
      <c r="L227">
        <v>1191</v>
      </c>
      <c r="N227">
        <v>1013</v>
      </c>
      <c r="O227" t="s">
        <v>540</v>
      </c>
      <c r="P227" t="s">
        <v>540</v>
      </c>
      <c r="Q227">
        <v>1</v>
      </c>
      <c r="X227">
        <v>16.559999999999999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1</v>
      </c>
      <c r="AE227">
        <v>1</v>
      </c>
      <c r="AF227" t="s">
        <v>3</v>
      </c>
      <c r="AG227">
        <v>16.559999999999999</v>
      </c>
      <c r="AH227">
        <v>2</v>
      </c>
      <c r="AI227">
        <v>40602647</v>
      </c>
      <c r="AJ227">
        <v>145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 x14ac:dyDescent="0.2">
      <c r="A228">
        <f>ROW(Source!A881)</f>
        <v>881</v>
      </c>
      <c r="B228">
        <v>40602656</v>
      </c>
      <c r="C228">
        <v>40602646</v>
      </c>
      <c r="D228">
        <v>38620123</v>
      </c>
      <c r="E228">
        <v>1</v>
      </c>
      <c r="F228">
        <v>1</v>
      </c>
      <c r="G228">
        <v>25</v>
      </c>
      <c r="H228">
        <v>2</v>
      </c>
      <c r="I228" t="s">
        <v>593</v>
      </c>
      <c r="J228" t="s">
        <v>594</v>
      </c>
      <c r="K228" t="s">
        <v>595</v>
      </c>
      <c r="L228">
        <v>1368</v>
      </c>
      <c r="N228">
        <v>1011</v>
      </c>
      <c r="O228" t="s">
        <v>544</v>
      </c>
      <c r="P228" t="s">
        <v>544</v>
      </c>
      <c r="Q228">
        <v>1</v>
      </c>
      <c r="X228">
        <v>2.08</v>
      </c>
      <c r="Y228">
        <v>0</v>
      </c>
      <c r="Z228">
        <v>1159.46</v>
      </c>
      <c r="AA228">
        <v>525.74</v>
      </c>
      <c r="AB228">
        <v>0</v>
      </c>
      <c r="AC228">
        <v>0</v>
      </c>
      <c r="AD228">
        <v>1</v>
      </c>
      <c r="AE228">
        <v>0</v>
      </c>
      <c r="AF228" t="s">
        <v>3</v>
      </c>
      <c r="AG228">
        <v>2.08</v>
      </c>
      <c r="AH228">
        <v>2</v>
      </c>
      <c r="AI228">
        <v>40602648</v>
      </c>
      <c r="AJ228">
        <v>146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 x14ac:dyDescent="0.2">
      <c r="A229">
        <f>ROW(Source!A881)</f>
        <v>881</v>
      </c>
      <c r="B229">
        <v>40602657</v>
      </c>
      <c r="C229">
        <v>40602646</v>
      </c>
      <c r="D229">
        <v>38620278</v>
      </c>
      <c r="E229">
        <v>1</v>
      </c>
      <c r="F229">
        <v>1</v>
      </c>
      <c r="G229">
        <v>25</v>
      </c>
      <c r="H229">
        <v>2</v>
      </c>
      <c r="I229" t="s">
        <v>596</v>
      </c>
      <c r="J229" t="s">
        <v>597</v>
      </c>
      <c r="K229" t="s">
        <v>598</v>
      </c>
      <c r="L229">
        <v>1368</v>
      </c>
      <c r="N229">
        <v>1011</v>
      </c>
      <c r="O229" t="s">
        <v>544</v>
      </c>
      <c r="P229" t="s">
        <v>544</v>
      </c>
      <c r="Q229">
        <v>1</v>
      </c>
      <c r="X229">
        <v>2.08</v>
      </c>
      <c r="Y229">
        <v>0</v>
      </c>
      <c r="Z229">
        <v>416.25</v>
      </c>
      <c r="AA229">
        <v>204.9</v>
      </c>
      <c r="AB229">
        <v>0</v>
      </c>
      <c r="AC229">
        <v>0</v>
      </c>
      <c r="AD229">
        <v>1</v>
      </c>
      <c r="AE229">
        <v>0</v>
      </c>
      <c r="AF229" t="s">
        <v>3</v>
      </c>
      <c r="AG229">
        <v>2.08</v>
      </c>
      <c r="AH229">
        <v>2</v>
      </c>
      <c r="AI229">
        <v>40602649</v>
      </c>
      <c r="AJ229">
        <v>147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</row>
    <row r="230" spans="1:44" x14ac:dyDescent="0.2">
      <c r="A230">
        <f>ROW(Source!A881)</f>
        <v>881</v>
      </c>
      <c r="B230">
        <v>40602658</v>
      </c>
      <c r="C230">
        <v>40602646</v>
      </c>
      <c r="D230">
        <v>38620281</v>
      </c>
      <c r="E230">
        <v>1</v>
      </c>
      <c r="F230">
        <v>1</v>
      </c>
      <c r="G230">
        <v>25</v>
      </c>
      <c r="H230">
        <v>2</v>
      </c>
      <c r="I230" t="s">
        <v>599</v>
      </c>
      <c r="J230" t="s">
        <v>600</v>
      </c>
      <c r="K230" t="s">
        <v>601</v>
      </c>
      <c r="L230">
        <v>1368</v>
      </c>
      <c r="N230">
        <v>1011</v>
      </c>
      <c r="O230" t="s">
        <v>544</v>
      </c>
      <c r="P230" t="s">
        <v>544</v>
      </c>
      <c r="Q230">
        <v>1</v>
      </c>
      <c r="X230">
        <v>0.81</v>
      </c>
      <c r="Y230">
        <v>0</v>
      </c>
      <c r="Z230">
        <v>1942.21</v>
      </c>
      <c r="AA230">
        <v>436.39</v>
      </c>
      <c r="AB230">
        <v>0</v>
      </c>
      <c r="AC230">
        <v>0</v>
      </c>
      <c r="AD230">
        <v>1</v>
      </c>
      <c r="AE230">
        <v>0</v>
      </c>
      <c r="AF230" t="s">
        <v>3</v>
      </c>
      <c r="AG230">
        <v>0.81</v>
      </c>
      <c r="AH230">
        <v>2</v>
      </c>
      <c r="AI230">
        <v>40602650</v>
      </c>
      <c r="AJ230">
        <v>148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</row>
    <row r="231" spans="1:44" x14ac:dyDescent="0.2">
      <c r="A231">
        <f>ROW(Source!A881)</f>
        <v>881</v>
      </c>
      <c r="B231">
        <v>40602659</v>
      </c>
      <c r="C231">
        <v>40602646</v>
      </c>
      <c r="D231">
        <v>38620305</v>
      </c>
      <c r="E231">
        <v>1</v>
      </c>
      <c r="F231">
        <v>1</v>
      </c>
      <c r="G231">
        <v>25</v>
      </c>
      <c r="H231">
        <v>2</v>
      </c>
      <c r="I231" t="s">
        <v>581</v>
      </c>
      <c r="J231" t="s">
        <v>582</v>
      </c>
      <c r="K231" t="s">
        <v>583</v>
      </c>
      <c r="L231">
        <v>1368</v>
      </c>
      <c r="N231">
        <v>1011</v>
      </c>
      <c r="O231" t="s">
        <v>544</v>
      </c>
      <c r="P231" t="s">
        <v>544</v>
      </c>
      <c r="Q231">
        <v>1</v>
      </c>
      <c r="X231">
        <v>1.94</v>
      </c>
      <c r="Y231">
        <v>0</v>
      </c>
      <c r="Z231">
        <v>1364.77</v>
      </c>
      <c r="AA231">
        <v>610.30999999999995</v>
      </c>
      <c r="AB231">
        <v>0</v>
      </c>
      <c r="AC231">
        <v>0</v>
      </c>
      <c r="AD231">
        <v>1</v>
      </c>
      <c r="AE231">
        <v>0</v>
      </c>
      <c r="AF231" t="s">
        <v>3</v>
      </c>
      <c r="AG231">
        <v>1.94</v>
      </c>
      <c r="AH231">
        <v>2</v>
      </c>
      <c r="AI231">
        <v>40602651</v>
      </c>
      <c r="AJ231">
        <v>149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</row>
    <row r="232" spans="1:44" x14ac:dyDescent="0.2">
      <c r="A232">
        <f>ROW(Source!A881)</f>
        <v>881</v>
      </c>
      <c r="B232">
        <v>40602660</v>
      </c>
      <c r="C232">
        <v>40602646</v>
      </c>
      <c r="D232">
        <v>38620271</v>
      </c>
      <c r="E232">
        <v>1</v>
      </c>
      <c r="F232">
        <v>1</v>
      </c>
      <c r="G232">
        <v>25</v>
      </c>
      <c r="H232">
        <v>2</v>
      </c>
      <c r="I232" t="s">
        <v>602</v>
      </c>
      <c r="J232" t="s">
        <v>603</v>
      </c>
      <c r="K232" t="s">
        <v>604</v>
      </c>
      <c r="L232">
        <v>1368</v>
      </c>
      <c r="N232">
        <v>1011</v>
      </c>
      <c r="O232" t="s">
        <v>544</v>
      </c>
      <c r="P232" t="s">
        <v>544</v>
      </c>
      <c r="Q232">
        <v>1</v>
      </c>
      <c r="X232">
        <v>0.65</v>
      </c>
      <c r="Y232">
        <v>0</v>
      </c>
      <c r="Z232">
        <v>1179.56</v>
      </c>
      <c r="AA232">
        <v>439.28</v>
      </c>
      <c r="AB232">
        <v>0</v>
      </c>
      <c r="AC232">
        <v>0</v>
      </c>
      <c r="AD232">
        <v>1</v>
      </c>
      <c r="AE232">
        <v>0</v>
      </c>
      <c r="AF232" t="s">
        <v>3</v>
      </c>
      <c r="AG232">
        <v>0.65</v>
      </c>
      <c r="AH232">
        <v>2</v>
      </c>
      <c r="AI232">
        <v>40602652</v>
      </c>
      <c r="AJ232">
        <v>150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</row>
    <row r="233" spans="1:44" x14ac:dyDescent="0.2">
      <c r="A233">
        <f>ROW(Source!A881)</f>
        <v>881</v>
      </c>
      <c r="B233">
        <v>40602661</v>
      </c>
      <c r="C233">
        <v>40602646</v>
      </c>
      <c r="D233">
        <v>38622214</v>
      </c>
      <c r="E233">
        <v>1</v>
      </c>
      <c r="F233">
        <v>1</v>
      </c>
      <c r="G233">
        <v>25</v>
      </c>
      <c r="H233">
        <v>3</v>
      </c>
      <c r="I233" t="s">
        <v>605</v>
      </c>
      <c r="J233" t="s">
        <v>606</v>
      </c>
      <c r="K233" t="s">
        <v>607</v>
      </c>
      <c r="L233">
        <v>1339</v>
      </c>
      <c r="N233">
        <v>1007</v>
      </c>
      <c r="O233" t="s">
        <v>263</v>
      </c>
      <c r="P233" t="s">
        <v>263</v>
      </c>
      <c r="Q233">
        <v>1</v>
      </c>
      <c r="X233">
        <v>110</v>
      </c>
      <c r="Y233">
        <v>590.78</v>
      </c>
      <c r="Z233">
        <v>0</v>
      </c>
      <c r="AA233">
        <v>0</v>
      </c>
      <c r="AB233">
        <v>0</v>
      </c>
      <c r="AC233">
        <v>0</v>
      </c>
      <c r="AD233">
        <v>1</v>
      </c>
      <c r="AE233">
        <v>0</v>
      </c>
      <c r="AF233" t="s">
        <v>3</v>
      </c>
      <c r="AG233">
        <v>110</v>
      </c>
      <c r="AH233">
        <v>2</v>
      </c>
      <c r="AI233">
        <v>40602653</v>
      </c>
      <c r="AJ233">
        <v>151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</row>
    <row r="234" spans="1:44" x14ac:dyDescent="0.2">
      <c r="A234">
        <f>ROW(Source!A881)</f>
        <v>881</v>
      </c>
      <c r="B234">
        <v>40602662</v>
      </c>
      <c r="C234">
        <v>40602646</v>
      </c>
      <c r="D234">
        <v>38622957</v>
      </c>
      <c r="E234">
        <v>1</v>
      </c>
      <c r="F234">
        <v>1</v>
      </c>
      <c r="G234">
        <v>25</v>
      </c>
      <c r="H234">
        <v>3</v>
      </c>
      <c r="I234" t="s">
        <v>608</v>
      </c>
      <c r="J234" t="s">
        <v>609</v>
      </c>
      <c r="K234" t="s">
        <v>610</v>
      </c>
      <c r="L234">
        <v>1339</v>
      </c>
      <c r="N234">
        <v>1007</v>
      </c>
      <c r="O234" t="s">
        <v>263</v>
      </c>
      <c r="P234" t="s">
        <v>263</v>
      </c>
      <c r="Q234">
        <v>1</v>
      </c>
      <c r="X234">
        <v>5</v>
      </c>
      <c r="Y234">
        <v>33.729999999999997</v>
      </c>
      <c r="Z234">
        <v>0</v>
      </c>
      <c r="AA234">
        <v>0</v>
      </c>
      <c r="AB234">
        <v>0</v>
      </c>
      <c r="AC234">
        <v>0</v>
      </c>
      <c r="AD234">
        <v>1</v>
      </c>
      <c r="AE234">
        <v>0</v>
      </c>
      <c r="AF234" t="s">
        <v>3</v>
      </c>
      <c r="AG234">
        <v>5</v>
      </c>
      <c r="AH234">
        <v>2</v>
      </c>
      <c r="AI234">
        <v>40602654</v>
      </c>
      <c r="AJ234">
        <v>152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</row>
    <row r="235" spans="1:44" x14ac:dyDescent="0.2">
      <c r="A235">
        <f>ROW(Source!A882)</f>
        <v>882</v>
      </c>
      <c r="B235">
        <v>40602673</v>
      </c>
      <c r="C235">
        <v>40602663</v>
      </c>
      <c r="D235">
        <v>38607873</v>
      </c>
      <c r="E235">
        <v>25</v>
      </c>
      <c r="F235">
        <v>1</v>
      </c>
      <c r="G235">
        <v>25</v>
      </c>
      <c r="H235">
        <v>1</v>
      </c>
      <c r="I235" t="s">
        <v>538</v>
      </c>
      <c r="J235" t="s">
        <v>3</v>
      </c>
      <c r="K235" t="s">
        <v>539</v>
      </c>
      <c r="L235">
        <v>1191</v>
      </c>
      <c r="N235">
        <v>1013</v>
      </c>
      <c r="O235" t="s">
        <v>540</v>
      </c>
      <c r="P235" t="s">
        <v>540</v>
      </c>
      <c r="Q235">
        <v>1</v>
      </c>
      <c r="X235">
        <v>24.84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1</v>
      </c>
      <c r="AE235">
        <v>1</v>
      </c>
      <c r="AF235" t="s">
        <v>3</v>
      </c>
      <c r="AG235">
        <v>24.84</v>
      </c>
      <c r="AH235">
        <v>2</v>
      </c>
      <c r="AI235">
        <v>40602664</v>
      </c>
      <c r="AJ235">
        <v>153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</row>
    <row r="236" spans="1:44" x14ac:dyDescent="0.2">
      <c r="A236">
        <f>ROW(Source!A882)</f>
        <v>882</v>
      </c>
      <c r="B236">
        <v>40602674</v>
      </c>
      <c r="C236">
        <v>40602663</v>
      </c>
      <c r="D236">
        <v>38620100</v>
      </c>
      <c r="E236">
        <v>1</v>
      </c>
      <c r="F236">
        <v>1</v>
      </c>
      <c r="G236">
        <v>25</v>
      </c>
      <c r="H236">
        <v>2</v>
      </c>
      <c r="I236" t="s">
        <v>635</v>
      </c>
      <c r="J236" t="s">
        <v>636</v>
      </c>
      <c r="K236" t="s">
        <v>637</v>
      </c>
      <c r="L236">
        <v>1368</v>
      </c>
      <c r="N236">
        <v>1011</v>
      </c>
      <c r="O236" t="s">
        <v>544</v>
      </c>
      <c r="P236" t="s">
        <v>544</v>
      </c>
      <c r="Q236">
        <v>1</v>
      </c>
      <c r="X236">
        <v>2.94</v>
      </c>
      <c r="Y236">
        <v>0</v>
      </c>
      <c r="Z236">
        <v>923.83</v>
      </c>
      <c r="AA236">
        <v>342.06</v>
      </c>
      <c r="AB236">
        <v>0</v>
      </c>
      <c r="AC236">
        <v>0</v>
      </c>
      <c r="AD236">
        <v>1</v>
      </c>
      <c r="AE236">
        <v>0</v>
      </c>
      <c r="AF236" t="s">
        <v>3</v>
      </c>
      <c r="AG236">
        <v>2.94</v>
      </c>
      <c r="AH236">
        <v>2</v>
      </c>
      <c r="AI236">
        <v>40602665</v>
      </c>
      <c r="AJ236">
        <v>154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</row>
    <row r="237" spans="1:44" x14ac:dyDescent="0.2">
      <c r="A237">
        <f>ROW(Source!A882)</f>
        <v>882</v>
      </c>
      <c r="B237">
        <v>40602675</v>
      </c>
      <c r="C237">
        <v>40602663</v>
      </c>
      <c r="D237">
        <v>38620281</v>
      </c>
      <c r="E237">
        <v>1</v>
      </c>
      <c r="F237">
        <v>1</v>
      </c>
      <c r="G237">
        <v>25</v>
      </c>
      <c r="H237">
        <v>2</v>
      </c>
      <c r="I237" t="s">
        <v>599</v>
      </c>
      <c r="J237" t="s">
        <v>600</v>
      </c>
      <c r="K237" t="s">
        <v>601</v>
      </c>
      <c r="L237">
        <v>1368</v>
      </c>
      <c r="N237">
        <v>1011</v>
      </c>
      <c r="O237" t="s">
        <v>544</v>
      </c>
      <c r="P237" t="s">
        <v>544</v>
      </c>
      <c r="Q237">
        <v>1</v>
      </c>
      <c r="X237">
        <v>1.1399999999999999</v>
      </c>
      <c r="Y237">
        <v>0</v>
      </c>
      <c r="Z237">
        <v>1942.21</v>
      </c>
      <c r="AA237">
        <v>436.39</v>
      </c>
      <c r="AB237">
        <v>0</v>
      </c>
      <c r="AC237">
        <v>0</v>
      </c>
      <c r="AD237">
        <v>1</v>
      </c>
      <c r="AE237">
        <v>0</v>
      </c>
      <c r="AF237" t="s">
        <v>3</v>
      </c>
      <c r="AG237">
        <v>1.1399999999999999</v>
      </c>
      <c r="AH237">
        <v>2</v>
      </c>
      <c r="AI237">
        <v>40602666</v>
      </c>
      <c r="AJ237">
        <v>155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</row>
    <row r="238" spans="1:44" x14ac:dyDescent="0.2">
      <c r="A238">
        <f>ROW(Source!A882)</f>
        <v>882</v>
      </c>
      <c r="B238">
        <v>40602676</v>
      </c>
      <c r="C238">
        <v>40602663</v>
      </c>
      <c r="D238">
        <v>38620266</v>
      </c>
      <c r="E238">
        <v>1</v>
      </c>
      <c r="F238">
        <v>1</v>
      </c>
      <c r="G238">
        <v>25</v>
      </c>
      <c r="H238">
        <v>2</v>
      </c>
      <c r="I238" t="s">
        <v>638</v>
      </c>
      <c r="J238" t="s">
        <v>639</v>
      </c>
      <c r="K238" t="s">
        <v>640</v>
      </c>
      <c r="L238">
        <v>1368</v>
      </c>
      <c r="N238">
        <v>1011</v>
      </c>
      <c r="O238" t="s">
        <v>544</v>
      </c>
      <c r="P238" t="s">
        <v>544</v>
      </c>
      <c r="Q238">
        <v>1</v>
      </c>
      <c r="X238">
        <v>8.9600000000000009</v>
      </c>
      <c r="Y238">
        <v>0</v>
      </c>
      <c r="Z238">
        <v>1207.81</v>
      </c>
      <c r="AA238">
        <v>504.4</v>
      </c>
      <c r="AB238">
        <v>0</v>
      </c>
      <c r="AC238">
        <v>0</v>
      </c>
      <c r="AD238">
        <v>1</v>
      </c>
      <c r="AE238">
        <v>0</v>
      </c>
      <c r="AF238" t="s">
        <v>3</v>
      </c>
      <c r="AG238">
        <v>8.9600000000000009</v>
      </c>
      <c r="AH238">
        <v>2</v>
      </c>
      <c r="AI238">
        <v>40602667</v>
      </c>
      <c r="AJ238">
        <v>156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</row>
    <row r="239" spans="1:44" x14ac:dyDescent="0.2">
      <c r="A239">
        <f>ROW(Source!A882)</f>
        <v>882</v>
      </c>
      <c r="B239">
        <v>40602677</v>
      </c>
      <c r="C239">
        <v>40602663</v>
      </c>
      <c r="D239">
        <v>38620267</v>
      </c>
      <c r="E239">
        <v>1</v>
      </c>
      <c r="F239">
        <v>1</v>
      </c>
      <c r="G239">
        <v>25</v>
      </c>
      <c r="H239">
        <v>2</v>
      </c>
      <c r="I239" t="s">
        <v>641</v>
      </c>
      <c r="J239" t="s">
        <v>642</v>
      </c>
      <c r="K239" t="s">
        <v>643</v>
      </c>
      <c r="L239">
        <v>1368</v>
      </c>
      <c r="N239">
        <v>1011</v>
      </c>
      <c r="O239" t="s">
        <v>544</v>
      </c>
      <c r="P239" t="s">
        <v>544</v>
      </c>
      <c r="Q239">
        <v>1</v>
      </c>
      <c r="X239">
        <v>18.25</v>
      </c>
      <c r="Y239">
        <v>0</v>
      </c>
      <c r="Z239">
        <v>1741.23</v>
      </c>
      <c r="AA239">
        <v>685.71</v>
      </c>
      <c r="AB239">
        <v>0</v>
      </c>
      <c r="AC239">
        <v>0</v>
      </c>
      <c r="AD239">
        <v>1</v>
      </c>
      <c r="AE239">
        <v>0</v>
      </c>
      <c r="AF239" t="s">
        <v>3</v>
      </c>
      <c r="AG239">
        <v>18.25</v>
      </c>
      <c r="AH239">
        <v>2</v>
      </c>
      <c r="AI239">
        <v>40602668</v>
      </c>
      <c r="AJ239">
        <v>157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</row>
    <row r="240" spans="1:44" x14ac:dyDescent="0.2">
      <c r="A240">
        <f>ROW(Source!A882)</f>
        <v>882</v>
      </c>
      <c r="B240">
        <v>40602678</v>
      </c>
      <c r="C240">
        <v>40602663</v>
      </c>
      <c r="D240">
        <v>38620305</v>
      </c>
      <c r="E240">
        <v>1</v>
      </c>
      <c r="F240">
        <v>1</v>
      </c>
      <c r="G240">
        <v>25</v>
      </c>
      <c r="H240">
        <v>2</v>
      </c>
      <c r="I240" t="s">
        <v>581</v>
      </c>
      <c r="J240" t="s">
        <v>582</v>
      </c>
      <c r="K240" t="s">
        <v>583</v>
      </c>
      <c r="L240">
        <v>1368</v>
      </c>
      <c r="N240">
        <v>1011</v>
      </c>
      <c r="O240" t="s">
        <v>544</v>
      </c>
      <c r="P240" t="s">
        <v>544</v>
      </c>
      <c r="Q240">
        <v>1</v>
      </c>
      <c r="X240">
        <v>2.2400000000000002</v>
      </c>
      <c r="Y240">
        <v>0</v>
      </c>
      <c r="Z240">
        <v>1364.77</v>
      </c>
      <c r="AA240">
        <v>610.30999999999995</v>
      </c>
      <c r="AB240">
        <v>0</v>
      </c>
      <c r="AC240">
        <v>0</v>
      </c>
      <c r="AD240">
        <v>1</v>
      </c>
      <c r="AE240">
        <v>0</v>
      </c>
      <c r="AF240" t="s">
        <v>3</v>
      </c>
      <c r="AG240">
        <v>2.2400000000000002</v>
      </c>
      <c r="AH240">
        <v>2</v>
      </c>
      <c r="AI240">
        <v>40602669</v>
      </c>
      <c r="AJ240">
        <v>158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</row>
    <row r="241" spans="1:44" x14ac:dyDescent="0.2">
      <c r="A241">
        <f>ROW(Source!A882)</f>
        <v>882</v>
      </c>
      <c r="B241">
        <v>40602679</v>
      </c>
      <c r="C241">
        <v>40602663</v>
      </c>
      <c r="D241">
        <v>38620271</v>
      </c>
      <c r="E241">
        <v>1</v>
      </c>
      <c r="F241">
        <v>1</v>
      </c>
      <c r="G241">
        <v>25</v>
      </c>
      <c r="H241">
        <v>2</v>
      </c>
      <c r="I241" t="s">
        <v>602</v>
      </c>
      <c r="J241" t="s">
        <v>603</v>
      </c>
      <c r="K241" t="s">
        <v>604</v>
      </c>
      <c r="L241">
        <v>1368</v>
      </c>
      <c r="N241">
        <v>1011</v>
      </c>
      <c r="O241" t="s">
        <v>544</v>
      </c>
      <c r="P241" t="s">
        <v>544</v>
      </c>
      <c r="Q241">
        <v>1</v>
      </c>
      <c r="X241">
        <v>0.65</v>
      </c>
      <c r="Y241">
        <v>0</v>
      </c>
      <c r="Z241">
        <v>1179.56</v>
      </c>
      <c r="AA241">
        <v>439.28</v>
      </c>
      <c r="AB241">
        <v>0</v>
      </c>
      <c r="AC241">
        <v>0</v>
      </c>
      <c r="AD241">
        <v>1</v>
      </c>
      <c r="AE241">
        <v>0</v>
      </c>
      <c r="AF241" t="s">
        <v>3</v>
      </c>
      <c r="AG241">
        <v>0.65</v>
      </c>
      <c r="AH241">
        <v>2</v>
      </c>
      <c r="AI241">
        <v>40602670</v>
      </c>
      <c r="AJ241">
        <v>159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</row>
    <row r="242" spans="1:44" x14ac:dyDescent="0.2">
      <c r="A242">
        <f>ROW(Source!A882)</f>
        <v>882</v>
      </c>
      <c r="B242">
        <v>40602680</v>
      </c>
      <c r="C242">
        <v>40602663</v>
      </c>
      <c r="D242">
        <v>38622240</v>
      </c>
      <c r="E242">
        <v>1</v>
      </c>
      <c r="F242">
        <v>1</v>
      </c>
      <c r="G242">
        <v>25</v>
      </c>
      <c r="H242">
        <v>3</v>
      </c>
      <c r="I242" t="s">
        <v>644</v>
      </c>
      <c r="J242" t="s">
        <v>645</v>
      </c>
      <c r="K242" t="s">
        <v>646</v>
      </c>
      <c r="L242">
        <v>1339</v>
      </c>
      <c r="N242">
        <v>1007</v>
      </c>
      <c r="O242" t="s">
        <v>263</v>
      </c>
      <c r="P242" t="s">
        <v>263</v>
      </c>
      <c r="Q242">
        <v>1</v>
      </c>
      <c r="X242">
        <v>126</v>
      </c>
      <c r="Y242">
        <v>1806.27</v>
      </c>
      <c r="Z242">
        <v>0</v>
      </c>
      <c r="AA242">
        <v>0</v>
      </c>
      <c r="AB242">
        <v>0</v>
      </c>
      <c r="AC242">
        <v>0</v>
      </c>
      <c r="AD242">
        <v>1</v>
      </c>
      <c r="AE242">
        <v>0</v>
      </c>
      <c r="AF242" t="s">
        <v>3</v>
      </c>
      <c r="AG242">
        <v>126</v>
      </c>
      <c r="AH242">
        <v>2</v>
      </c>
      <c r="AI242">
        <v>40602671</v>
      </c>
      <c r="AJ242">
        <v>160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</row>
    <row r="243" spans="1:44" x14ac:dyDescent="0.2">
      <c r="A243">
        <f>ROW(Source!A882)</f>
        <v>882</v>
      </c>
      <c r="B243">
        <v>40602681</v>
      </c>
      <c r="C243">
        <v>40602663</v>
      </c>
      <c r="D243">
        <v>38622957</v>
      </c>
      <c r="E243">
        <v>1</v>
      </c>
      <c r="F243">
        <v>1</v>
      </c>
      <c r="G243">
        <v>25</v>
      </c>
      <c r="H243">
        <v>3</v>
      </c>
      <c r="I243" t="s">
        <v>608</v>
      </c>
      <c r="J243" t="s">
        <v>609</v>
      </c>
      <c r="K243" t="s">
        <v>610</v>
      </c>
      <c r="L243">
        <v>1339</v>
      </c>
      <c r="N243">
        <v>1007</v>
      </c>
      <c r="O243" t="s">
        <v>263</v>
      </c>
      <c r="P243" t="s">
        <v>263</v>
      </c>
      <c r="Q243">
        <v>1</v>
      </c>
      <c r="X243">
        <v>7</v>
      </c>
      <c r="Y243">
        <v>33.729999999999997</v>
      </c>
      <c r="Z243">
        <v>0</v>
      </c>
      <c r="AA243">
        <v>0</v>
      </c>
      <c r="AB243">
        <v>0</v>
      </c>
      <c r="AC243">
        <v>0</v>
      </c>
      <c r="AD243">
        <v>1</v>
      </c>
      <c r="AE243">
        <v>0</v>
      </c>
      <c r="AF243" t="s">
        <v>3</v>
      </c>
      <c r="AG243">
        <v>7</v>
      </c>
      <c r="AH243">
        <v>2</v>
      </c>
      <c r="AI243">
        <v>40602672</v>
      </c>
      <c r="AJ243">
        <v>161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</row>
    <row r="244" spans="1:44" x14ac:dyDescent="0.2">
      <c r="A244">
        <f>ROW(Source!A883)</f>
        <v>883</v>
      </c>
      <c r="B244">
        <v>40602689</v>
      </c>
      <c r="C244">
        <v>40602682</v>
      </c>
      <c r="D244">
        <v>38607873</v>
      </c>
      <c r="E244">
        <v>25</v>
      </c>
      <c r="F244">
        <v>1</v>
      </c>
      <c r="G244">
        <v>25</v>
      </c>
      <c r="H244">
        <v>1</v>
      </c>
      <c r="I244" t="s">
        <v>538</v>
      </c>
      <c r="J244" t="s">
        <v>3</v>
      </c>
      <c r="K244" t="s">
        <v>539</v>
      </c>
      <c r="L244">
        <v>1191</v>
      </c>
      <c r="N244">
        <v>1013</v>
      </c>
      <c r="O244" t="s">
        <v>540</v>
      </c>
      <c r="P244" t="s">
        <v>540</v>
      </c>
      <c r="Q244">
        <v>1</v>
      </c>
      <c r="X244">
        <v>451.95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1</v>
      </c>
      <c r="AE244">
        <v>1</v>
      </c>
      <c r="AF244" t="s">
        <v>3</v>
      </c>
      <c r="AG244">
        <v>451.95</v>
      </c>
      <c r="AH244">
        <v>2</v>
      </c>
      <c r="AI244">
        <v>40602683</v>
      </c>
      <c r="AJ244">
        <v>162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</row>
    <row r="245" spans="1:44" x14ac:dyDescent="0.2">
      <c r="A245">
        <f>ROW(Source!A883)</f>
        <v>883</v>
      </c>
      <c r="B245">
        <v>40602690</v>
      </c>
      <c r="C245">
        <v>40602682</v>
      </c>
      <c r="D245">
        <v>38620195</v>
      </c>
      <c r="E245">
        <v>1</v>
      </c>
      <c r="F245">
        <v>1</v>
      </c>
      <c r="G245">
        <v>25</v>
      </c>
      <c r="H245">
        <v>2</v>
      </c>
      <c r="I245" t="s">
        <v>647</v>
      </c>
      <c r="J245" t="s">
        <v>648</v>
      </c>
      <c r="K245" t="s">
        <v>649</v>
      </c>
      <c r="L245">
        <v>1368</v>
      </c>
      <c r="N245">
        <v>1011</v>
      </c>
      <c r="O245" t="s">
        <v>544</v>
      </c>
      <c r="P245" t="s">
        <v>544</v>
      </c>
      <c r="Q245">
        <v>1</v>
      </c>
      <c r="X245">
        <v>1.31</v>
      </c>
      <c r="Y245">
        <v>0</v>
      </c>
      <c r="Z245">
        <v>662.01</v>
      </c>
      <c r="AA245">
        <v>353.32</v>
      </c>
      <c r="AB245">
        <v>0</v>
      </c>
      <c r="AC245">
        <v>0</v>
      </c>
      <c r="AD245">
        <v>1</v>
      </c>
      <c r="AE245">
        <v>0</v>
      </c>
      <c r="AF245" t="s">
        <v>3</v>
      </c>
      <c r="AG245">
        <v>1.31</v>
      </c>
      <c r="AH245">
        <v>2</v>
      </c>
      <c r="AI245">
        <v>40602684</v>
      </c>
      <c r="AJ245">
        <v>163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</row>
    <row r="246" spans="1:44" x14ac:dyDescent="0.2">
      <c r="A246">
        <f>ROW(Source!A883)</f>
        <v>883</v>
      </c>
      <c r="B246">
        <v>40602691</v>
      </c>
      <c r="C246">
        <v>40602682</v>
      </c>
      <c r="D246">
        <v>38620281</v>
      </c>
      <c r="E246">
        <v>1</v>
      </c>
      <c r="F246">
        <v>1</v>
      </c>
      <c r="G246">
        <v>25</v>
      </c>
      <c r="H246">
        <v>2</v>
      </c>
      <c r="I246" t="s">
        <v>599</v>
      </c>
      <c r="J246" t="s">
        <v>600</v>
      </c>
      <c r="K246" t="s">
        <v>601</v>
      </c>
      <c r="L246">
        <v>1368</v>
      </c>
      <c r="N246">
        <v>1011</v>
      </c>
      <c r="O246" t="s">
        <v>544</v>
      </c>
      <c r="P246" t="s">
        <v>544</v>
      </c>
      <c r="Q246">
        <v>1</v>
      </c>
      <c r="X246">
        <v>1.65</v>
      </c>
      <c r="Y246">
        <v>0</v>
      </c>
      <c r="Z246">
        <v>1942.21</v>
      </c>
      <c r="AA246">
        <v>436.39</v>
      </c>
      <c r="AB246">
        <v>0</v>
      </c>
      <c r="AC246">
        <v>0</v>
      </c>
      <c r="AD246">
        <v>1</v>
      </c>
      <c r="AE246">
        <v>0</v>
      </c>
      <c r="AF246" t="s">
        <v>3</v>
      </c>
      <c r="AG246">
        <v>1.65</v>
      </c>
      <c r="AH246">
        <v>2</v>
      </c>
      <c r="AI246">
        <v>40602685</v>
      </c>
      <c r="AJ246">
        <v>164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</row>
    <row r="247" spans="1:44" x14ac:dyDescent="0.2">
      <c r="A247">
        <f>ROW(Source!A883)</f>
        <v>883</v>
      </c>
      <c r="B247">
        <v>40602692</v>
      </c>
      <c r="C247">
        <v>40602682</v>
      </c>
      <c r="D247">
        <v>38622957</v>
      </c>
      <c r="E247">
        <v>1</v>
      </c>
      <c r="F247">
        <v>1</v>
      </c>
      <c r="G247">
        <v>25</v>
      </c>
      <c r="H247">
        <v>3</v>
      </c>
      <c r="I247" t="s">
        <v>608</v>
      </c>
      <c r="J247" t="s">
        <v>609</v>
      </c>
      <c r="K247" t="s">
        <v>610</v>
      </c>
      <c r="L247">
        <v>1339</v>
      </c>
      <c r="N247">
        <v>1007</v>
      </c>
      <c r="O247" t="s">
        <v>263</v>
      </c>
      <c r="P247" t="s">
        <v>263</v>
      </c>
      <c r="Q247">
        <v>1</v>
      </c>
      <c r="X247">
        <v>1</v>
      </c>
      <c r="Y247">
        <v>33.729999999999997</v>
      </c>
      <c r="Z247">
        <v>0</v>
      </c>
      <c r="AA247">
        <v>0</v>
      </c>
      <c r="AB247">
        <v>0</v>
      </c>
      <c r="AC247">
        <v>0</v>
      </c>
      <c r="AD247">
        <v>1</v>
      </c>
      <c r="AE247">
        <v>0</v>
      </c>
      <c r="AF247" t="s">
        <v>3</v>
      </c>
      <c r="AG247">
        <v>1</v>
      </c>
      <c r="AH247">
        <v>2</v>
      </c>
      <c r="AI247">
        <v>40602686</v>
      </c>
      <c r="AJ247">
        <v>166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</row>
    <row r="248" spans="1:44" x14ac:dyDescent="0.2">
      <c r="A248">
        <f>ROW(Source!A883)</f>
        <v>883</v>
      </c>
      <c r="B248">
        <v>40602693</v>
      </c>
      <c r="C248">
        <v>40602682</v>
      </c>
      <c r="D248">
        <v>38624005</v>
      </c>
      <c r="E248">
        <v>1</v>
      </c>
      <c r="F248">
        <v>1</v>
      </c>
      <c r="G248">
        <v>25</v>
      </c>
      <c r="H248">
        <v>3</v>
      </c>
      <c r="I248" t="s">
        <v>650</v>
      </c>
      <c r="J248" t="s">
        <v>651</v>
      </c>
      <c r="K248" t="s">
        <v>652</v>
      </c>
      <c r="L248">
        <v>1348</v>
      </c>
      <c r="N248">
        <v>1009</v>
      </c>
      <c r="O248" t="s">
        <v>42</v>
      </c>
      <c r="P248" t="s">
        <v>42</v>
      </c>
      <c r="Q248">
        <v>1000</v>
      </c>
      <c r="X248">
        <v>10</v>
      </c>
      <c r="Y248">
        <v>3589.47</v>
      </c>
      <c r="Z248">
        <v>0</v>
      </c>
      <c r="AA248">
        <v>0</v>
      </c>
      <c r="AB248">
        <v>0</v>
      </c>
      <c r="AC248">
        <v>0</v>
      </c>
      <c r="AD248">
        <v>1</v>
      </c>
      <c r="AE248">
        <v>0</v>
      </c>
      <c r="AF248" t="s">
        <v>3</v>
      </c>
      <c r="AG248">
        <v>10</v>
      </c>
      <c r="AH248">
        <v>2</v>
      </c>
      <c r="AI248">
        <v>40602687</v>
      </c>
      <c r="AJ248">
        <v>167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</row>
    <row r="249" spans="1:44" x14ac:dyDescent="0.2">
      <c r="A249">
        <f>ROW(Source!A883)</f>
        <v>883</v>
      </c>
      <c r="B249">
        <v>40602694</v>
      </c>
      <c r="C249">
        <v>40602682</v>
      </c>
      <c r="D249">
        <v>38608314</v>
      </c>
      <c r="E249">
        <v>25</v>
      </c>
      <c r="F249">
        <v>1</v>
      </c>
      <c r="G249">
        <v>25</v>
      </c>
      <c r="H249">
        <v>3</v>
      </c>
      <c r="I249" t="s">
        <v>741</v>
      </c>
      <c r="J249" t="s">
        <v>3</v>
      </c>
      <c r="K249" t="s">
        <v>742</v>
      </c>
      <c r="L249">
        <v>1327</v>
      </c>
      <c r="N249">
        <v>1005</v>
      </c>
      <c r="O249" t="s">
        <v>148</v>
      </c>
      <c r="P249" t="s">
        <v>148</v>
      </c>
      <c r="Q249">
        <v>1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 t="s">
        <v>3</v>
      </c>
      <c r="AG249">
        <v>0</v>
      </c>
      <c r="AH249">
        <v>3</v>
      </c>
      <c r="AI249">
        <v>-1</v>
      </c>
      <c r="AJ249" t="s">
        <v>3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</row>
    <row r="250" spans="1:44" x14ac:dyDescent="0.2">
      <c r="A250">
        <f>ROW(Source!A885)</f>
        <v>885</v>
      </c>
      <c r="B250">
        <v>40602701</v>
      </c>
      <c r="C250">
        <v>40602696</v>
      </c>
      <c r="D250">
        <v>38607873</v>
      </c>
      <c r="E250">
        <v>25</v>
      </c>
      <c r="F250">
        <v>1</v>
      </c>
      <c r="G250">
        <v>25</v>
      </c>
      <c r="H250">
        <v>1</v>
      </c>
      <c r="I250" t="s">
        <v>538</v>
      </c>
      <c r="J250" t="s">
        <v>3</v>
      </c>
      <c r="K250" t="s">
        <v>539</v>
      </c>
      <c r="L250">
        <v>1191</v>
      </c>
      <c r="N250">
        <v>1013</v>
      </c>
      <c r="O250" t="s">
        <v>540</v>
      </c>
      <c r="P250" t="s">
        <v>540</v>
      </c>
      <c r="Q250">
        <v>1</v>
      </c>
      <c r="X250">
        <v>37.840000000000003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1</v>
      </c>
      <c r="AE250">
        <v>1</v>
      </c>
      <c r="AF250" t="s">
        <v>3</v>
      </c>
      <c r="AG250">
        <v>37.840000000000003</v>
      </c>
      <c r="AH250">
        <v>2</v>
      </c>
      <c r="AI250">
        <v>40602697</v>
      </c>
      <c r="AJ250">
        <v>168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</row>
    <row r="251" spans="1:44" x14ac:dyDescent="0.2">
      <c r="A251">
        <f>ROW(Source!A885)</f>
        <v>885</v>
      </c>
      <c r="B251">
        <v>40602702</v>
      </c>
      <c r="C251">
        <v>40602696</v>
      </c>
      <c r="D251">
        <v>38620956</v>
      </c>
      <c r="E251">
        <v>1</v>
      </c>
      <c r="F251">
        <v>1</v>
      </c>
      <c r="G251">
        <v>25</v>
      </c>
      <c r="H251">
        <v>2</v>
      </c>
      <c r="I251" t="s">
        <v>653</v>
      </c>
      <c r="J251" t="s">
        <v>654</v>
      </c>
      <c r="K251" t="s">
        <v>655</v>
      </c>
      <c r="L251">
        <v>1368</v>
      </c>
      <c r="N251">
        <v>1011</v>
      </c>
      <c r="O251" t="s">
        <v>544</v>
      </c>
      <c r="P251" t="s">
        <v>544</v>
      </c>
      <c r="Q251">
        <v>1</v>
      </c>
      <c r="X251">
        <v>31.5</v>
      </c>
      <c r="Y251">
        <v>0</v>
      </c>
      <c r="Z251">
        <v>447.33</v>
      </c>
      <c r="AA251">
        <v>381.58</v>
      </c>
      <c r="AB251">
        <v>0</v>
      </c>
      <c r="AC251">
        <v>0</v>
      </c>
      <c r="AD251">
        <v>1</v>
      </c>
      <c r="AE251">
        <v>0</v>
      </c>
      <c r="AF251" t="s">
        <v>3</v>
      </c>
      <c r="AG251">
        <v>31.5</v>
      </c>
      <c r="AH251">
        <v>2</v>
      </c>
      <c r="AI251">
        <v>40602698</v>
      </c>
      <c r="AJ251">
        <v>169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</row>
    <row r="252" spans="1:44" x14ac:dyDescent="0.2">
      <c r="A252">
        <f>ROW(Source!A885)</f>
        <v>885</v>
      </c>
      <c r="B252">
        <v>40602703</v>
      </c>
      <c r="C252">
        <v>40602696</v>
      </c>
      <c r="D252">
        <v>38622957</v>
      </c>
      <c r="E252">
        <v>1</v>
      </c>
      <c r="F252">
        <v>1</v>
      </c>
      <c r="G252">
        <v>25</v>
      </c>
      <c r="H252">
        <v>3</v>
      </c>
      <c r="I252" t="s">
        <v>608</v>
      </c>
      <c r="J252" t="s">
        <v>609</v>
      </c>
      <c r="K252" t="s">
        <v>610</v>
      </c>
      <c r="L252">
        <v>1339</v>
      </c>
      <c r="N252">
        <v>1007</v>
      </c>
      <c r="O252" t="s">
        <v>263</v>
      </c>
      <c r="P252" t="s">
        <v>263</v>
      </c>
      <c r="Q252">
        <v>1</v>
      </c>
      <c r="X252">
        <v>0.3</v>
      </c>
      <c r="Y252">
        <v>33.729999999999997</v>
      </c>
      <c r="Z252">
        <v>0</v>
      </c>
      <c r="AA252">
        <v>0</v>
      </c>
      <c r="AB252">
        <v>0</v>
      </c>
      <c r="AC252">
        <v>0</v>
      </c>
      <c r="AD252">
        <v>1</v>
      </c>
      <c r="AE252">
        <v>0</v>
      </c>
      <c r="AF252" t="s">
        <v>3</v>
      </c>
      <c r="AG252">
        <v>0.3</v>
      </c>
      <c r="AH252">
        <v>2</v>
      </c>
      <c r="AI252">
        <v>40602699</v>
      </c>
      <c r="AJ252">
        <v>170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</row>
    <row r="253" spans="1:44" x14ac:dyDescent="0.2">
      <c r="A253">
        <f>ROW(Source!A885)</f>
        <v>885</v>
      </c>
      <c r="B253">
        <v>40602704</v>
      </c>
      <c r="C253">
        <v>40602696</v>
      </c>
      <c r="D253">
        <v>38625161</v>
      </c>
      <c r="E253">
        <v>1</v>
      </c>
      <c r="F253">
        <v>1</v>
      </c>
      <c r="G253">
        <v>25</v>
      </c>
      <c r="H253">
        <v>3</v>
      </c>
      <c r="I253" t="s">
        <v>656</v>
      </c>
      <c r="J253" t="s">
        <v>657</v>
      </c>
      <c r="K253" t="s">
        <v>658</v>
      </c>
      <c r="L253">
        <v>1354</v>
      </c>
      <c r="N253">
        <v>1010</v>
      </c>
      <c r="O253" t="s">
        <v>171</v>
      </c>
      <c r="P253" t="s">
        <v>171</v>
      </c>
      <c r="Q253">
        <v>1</v>
      </c>
      <c r="X253">
        <v>0.67</v>
      </c>
      <c r="Y253">
        <v>1415.48</v>
      </c>
      <c r="Z253">
        <v>0</v>
      </c>
      <c r="AA253">
        <v>0</v>
      </c>
      <c r="AB253">
        <v>0</v>
      </c>
      <c r="AC253">
        <v>0</v>
      </c>
      <c r="AD253">
        <v>1</v>
      </c>
      <c r="AE253">
        <v>0</v>
      </c>
      <c r="AF253" t="s">
        <v>3</v>
      </c>
      <c r="AG253">
        <v>0.67</v>
      </c>
      <c r="AH253">
        <v>2</v>
      </c>
      <c r="AI253">
        <v>40602700</v>
      </c>
      <c r="AJ253">
        <v>171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</row>
    <row r="254" spans="1:44" x14ac:dyDescent="0.2">
      <c r="A254">
        <f>ROW(Source!A920)</f>
        <v>920</v>
      </c>
      <c r="B254">
        <v>40602714</v>
      </c>
      <c r="C254">
        <v>40602705</v>
      </c>
      <c r="D254">
        <v>38607873</v>
      </c>
      <c r="E254">
        <v>25</v>
      </c>
      <c r="F254">
        <v>1</v>
      </c>
      <c r="G254">
        <v>25</v>
      </c>
      <c r="H254">
        <v>1</v>
      </c>
      <c r="I254" t="s">
        <v>538</v>
      </c>
      <c r="J254" t="s">
        <v>3</v>
      </c>
      <c r="K254" t="s">
        <v>539</v>
      </c>
      <c r="L254">
        <v>1191</v>
      </c>
      <c r="N254">
        <v>1013</v>
      </c>
      <c r="O254" t="s">
        <v>540</v>
      </c>
      <c r="P254" t="s">
        <v>540</v>
      </c>
      <c r="Q254">
        <v>1</v>
      </c>
      <c r="X254">
        <v>16.559999999999999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1</v>
      </c>
      <c r="AE254">
        <v>1</v>
      </c>
      <c r="AF254" t="s">
        <v>3</v>
      </c>
      <c r="AG254">
        <v>16.559999999999999</v>
      </c>
      <c r="AH254">
        <v>2</v>
      </c>
      <c r="AI254">
        <v>40602706</v>
      </c>
      <c r="AJ254">
        <v>172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</row>
    <row r="255" spans="1:44" x14ac:dyDescent="0.2">
      <c r="A255">
        <f>ROW(Source!A920)</f>
        <v>920</v>
      </c>
      <c r="B255">
        <v>40602715</v>
      </c>
      <c r="C255">
        <v>40602705</v>
      </c>
      <c r="D255">
        <v>38620123</v>
      </c>
      <c r="E255">
        <v>1</v>
      </c>
      <c r="F255">
        <v>1</v>
      </c>
      <c r="G255">
        <v>25</v>
      </c>
      <c r="H255">
        <v>2</v>
      </c>
      <c r="I255" t="s">
        <v>593</v>
      </c>
      <c r="J255" t="s">
        <v>594</v>
      </c>
      <c r="K255" t="s">
        <v>595</v>
      </c>
      <c r="L255">
        <v>1368</v>
      </c>
      <c r="N255">
        <v>1011</v>
      </c>
      <c r="O255" t="s">
        <v>544</v>
      </c>
      <c r="P255" t="s">
        <v>544</v>
      </c>
      <c r="Q255">
        <v>1</v>
      </c>
      <c r="X255">
        <v>2.08</v>
      </c>
      <c r="Y255">
        <v>0</v>
      </c>
      <c r="Z255">
        <v>1159.46</v>
      </c>
      <c r="AA255">
        <v>525.74</v>
      </c>
      <c r="AB255">
        <v>0</v>
      </c>
      <c r="AC255">
        <v>0</v>
      </c>
      <c r="AD255">
        <v>1</v>
      </c>
      <c r="AE255">
        <v>0</v>
      </c>
      <c r="AF255" t="s">
        <v>3</v>
      </c>
      <c r="AG255">
        <v>2.08</v>
      </c>
      <c r="AH255">
        <v>2</v>
      </c>
      <c r="AI255">
        <v>40602707</v>
      </c>
      <c r="AJ255">
        <v>173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</row>
    <row r="256" spans="1:44" x14ac:dyDescent="0.2">
      <c r="A256">
        <f>ROW(Source!A920)</f>
        <v>920</v>
      </c>
      <c r="B256">
        <v>40602716</v>
      </c>
      <c r="C256">
        <v>40602705</v>
      </c>
      <c r="D256">
        <v>38620278</v>
      </c>
      <c r="E256">
        <v>1</v>
      </c>
      <c r="F256">
        <v>1</v>
      </c>
      <c r="G256">
        <v>25</v>
      </c>
      <c r="H256">
        <v>2</v>
      </c>
      <c r="I256" t="s">
        <v>596</v>
      </c>
      <c r="J256" t="s">
        <v>597</v>
      </c>
      <c r="K256" t="s">
        <v>598</v>
      </c>
      <c r="L256">
        <v>1368</v>
      </c>
      <c r="N256">
        <v>1011</v>
      </c>
      <c r="O256" t="s">
        <v>544</v>
      </c>
      <c r="P256" t="s">
        <v>544</v>
      </c>
      <c r="Q256">
        <v>1</v>
      </c>
      <c r="X256">
        <v>2.08</v>
      </c>
      <c r="Y256">
        <v>0</v>
      </c>
      <c r="Z256">
        <v>416.25</v>
      </c>
      <c r="AA256">
        <v>204.9</v>
      </c>
      <c r="AB256">
        <v>0</v>
      </c>
      <c r="AC256">
        <v>0</v>
      </c>
      <c r="AD256">
        <v>1</v>
      </c>
      <c r="AE256">
        <v>0</v>
      </c>
      <c r="AF256" t="s">
        <v>3</v>
      </c>
      <c r="AG256">
        <v>2.08</v>
      </c>
      <c r="AH256">
        <v>2</v>
      </c>
      <c r="AI256">
        <v>40602708</v>
      </c>
      <c r="AJ256">
        <v>174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</row>
    <row r="257" spans="1:44" x14ac:dyDescent="0.2">
      <c r="A257">
        <f>ROW(Source!A920)</f>
        <v>920</v>
      </c>
      <c r="B257">
        <v>40602717</v>
      </c>
      <c r="C257">
        <v>40602705</v>
      </c>
      <c r="D257">
        <v>38620281</v>
      </c>
      <c r="E257">
        <v>1</v>
      </c>
      <c r="F257">
        <v>1</v>
      </c>
      <c r="G257">
        <v>25</v>
      </c>
      <c r="H257">
        <v>2</v>
      </c>
      <c r="I257" t="s">
        <v>599</v>
      </c>
      <c r="J257" t="s">
        <v>600</v>
      </c>
      <c r="K257" t="s">
        <v>601</v>
      </c>
      <c r="L257">
        <v>1368</v>
      </c>
      <c r="N257">
        <v>1011</v>
      </c>
      <c r="O257" t="s">
        <v>544</v>
      </c>
      <c r="P257" t="s">
        <v>544</v>
      </c>
      <c r="Q257">
        <v>1</v>
      </c>
      <c r="X257">
        <v>0.81</v>
      </c>
      <c r="Y257">
        <v>0</v>
      </c>
      <c r="Z257">
        <v>1942.21</v>
      </c>
      <c r="AA257">
        <v>436.39</v>
      </c>
      <c r="AB257">
        <v>0</v>
      </c>
      <c r="AC257">
        <v>0</v>
      </c>
      <c r="AD257">
        <v>1</v>
      </c>
      <c r="AE257">
        <v>0</v>
      </c>
      <c r="AF257" t="s">
        <v>3</v>
      </c>
      <c r="AG257">
        <v>0.81</v>
      </c>
      <c r="AH257">
        <v>2</v>
      </c>
      <c r="AI257">
        <v>40602709</v>
      </c>
      <c r="AJ257">
        <v>175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</row>
    <row r="258" spans="1:44" x14ac:dyDescent="0.2">
      <c r="A258">
        <f>ROW(Source!A920)</f>
        <v>920</v>
      </c>
      <c r="B258">
        <v>40602718</v>
      </c>
      <c r="C258">
        <v>40602705</v>
      </c>
      <c r="D258">
        <v>38620305</v>
      </c>
      <c r="E258">
        <v>1</v>
      </c>
      <c r="F258">
        <v>1</v>
      </c>
      <c r="G258">
        <v>25</v>
      </c>
      <c r="H258">
        <v>2</v>
      </c>
      <c r="I258" t="s">
        <v>581</v>
      </c>
      <c r="J258" t="s">
        <v>582</v>
      </c>
      <c r="K258" t="s">
        <v>583</v>
      </c>
      <c r="L258">
        <v>1368</v>
      </c>
      <c r="N258">
        <v>1011</v>
      </c>
      <c r="O258" t="s">
        <v>544</v>
      </c>
      <c r="P258" t="s">
        <v>544</v>
      </c>
      <c r="Q258">
        <v>1</v>
      </c>
      <c r="X258">
        <v>1.94</v>
      </c>
      <c r="Y258">
        <v>0</v>
      </c>
      <c r="Z258">
        <v>1364.77</v>
      </c>
      <c r="AA258">
        <v>610.30999999999995</v>
      </c>
      <c r="AB258">
        <v>0</v>
      </c>
      <c r="AC258">
        <v>0</v>
      </c>
      <c r="AD258">
        <v>1</v>
      </c>
      <c r="AE258">
        <v>0</v>
      </c>
      <c r="AF258" t="s">
        <v>3</v>
      </c>
      <c r="AG258">
        <v>1.94</v>
      </c>
      <c r="AH258">
        <v>2</v>
      </c>
      <c r="AI258">
        <v>40602710</v>
      </c>
      <c r="AJ258">
        <v>176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</row>
    <row r="259" spans="1:44" x14ac:dyDescent="0.2">
      <c r="A259">
        <f>ROW(Source!A920)</f>
        <v>920</v>
      </c>
      <c r="B259">
        <v>40602719</v>
      </c>
      <c r="C259">
        <v>40602705</v>
      </c>
      <c r="D259">
        <v>38620271</v>
      </c>
      <c r="E259">
        <v>1</v>
      </c>
      <c r="F259">
        <v>1</v>
      </c>
      <c r="G259">
        <v>25</v>
      </c>
      <c r="H259">
        <v>2</v>
      </c>
      <c r="I259" t="s">
        <v>602</v>
      </c>
      <c r="J259" t="s">
        <v>603</v>
      </c>
      <c r="K259" t="s">
        <v>604</v>
      </c>
      <c r="L259">
        <v>1368</v>
      </c>
      <c r="N259">
        <v>1011</v>
      </c>
      <c r="O259" t="s">
        <v>544</v>
      </c>
      <c r="P259" t="s">
        <v>544</v>
      </c>
      <c r="Q259">
        <v>1</v>
      </c>
      <c r="X259">
        <v>0.65</v>
      </c>
      <c r="Y259">
        <v>0</v>
      </c>
      <c r="Z259">
        <v>1179.56</v>
      </c>
      <c r="AA259">
        <v>439.28</v>
      </c>
      <c r="AB259">
        <v>0</v>
      </c>
      <c r="AC259">
        <v>0</v>
      </c>
      <c r="AD259">
        <v>1</v>
      </c>
      <c r="AE259">
        <v>0</v>
      </c>
      <c r="AF259" t="s">
        <v>3</v>
      </c>
      <c r="AG259">
        <v>0.65</v>
      </c>
      <c r="AH259">
        <v>2</v>
      </c>
      <c r="AI259">
        <v>40602711</v>
      </c>
      <c r="AJ259">
        <v>177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</row>
    <row r="260" spans="1:44" x14ac:dyDescent="0.2">
      <c r="A260">
        <f>ROW(Source!A920)</f>
        <v>920</v>
      </c>
      <c r="B260">
        <v>40602720</v>
      </c>
      <c r="C260">
        <v>40602705</v>
      </c>
      <c r="D260">
        <v>38622214</v>
      </c>
      <c r="E260">
        <v>1</v>
      </c>
      <c r="F260">
        <v>1</v>
      </c>
      <c r="G260">
        <v>25</v>
      </c>
      <c r="H260">
        <v>3</v>
      </c>
      <c r="I260" t="s">
        <v>605</v>
      </c>
      <c r="J260" t="s">
        <v>606</v>
      </c>
      <c r="K260" t="s">
        <v>607</v>
      </c>
      <c r="L260">
        <v>1339</v>
      </c>
      <c r="N260">
        <v>1007</v>
      </c>
      <c r="O260" t="s">
        <v>263</v>
      </c>
      <c r="P260" t="s">
        <v>263</v>
      </c>
      <c r="Q260">
        <v>1</v>
      </c>
      <c r="X260">
        <v>110</v>
      </c>
      <c r="Y260">
        <v>590.78</v>
      </c>
      <c r="Z260">
        <v>0</v>
      </c>
      <c r="AA260">
        <v>0</v>
      </c>
      <c r="AB260">
        <v>0</v>
      </c>
      <c r="AC260">
        <v>0</v>
      </c>
      <c r="AD260">
        <v>1</v>
      </c>
      <c r="AE260">
        <v>0</v>
      </c>
      <c r="AF260" t="s">
        <v>3</v>
      </c>
      <c r="AG260">
        <v>110</v>
      </c>
      <c r="AH260">
        <v>2</v>
      </c>
      <c r="AI260">
        <v>40602712</v>
      </c>
      <c r="AJ260">
        <v>178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</row>
    <row r="261" spans="1:44" x14ac:dyDescent="0.2">
      <c r="A261">
        <f>ROW(Source!A920)</f>
        <v>920</v>
      </c>
      <c r="B261">
        <v>40602721</v>
      </c>
      <c r="C261">
        <v>40602705</v>
      </c>
      <c r="D261">
        <v>38622957</v>
      </c>
      <c r="E261">
        <v>1</v>
      </c>
      <c r="F261">
        <v>1</v>
      </c>
      <c r="G261">
        <v>25</v>
      </c>
      <c r="H261">
        <v>3</v>
      </c>
      <c r="I261" t="s">
        <v>608</v>
      </c>
      <c r="J261" t="s">
        <v>609</v>
      </c>
      <c r="K261" t="s">
        <v>610</v>
      </c>
      <c r="L261">
        <v>1339</v>
      </c>
      <c r="N261">
        <v>1007</v>
      </c>
      <c r="O261" t="s">
        <v>263</v>
      </c>
      <c r="P261" t="s">
        <v>263</v>
      </c>
      <c r="Q261">
        <v>1</v>
      </c>
      <c r="X261">
        <v>5</v>
      </c>
      <c r="Y261">
        <v>33.729999999999997</v>
      </c>
      <c r="Z261">
        <v>0</v>
      </c>
      <c r="AA261">
        <v>0</v>
      </c>
      <c r="AB261">
        <v>0</v>
      </c>
      <c r="AC261">
        <v>0</v>
      </c>
      <c r="AD261">
        <v>1</v>
      </c>
      <c r="AE261">
        <v>0</v>
      </c>
      <c r="AF261" t="s">
        <v>3</v>
      </c>
      <c r="AG261">
        <v>5</v>
      </c>
      <c r="AH261">
        <v>2</v>
      </c>
      <c r="AI261">
        <v>40602713</v>
      </c>
      <c r="AJ261">
        <v>179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</row>
    <row r="262" spans="1:44" x14ac:dyDescent="0.2">
      <c r="A262">
        <f>ROW(Source!A921)</f>
        <v>921</v>
      </c>
      <c r="B262">
        <v>40602732</v>
      </c>
      <c r="C262">
        <v>40602722</v>
      </c>
      <c r="D262">
        <v>38607873</v>
      </c>
      <c r="E262">
        <v>25</v>
      </c>
      <c r="F262">
        <v>1</v>
      </c>
      <c r="G262">
        <v>25</v>
      </c>
      <c r="H262">
        <v>1</v>
      </c>
      <c r="I262" t="s">
        <v>538</v>
      </c>
      <c r="J262" t="s">
        <v>3</v>
      </c>
      <c r="K262" t="s">
        <v>539</v>
      </c>
      <c r="L262">
        <v>1191</v>
      </c>
      <c r="N262">
        <v>1013</v>
      </c>
      <c r="O262" t="s">
        <v>540</v>
      </c>
      <c r="P262" t="s">
        <v>540</v>
      </c>
      <c r="Q262">
        <v>1</v>
      </c>
      <c r="X262">
        <v>24.84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1</v>
      </c>
      <c r="AE262">
        <v>1</v>
      </c>
      <c r="AF262" t="s">
        <v>3</v>
      </c>
      <c r="AG262">
        <v>24.84</v>
      </c>
      <c r="AH262">
        <v>2</v>
      </c>
      <c r="AI262">
        <v>40602723</v>
      </c>
      <c r="AJ262">
        <v>180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</row>
    <row r="263" spans="1:44" x14ac:dyDescent="0.2">
      <c r="A263">
        <f>ROW(Source!A921)</f>
        <v>921</v>
      </c>
      <c r="B263">
        <v>40602733</v>
      </c>
      <c r="C263">
        <v>40602722</v>
      </c>
      <c r="D263">
        <v>38620100</v>
      </c>
      <c r="E263">
        <v>1</v>
      </c>
      <c r="F263">
        <v>1</v>
      </c>
      <c r="G263">
        <v>25</v>
      </c>
      <c r="H263">
        <v>2</v>
      </c>
      <c r="I263" t="s">
        <v>635</v>
      </c>
      <c r="J263" t="s">
        <v>636</v>
      </c>
      <c r="K263" t="s">
        <v>637</v>
      </c>
      <c r="L263">
        <v>1368</v>
      </c>
      <c r="N263">
        <v>1011</v>
      </c>
      <c r="O263" t="s">
        <v>544</v>
      </c>
      <c r="P263" t="s">
        <v>544</v>
      </c>
      <c r="Q263">
        <v>1</v>
      </c>
      <c r="X263">
        <v>2.94</v>
      </c>
      <c r="Y263">
        <v>0</v>
      </c>
      <c r="Z263">
        <v>923.83</v>
      </c>
      <c r="AA263">
        <v>342.06</v>
      </c>
      <c r="AB263">
        <v>0</v>
      </c>
      <c r="AC263">
        <v>0</v>
      </c>
      <c r="AD263">
        <v>1</v>
      </c>
      <c r="AE263">
        <v>0</v>
      </c>
      <c r="AF263" t="s">
        <v>3</v>
      </c>
      <c r="AG263">
        <v>2.94</v>
      </c>
      <c r="AH263">
        <v>2</v>
      </c>
      <c r="AI263">
        <v>40602724</v>
      </c>
      <c r="AJ263">
        <v>181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</row>
    <row r="264" spans="1:44" x14ac:dyDescent="0.2">
      <c r="A264">
        <f>ROW(Source!A921)</f>
        <v>921</v>
      </c>
      <c r="B264">
        <v>40602734</v>
      </c>
      <c r="C264">
        <v>40602722</v>
      </c>
      <c r="D264">
        <v>38620281</v>
      </c>
      <c r="E264">
        <v>1</v>
      </c>
      <c r="F264">
        <v>1</v>
      </c>
      <c r="G264">
        <v>25</v>
      </c>
      <c r="H264">
        <v>2</v>
      </c>
      <c r="I264" t="s">
        <v>599</v>
      </c>
      <c r="J264" t="s">
        <v>600</v>
      </c>
      <c r="K264" t="s">
        <v>601</v>
      </c>
      <c r="L264">
        <v>1368</v>
      </c>
      <c r="N264">
        <v>1011</v>
      </c>
      <c r="O264" t="s">
        <v>544</v>
      </c>
      <c r="P264" t="s">
        <v>544</v>
      </c>
      <c r="Q264">
        <v>1</v>
      </c>
      <c r="X264">
        <v>1.1399999999999999</v>
      </c>
      <c r="Y264">
        <v>0</v>
      </c>
      <c r="Z264">
        <v>1942.21</v>
      </c>
      <c r="AA264">
        <v>436.39</v>
      </c>
      <c r="AB264">
        <v>0</v>
      </c>
      <c r="AC264">
        <v>0</v>
      </c>
      <c r="AD264">
        <v>1</v>
      </c>
      <c r="AE264">
        <v>0</v>
      </c>
      <c r="AF264" t="s">
        <v>3</v>
      </c>
      <c r="AG264">
        <v>1.1399999999999999</v>
      </c>
      <c r="AH264">
        <v>2</v>
      </c>
      <c r="AI264">
        <v>40602725</v>
      </c>
      <c r="AJ264">
        <v>182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</row>
    <row r="265" spans="1:44" x14ac:dyDescent="0.2">
      <c r="A265">
        <f>ROW(Source!A921)</f>
        <v>921</v>
      </c>
      <c r="B265">
        <v>40602735</v>
      </c>
      <c r="C265">
        <v>40602722</v>
      </c>
      <c r="D265">
        <v>38620266</v>
      </c>
      <c r="E265">
        <v>1</v>
      </c>
      <c r="F265">
        <v>1</v>
      </c>
      <c r="G265">
        <v>25</v>
      </c>
      <c r="H265">
        <v>2</v>
      </c>
      <c r="I265" t="s">
        <v>638</v>
      </c>
      <c r="J265" t="s">
        <v>639</v>
      </c>
      <c r="K265" t="s">
        <v>640</v>
      </c>
      <c r="L265">
        <v>1368</v>
      </c>
      <c r="N265">
        <v>1011</v>
      </c>
      <c r="O265" t="s">
        <v>544</v>
      </c>
      <c r="P265" t="s">
        <v>544</v>
      </c>
      <c r="Q265">
        <v>1</v>
      </c>
      <c r="X265">
        <v>8.9600000000000009</v>
      </c>
      <c r="Y265">
        <v>0</v>
      </c>
      <c r="Z265">
        <v>1207.81</v>
      </c>
      <c r="AA265">
        <v>504.4</v>
      </c>
      <c r="AB265">
        <v>0</v>
      </c>
      <c r="AC265">
        <v>0</v>
      </c>
      <c r="AD265">
        <v>1</v>
      </c>
      <c r="AE265">
        <v>0</v>
      </c>
      <c r="AF265" t="s">
        <v>3</v>
      </c>
      <c r="AG265">
        <v>8.9600000000000009</v>
      </c>
      <c r="AH265">
        <v>2</v>
      </c>
      <c r="AI265">
        <v>40602726</v>
      </c>
      <c r="AJ265">
        <v>183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</row>
    <row r="266" spans="1:44" x14ac:dyDescent="0.2">
      <c r="A266">
        <f>ROW(Source!A921)</f>
        <v>921</v>
      </c>
      <c r="B266">
        <v>40602736</v>
      </c>
      <c r="C266">
        <v>40602722</v>
      </c>
      <c r="D266">
        <v>38620267</v>
      </c>
      <c r="E266">
        <v>1</v>
      </c>
      <c r="F266">
        <v>1</v>
      </c>
      <c r="G266">
        <v>25</v>
      </c>
      <c r="H266">
        <v>2</v>
      </c>
      <c r="I266" t="s">
        <v>641</v>
      </c>
      <c r="J266" t="s">
        <v>642</v>
      </c>
      <c r="K266" t="s">
        <v>643</v>
      </c>
      <c r="L266">
        <v>1368</v>
      </c>
      <c r="N266">
        <v>1011</v>
      </c>
      <c r="O266" t="s">
        <v>544</v>
      </c>
      <c r="P266" t="s">
        <v>544</v>
      </c>
      <c r="Q266">
        <v>1</v>
      </c>
      <c r="X266">
        <v>18.25</v>
      </c>
      <c r="Y266">
        <v>0</v>
      </c>
      <c r="Z266">
        <v>1741.23</v>
      </c>
      <c r="AA266">
        <v>685.71</v>
      </c>
      <c r="AB266">
        <v>0</v>
      </c>
      <c r="AC266">
        <v>0</v>
      </c>
      <c r="AD266">
        <v>1</v>
      </c>
      <c r="AE266">
        <v>0</v>
      </c>
      <c r="AF266" t="s">
        <v>3</v>
      </c>
      <c r="AG266">
        <v>18.25</v>
      </c>
      <c r="AH266">
        <v>2</v>
      </c>
      <c r="AI266">
        <v>40602727</v>
      </c>
      <c r="AJ266">
        <v>184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</row>
    <row r="267" spans="1:44" x14ac:dyDescent="0.2">
      <c r="A267">
        <f>ROW(Source!A921)</f>
        <v>921</v>
      </c>
      <c r="B267">
        <v>40602737</v>
      </c>
      <c r="C267">
        <v>40602722</v>
      </c>
      <c r="D267">
        <v>38620305</v>
      </c>
      <c r="E267">
        <v>1</v>
      </c>
      <c r="F267">
        <v>1</v>
      </c>
      <c r="G267">
        <v>25</v>
      </c>
      <c r="H267">
        <v>2</v>
      </c>
      <c r="I267" t="s">
        <v>581</v>
      </c>
      <c r="J267" t="s">
        <v>582</v>
      </c>
      <c r="K267" t="s">
        <v>583</v>
      </c>
      <c r="L267">
        <v>1368</v>
      </c>
      <c r="N267">
        <v>1011</v>
      </c>
      <c r="O267" t="s">
        <v>544</v>
      </c>
      <c r="P267" t="s">
        <v>544</v>
      </c>
      <c r="Q267">
        <v>1</v>
      </c>
      <c r="X267">
        <v>2.2400000000000002</v>
      </c>
      <c r="Y267">
        <v>0</v>
      </c>
      <c r="Z267">
        <v>1364.77</v>
      </c>
      <c r="AA267">
        <v>610.30999999999995</v>
      </c>
      <c r="AB267">
        <v>0</v>
      </c>
      <c r="AC267">
        <v>0</v>
      </c>
      <c r="AD267">
        <v>1</v>
      </c>
      <c r="AE267">
        <v>0</v>
      </c>
      <c r="AF267" t="s">
        <v>3</v>
      </c>
      <c r="AG267">
        <v>2.2400000000000002</v>
      </c>
      <c r="AH267">
        <v>2</v>
      </c>
      <c r="AI267">
        <v>40602728</v>
      </c>
      <c r="AJ267">
        <v>185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</row>
    <row r="268" spans="1:44" x14ac:dyDescent="0.2">
      <c r="A268">
        <f>ROW(Source!A921)</f>
        <v>921</v>
      </c>
      <c r="B268">
        <v>40602738</v>
      </c>
      <c r="C268">
        <v>40602722</v>
      </c>
      <c r="D268">
        <v>38620271</v>
      </c>
      <c r="E268">
        <v>1</v>
      </c>
      <c r="F268">
        <v>1</v>
      </c>
      <c r="G268">
        <v>25</v>
      </c>
      <c r="H268">
        <v>2</v>
      </c>
      <c r="I268" t="s">
        <v>602</v>
      </c>
      <c r="J268" t="s">
        <v>603</v>
      </c>
      <c r="K268" t="s">
        <v>604</v>
      </c>
      <c r="L268">
        <v>1368</v>
      </c>
      <c r="N268">
        <v>1011</v>
      </c>
      <c r="O268" t="s">
        <v>544</v>
      </c>
      <c r="P268" t="s">
        <v>544</v>
      </c>
      <c r="Q268">
        <v>1</v>
      </c>
      <c r="X268">
        <v>0.65</v>
      </c>
      <c r="Y268">
        <v>0</v>
      </c>
      <c r="Z268">
        <v>1179.56</v>
      </c>
      <c r="AA268">
        <v>439.28</v>
      </c>
      <c r="AB268">
        <v>0</v>
      </c>
      <c r="AC268">
        <v>0</v>
      </c>
      <c r="AD268">
        <v>1</v>
      </c>
      <c r="AE268">
        <v>0</v>
      </c>
      <c r="AF268" t="s">
        <v>3</v>
      </c>
      <c r="AG268">
        <v>0.65</v>
      </c>
      <c r="AH268">
        <v>2</v>
      </c>
      <c r="AI268">
        <v>40602729</v>
      </c>
      <c r="AJ268">
        <v>186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</row>
    <row r="269" spans="1:44" x14ac:dyDescent="0.2">
      <c r="A269">
        <f>ROW(Source!A921)</f>
        <v>921</v>
      </c>
      <c r="B269">
        <v>40602739</v>
      </c>
      <c r="C269">
        <v>40602722</v>
      </c>
      <c r="D269">
        <v>38622240</v>
      </c>
      <c r="E269">
        <v>1</v>
      </c>
      <c r="F269">
        <v>1</v>
      </c>
      <c r="G269">
        <v>25</v>
      </c>
      <c r="H269">
        <v>3</v>
      </c>
      <c r="I269" t="s">
        <v>644</v>
      </c>
      <c r="J269" t="s">
        <v>645</v>
      </c>
      <c r="K269" t="s">
        <v>646</v>
      </c>
      <c r="L269">
        <v>1339</v>
      </c>
      <c r="N269">
        <v>1007</v>
      </c>
      <c r="O269" t="s">
        <v>263</v>
      </c>
      <c r="P269" t="s">
        <v>263</v>
      </c>
      <c r="Q269">
        <v>1</v>
      </c>
      <c r="X269">
        <v>126</v>
      </c>
      <c r="Y269">
        <v>1806.27</v>
      </c>
      <c r="Z269">
        <v>0</v>
      </c>
      <c r="AA269">
        <v>0</v>
      </c>
      <c r="AB269">
        <v>0</v>
      </c>
      <c r="AC269">
        <v>0</v>
      </c>
      <c r="AD269">
        <v>1</v>
      </c>
      <c r="AE269">
        <v>0</v>
      </c>
      <c r="AF269" t="s">
        <v>3</v>
      </c>
      <c r="AG269">
        <v>126</v>
      </c>
      <c r="AH269">
        <v>2</v>
      </c>
      <c r="AI269">
        <v>40602730</v>
      </c>
      <c r="AJ269">
        <v>187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</row>
    <row r="270" spans="1:44" x14ac:dyDescent="0.2">
      <c r="A270">
        <f>ROW(Source!A921)</f>
        <v>921</v>
      </c>
      <c r="B270">
        <v>40602740</v>
      </c>
      <c r="C270">
        <v>40602722</v>
      </c>
      <c r="D270">
        <v>38622957</v>
      </c>
      <c r="E270">
        <v>1</v>
      </c>
      <c r="F270">
        <v>1</v>
      </c>
      <c r="G270">
        <v>25</v>
      </c>
      <c r="H270">
        <v>3</v>
      </c>
      <c r="I270" t="s">
        <v>608</v>
      </c>
      <c r="J270" t="s">
        <v>609</v>
      </c>
      <c r="K270" t="s">
        <v>610</v>
      </c>
      <c r="L270">
        <v>1339</v>
      </c>
      <c r="N270">
        <v>1007</v>
      </c>
      <c r="O270" t="s">
        <v>263</v>
      </c>
      <c r="P270" t="s">
        <v>263</v>
      </c>
      <c r="Q270">
        <v>1</v>
      </c>
      <c r="X270">
        <v>7</v>
      </c>
      <c r="Y270">
        <v>33.729999999999997</v>
      </c>
      <c r="Z270">
        <v>0</v>
      </c>
      <c r="AA270">
        <v>0</v>
      </c>
      <c r="AB270">
        <v>0</v>
      </c>
      <c r="AC270">
        <v>0</v>
      </c>
      <c r="AD270">
        <v>1</v>
      </c>
      <c r="AE270">
        <v>0</v>
      </c>
      <c r="AF270" t="s">
        <v>3</v>
      </c>
      <c r="AG270">
        <v>7</v>
      </c>
      <c r="AH270">
        <v>2</v>
      </c>
      <c r="AI270">
        <v>40602731</v>
      </c>
      <c r="AJ270">
        <v>188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</row>
    <row r="271" spans="1:44" x14ac:dyDescent="0.2">
      <c r="A271">
        <f>ROW(Source!A922)</f>
        <v>922</v>
      </c>
      <c r="B271">
        <v>40602748</v>
      </c>
      <c r="C271">
        <v>40602741</v>
      </c>
      <c r="D271">
        <v>38607873</v>
      </c>
      <c r="E271">
        <v>25</v>
      </c>
      <c r="F271">
        <v>1</v>
      </c>
      <c r="G271">
        <v>25</v>
      </c>
      <c r="H271">
        <v>1</v>
      </c>
      <c r="I271" t="s">
        <v>538</v>
      </c>
      <c r="J271" t="s">
        <v>3</v>
      </c>
      <c r="K271" t="s">
        <v>539</v>
      </c>
      <c r="L271">
        <v>1191</v>
      </c>
      <c r="N271">
        <v>1013</v>
      </c>
      <c r="O271" t="s">
        <v>540</v>
      </c>
      <c r="P271" t="s">
        <v>540</v>
      </c>
      <c r="Q271">
        <v>1</v>
      </c>
      <c r="X271">
        <v>451.95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1</v>
      </c>
      <c r="AE271">
        <v>1</v>
      </c>
      <c r="AF271" t="s">
        <v>3</v>
      </c>
      <c r="AG271">
        <v>451.95</v>
      </c>
      <c r="AH271">
        <v>2</v>
      </c>
      <c r="AI271">
        <v>40602742</v>
      </c>
      <c r="AJ271">
        <v>189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</row>
    <row r="272" spans="1:44" x14ac:dyDescent="0.2">
      <c r="A272">
        <f>ROW(Source!A922)</f>
        <v>922</v>
      </c>
      <c r="B272">
        <v>40602749</v>
      </c>
      <c r="C272">
        <v>40602741</v>
      </c>
      <c r="D272">
        <v>38620195</v>
      </c>
      <c r="E272">
        <v>1</v>
      </c>
      <c r="F272">
        <v>1</v>
      </c>
      <c r="G272">
        <v>25</v>
      </c>
      <c r="H272">
        <v>2</v>
      </c>
      <c r="I272" t="s">
        <v>647</v>
      </c>
      <c r="J272" t="s">
        <v>648</v>
      </c>
      <c r="K272" t="s">
        <v>649</v>
      </c>
      <c r="L272">
        <v>1368</v>
      </c>
      <c r="N272">
        <v>1011</v>
      </c>
      <c r="O272" t="s">
        <v>544</v>
      </c>
      <c r="P272" t="s">
        <v>544</v>
      </c>
      <c r="Q272">
        <v>1</v>
      </c>
      <c r="X272">
        <v>1.31</v>
      </c>
      <c r="Y272">
        <v>0</v>
      </c>
      <c r="Z272">
        <v>662.01</v>
      </c>
      <c r="AA272">
        <v>353.32</v>
      </c>
      <c r="AB272">
        <v>0</v>
      </c>
      <c r="AC272">
        <v>0</v>
      </c>
      <c r="AD272">
        <v>1</v>
      </c>
      <c r="AE272">
        <v>0</v>
      </c>
      <c r="AF272" t="s">
        <v>3</v>
      </c>
      <c r="AG272">
        <v>1.31</v>
      </c>
      <c r="AH272">
        <v>2</v>
      </c>
      <c r="AI272">
        <v>40602743</v>
      </c>
      <c r="AJ272">
        <v>190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</row>
    <row r="273" spans="1:44" x14ac:dyDescent="0.2">
      <c r="A273">
        <f>ROW(Source!A922)</f>
        <v>922</v>
      </c>
      <c r="B273">
        <v>40602750</v>
      </c>
      <c r="C273">
        <v>40602741</v>
      </c>
      <c r="D273">
        <v>38620281</v>
      </c>
      <c r="E273">
        <v>1</v>
      </c>
      <c r="F273">
        <v>1</v>
      </c>
      <c r="G273">
        <v>25</v>
      </c>
      <c r="H273">
        <v>2</v>
      </c>
      <c r="I273" t="s">
        <v>599</v>
      </c>
      <c r="J273" t="s">
        <v>600</v>
      </c>
      <c r="K273" t="s">
        <v>601</v>
      </c>
      <c r="L273">
        <v>1368</v>
      </c>
      <c r="N273">
        <v>1011</v>
      </c>
      <c r="O273" t="s">
        <v>544</v>
      </c>
      <c r="P273" t="s">
        <v>544</v>
      </c>
      <c r="Q273">
        <v>1</v>
      </c>
      <c r="X273">
        <v>1.65</v>
      </c>
      <c r="Y273">
        <v>0</v>
      </c>
      <c r="Z273">
        <v>1942.21</v>
      </c>
      <c r="AA273">
        <v>436.39</v>
      </c>
      <c r="AB273">
        <v>0</v>
      </c>
      <c r="AC273">
        <v>0</v>
      </c>
      <c r="AD273">
        <v>1</v>
      </c>
      <c r="AE273">
        <v>0</v>
      </c>
      <c r="AF273" t="s">
        <v>3</v>
      </c>
      <c r="AG273">
        <v>1.65</v>
      </c>
      <c r="AH273">
        <v>2</v>
      </c>
      <c r="AI273">
        <v>40602744</v>
      </c>
      <c r="AJ273">
        <v>191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</row>
    <row r="274" spans="1:44" x14ac:dyDescent="0.2">
      <c r="A274">
        <f>ROW(Source!A922)</f>
        <v>922</v>
      </c>
      <c r="B274">
        <v>40602751</v>
      </c>
      <c r="C274">
        <v>40602741</v>
      </c>
      <c r="D274">
        <v>38622957</v>
      </c>
      <c r="E274">
        <v>1</v>
      </c>
      <c r="F274">
        <v>1</v>
      </c>
      <c r="G274">
        <v>25</v>
      </c>
      <c r="H274">
        <v>3</v>
      </c>
      <c r="I274" t="s">
        <v>608</v>
      </c>
      <c r="J274" t="s">
        <v>609</v>
      </c>
      <c r="K274" t="s">
        <v>610</v>
      </c>
      <c r="L274">
        <v>1339</v>
      </c>
      <c r="N274">
        <v>1007</v>
      </c>
      <c r="O274" t="s">
        <v>263</v>
      </c>
      <c r="P274" t="s">
        <v>263</v>
      </c>
      <c r="Q274">
        <v>1</v>
      </c>
      <c r="X274">
        <v>1</v>
      </c>
      <c r="Y274">
        <v>33.729999999999997</v>
      </c>
      <c r="Z274">
        <v>0</v>
      </c>
      <c r="AA274">
        <v>0</v>
      </c>
      <c r="AB274">
        <v>0</v>
      </c>
      <c r="AC274">
        <v>0</v>
      </c>
      <c r="AD274">
        <v>1</v>
      </c>
      <c r="AE274">
        <v>0</v>
      </c>
      <c r="AF274" t="s">
        <v>3</v>
      </c>
      <c r="AG274">
        <v>1</v>
      </c>
      <c r="AH274">
        <v>2</v>
      </c>
      <c r="AI274">
        <v>40602745</v>
      </c>
      <c r="AJ274">
        <v>193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</row>
    <row r="275" spans="1:44" x14ac:dyDescent="0.2">
      <c r="A275">
        <f>ROW(Source!A922)</f>
        <v>922</v>
      </c>
      <c r="B275">
        <v>40602752</v>
      </c>
      <c r="C275">
        <v>40602741</v>
      </c>
      <c r="D275">
        <v>38624005</v>
      </c>
      <c r="E275">
        <v>1</v>
      </c>
      <c r="F275">
        <v>1</v>
      </c>
      <c r="G275">
        <v>25</v>
      </c>
      <c r="H275">
        <v>3</v>
      </c>
      <c r="I275" t="s">
        <v>650</v>
      </c>
      <c r="J275" t="s">
        <v>651</v>
      </c>
      <c r="K275" t="s">
        <v>652</v>
      </c>
      <c r="L275">
        <v>1348</v>
      </c>
      <c r="N275">
        <v>1009</v>
      </c>
      <c r="O275" t="s">
        <v>42</v>
      </c>
      <c r="P275" t="s">
        <v>42</v>
      </c>
      <c r="Q275">
        <v>1000</v>
      </c>
      <c r="X275">
        <v>10</v>
      </c>
      <c r="Y275">
        <v>3589.47</v>
      </c>
      <c r="Z275">
        <v>0</v>
      </c>
      <c r="AA275">
        <v>0</v>
      </c>
      <c r="AB275">
        <v>0</v>
      </c>
      <c r="AC275">
        <v>0</v>
      </c>
      <c r="AD275">
        <v>1</v>
      </c>
      <c r="AE275">
        <v>0</v>
      </c>
      <c r="AF275" t="s">
        <v>3</v>
      </c>
      <c r="AG275">
        <v>10</v>
      </c>
      <c r="AH275">
        <v>2</v>
      </c>
      <c r="AI275">
        <v>40602747</v>
      </c>
      <c r="AJ275">
        <v>194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</row>
    <row r="276" spans="1:44" x14ac:dyDescent="0.2">
      <c r="A276">
        <f>ROW(Source!A922)</f>
        <v>922</v>
      </c>
      <c r="B276">
        <v>40602753</v>
      </c>
      <c r="C276">
        <v>40602741</v>
      </c>
      <c r="D276">
        <v>38608314</v>
      </c>
      <c r="E276">
        <v>25</v>
      </c>
      <c r="F276">
        <v>1</v>
      </c>
      <c r="G276">
        <v>25</v>
      </c>
      <c r="H276">
        <v>3</v>
      </c>
      <c r="I276" t="s">
        <v>741</v>
      </c>
      <c r="J276" t="s">
        <v>3</v>
      </c>
      <c r="K276" t="s">
        <v>742</v>
      </c>
      <c r="L276">
        <v>1327</v>
      </c>
      <c r="N276">
        <v>1005</v>
      </c>
      <c r="O276" t="s">
        <v>148</v>
      </c>
      <c r="P276" t="s">
        <v>148</v>
      </c>
      <c r="Q276">
        <v>1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 t="s">
        <v>3</v>
      </c>
      <c r="AG276">
        <v>0</v>
      </c>
      <c r="AH276">
        <v>3</v>
      </c>
      <c r="AI276">
        <v>-1</v>
      </c>
      <c r="AJ276" t="s">
        <v>3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</row>
    <row r="277" spans="1:44" x14ac:dyDescent="0.2">
      <c r="A277">
        <f>ROW(Source!A924)</f>
        <v>924</v>
      </c>
      <c r="B277">
        <v>40602760</v>
      </c>
      <c r="C277">
        <v>40602755</v>
      </c>
      <c r="D277">
        <v>38607873</v>
      </c>
      <c r="E277">
        <v>25</v>
      </c>
      <c r="F277">
        <v>1</v>
      </c>
      <c r="G277">
        <v>25</v>
      </c>
      <c r="H277">
        <v>1</v>
      </c>
      <c r="I277" t="s">
        <v>538</v>
      </c>
      <c r="J277" t="s">
        <v>3</v>
      </c>
      <c r="K277" t="s">
        <v>539</v>
      </c>
      <c r="L277">
        <v>1191</v>
      </c>
      <c r="N277">
        <v>1013</v>
      </c>
      <c r="O277" t="s">
        <v>540</v>
      </c>
      <c r="P277" t="s">
        <v>540</v>
      </c>
      <c r="Q277">
        <v>1</v>
      </c>
      <c r="X277">
        <v>37.840000000000003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1</v>
      </c>
      <c r="AE277">
        <v>1</v>
      </c>
      <c r="AF277" t="s">
        <v>3</v>
      </c>
      <c r="AG277">
        <v>37.840000000000003</v>
      </c>
      <c r="AH277">
        <v>2</v>
      </c>
      <c r="AI277">
        <v>40602756</v>
      </c>
      <c r="AJ277">
        <v>195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</row>
    <row r="278" spans="1:44" x14ac:dyDescent="0.2">
      <c r="A278">
        <f>ROW(Source!A924)</f>
        <v>924</v>
      </c>
      <c r="B278">
        <v>40602761</v>
      </c>
      <c r="C278">
        <v>40602755</v>
      </c>
      <c r="D278">
        <v>38620956</v>
      </c>
      <c r="E278">
        <v>1</v>
      </c>
      <c r="F278">
        <v>1</v>
      </c>
      <c r="G278">
        <v>25</v>
      </c>
      <c r="H278">
        <v>2</v>
      </c>
      <c r="I278" t="s">
        <v>653</v>
      </c>
      <c r="J278" t="s">
        <v>654</v>
      </c>
      <c r="K278" t="s">
        <v>655</v>
      </c>
      <c r="L278">
        <v>1368</v>
      </c>
      <c r="N278">
        <v>1011</v>
      </c>
      <c r="O278" t="s">
        <v>544</v>
      </c>
      <c r="P278" t="s">
        <v>544</v>
      </c>
      <c r="Q278">
        <v>1</v>
      </c>
      <c r="X278">
        <v>31.5</v>
      </c>
      <c r="Y278">
        <v>0</v>
      </c>
      <c r="Z278">
        <v>447.33</v>
      </c>
      <c r="AA278">
        <v>381.58</v>
      </c>
      <c r="AB278">
        <v>0</v>
      </c>
      <c r="AC278">
        <v>0</v>
      </c>
      <c r="AD278">
        <v>1</v>
      </c>
      <c r="AE278">
        <v>0</v>
      </c>
      <c r="AF278" t="s">
        <v>3</v>
      </c>
      <c r="AG278">
        <v>31.5</v>
      </c>
      <c r="AH278">
        <v>2</v>
      </c>
      <c r="AI278">
        <v>40602757</v>
      </c>
      <c r="AJ278">
        <v>196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</row>
    <row r="279" spans="1:44" x14ac:dyDescent="0.2">
      <c r="A279">
        <f>ROW(Source!A924)</f>
        <v>924</v>
      </c>
      <c r="B279">
        <v>40602762</v>
      </c>
      <c r="C279">
        <v>40602755</v>
      </c>
      <c r="D279">
        <v>38622957</v>
      </c>
      <c r="E279">
        <v>1</v>
      </c>
      <c r="F279">
        <v>1</v>
      </c>
      <c r="G279">
        <v>25</v>
      </c>
      <c r="H279">
        <v>3</v>
      </c>
      <c r="I279" t="s">
        <v>608</v>
      </c>
      <c r="J279" t="s">
        <v>609</v>
      </c>
      <c r="K279" t="s">
        <v>610</v>
      </c>
      <c r="L279">
        <v>1339</v>
      </c>
      <c r="N279">
        <v>1007</v>
      </c>
      <c r="O279" t="s">
        <v>263</v>
      </c>
      <c r="P279" t="s">
        <v>263</v>
      </c>
      <c r="Q279">
        <v>1</v>
      </c>
      <c r="X279">
        <v>0.3</v>
      </c>
      <c r="Y279">
        <v>33.729999999999997</v>
      </c>
      <c r="Z279">
        <v>0</v>
      </c>
      <c r="AA279">
        <v>0</v>
      </c>
      <c r="AB279">
        <v>0</v>
      </c>
      <c r="AC279">
        <v>0</v>
      </c>
      <c r="AD279">
        <v>1</v>
      </c>
      <c r="AE279">
        <v>0</v>
      </c>
      <c r="AF279" t="s">
        <v>3</v>
      </c>
      <c r="AG279">
        <v>0.3</v>
      </c>
      <c r="AH279">
        <v>2</v>
      </c>
      <c r="AI279">
        <v>40602758</v>
      </c>
      <c r="AJ279">
        <v>197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</row>
    <row r="280" spans="1:44" x14ac:dyDescent="0.2">
      <c r="A280">
        <f>ROW(Source!A924)</f>
        <v>924</v>
      </c>
      <c r="B280">
        <v>40602763</v>
      </c>
      <c r="C280">
        <v>40602755</v>
      </c>
      <c r="D280">
        <v>38625161</v>
      </c>
      <c r="E280">
        <v>1</v>
      </c>
      <c r="F280">
        <v>1</v>
      </c>
      <c r="G280">
        <v>25</v>
      </c>
      <c r="H280">
        <v>3</v>
      </c>
      <c r="I280" t="s">
        <v>656</v>
      </c>
      <c r="J280" t="s">
        <v>657</v>
      </c>
      <c r="K280" t="s">
        <v>658</v>
      </c>
      <c r="L280">
        <v>1354</v>
      </c>
      <c r="N280">
        <v>1010</v>
      </c>
      <c r="O280" t="s">
        <v>171</v>
      </c>
      <c r="P280" t="s">
        <v>171</v>
      </c>
      <c r="Q280">
        <v>1</v>
      </c>
      <c r="X280">
        <v>0.67</v>
      </c>
      <c r="Y280">
        <v>1415.48</v>
      </c>
      <c r="Z280">
        <v>0</v>
      </c>
      <c r="AA280">
        <v>0</v>
      </c>
      <c r="AB280">
        <v>0</v>
      </c>
      <c r="AC280">
        <v>0</v>
      </c>
      <c r="AD280">
        <v>1</v>
      </c>
      <c r="AE280">
        <v>0</v>
      </c>
      <c r="AF280" t="s">
        <v>3</v>
      </c>
      <c r="AG280">
        <v>0.67</v>
      </c>
      <c r="AH280">
        <v>2</v>
      </c>
      <c r="AI280">
        <v>40602759</v>
      </c>
      <c r="AJ280">
        <v>198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</row>
    <row r="281" spans="1:44" x14ac:dyDescent="0.2">
      <c r="A281">
        <f>ROW(Source!A959)</f>
        <v>959</v>
      </c>
      <c r="B281">
        <v>40602765</v>
      </c>
      <c r="C281">
        <v>40602764</v>
      </c>
      <c r="D281">
        <v>38607873</v>
      </c>
      <c r="E281">
        <v>25</v>
      </c>
      <c r="F281">
        <v>1</v>
      </c>
      <c r="G281">
        <v>25</v>
      </c>
      <c r="H281">
        <v>1</v>
      </c>
      <c r="I281" t="s">
        <v>538</v>
      </c>
      <c r="J281" t="s">
        <v>3</v>
      </c>
      <c r="K281" t="s">
        <v>539</v>
      </c>
      <c r="L281">
        <v>1191</v>
      </c>
      <c r="N281">
        <v>1013</v>
      </c>
      <c r="O281" t="s">
        <v>540</v>
      </c>
      <c r="P281" t="s">
        <v>540</v>
      </c>
      <c r="Q281">
        <v>1</v>
      </c>
      <c r="X281">
        <v>342.54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1</v>
      </c>
      <c r="AE281">
        <v>1</v>
      </c>
      <c r="AF281" t="s">
        <v>165</v>
      </c>
      <c r="AG281">
        <v>68.50800000000001</v>
      </c>
      <c r="AH281">
        <v>3</v>
      </c>
      <c r="AI281">
        <v>-1</v>
      </c>
      <c r="AJ281" t="s">
        <v>3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</row>
    <row r="282" spans="1:44" x14ac:dyDescent="0.2">
      <c r="A282">
        <f>ROW(Source!A959)</f>
        <v>959</v>
      </c>
      <c r="B282">
        <v>40602766</v>
      </c>
      <c r="C282">
        <v>40602764</v>
      </c>
      <c r="D282">
        <v>38620402</v>
      </c>
      <c r="E282">
        <v>1</v>
      </c>
      <c r="F282">
        <v>1</v>
      </c>
      <c r="G282">
        <v>25</v>
      </c>
      <c r="H282">
        <v>2</v>
      </c>
      <c r="I282" t="s">
        <v>729</v>
      </c>
      <c r="J282" t="s">
        <v>730</v>
      </c>
      <c r="K282" t="s">
        <v>731</v>
      </c>
      <c r="L282">
        <v>1368</v>
      </c>
      <c r="N282">
        <v>1011</v>
      </c>
      <c r="O282" t="s">
        <v>544</v>
      </c>
      <c r="P282" t="s">
        <v>544</v>
      </c>
      <c r="Q282">
        <v>1</v>
      </c>
      <c r="X282">
        <v>13.75</v>
      </c>
      <c r="Y282">
        <v>0</v>
      </c>
      <c r="Z282">
        <v>1238.46</v>
      </c>
      <c r="AA282">
        <v>606.38</v>
      </c>
      <c r="AB282">
        <v>0</v>
      </c>
      <c r="AC282">
        <v>0</v>
      </c>
      <c r="AD282">
        <v>1</v>
      </c>
      <c r="AE282">
        <v>0</v>
      </c>
      <c r="AF282" t="s">
        <v>165</v>
      </c>
      <c r="AG282">
        <v>2.75</v>
      </c>
      <c r="AH282">
        <v>3</v>
      </c>
      <c r="AI282">
        <v>-1</v>
      </c>
      <c r="AJ282" t="s">
        <v>3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</row>
    <row r="283" spans="1:44" x14ac:dyDescent="0.2">
      <c r="A283">
        <f>ROW(Source!A959)</f>
        <v>959</v>
      </c>
      <c r="B283">
        <v>40602767</v>
      </c>
      <c r="C283">
        <v>40602764</v>
      </c>
      <c r="D283">
        <v>38622003</v>
      </c>
      <c r="E283">
        <v>1</v>
      </c>
      <c r="F283">
        <v>1</v>
      </c>
      <c r="G283">
        <v>25</v>
      </c>
      <c r="H283">
        <v>3</v>
      </c>
      <c r="I283" t="s">
        <v>174</v>
      </c>
      <c r="J283" t="s">
        <v>176</v>
      </c>
      <c r="K283" t="s">
        <v>175</v>
      </c>
      <c r="L283">
        <v>1348</v>
      </c>
      <c r="N283">
        <v>1009</v>
      </c>
      <c r="O283" t="s">
        <v>42</v>
      </c>
      <c r="P283" t="s">
        <v>42</v>
      </c>
      <c r="Q283">
        <v>1000</v>
      </c>
      <c r="X283">
        <v>4.8000000000000001E-2</v>
      </c>
      <c r="Y283">
        <v>131633.01999999999</v>
      </c>
      <c r="Z283">
        <v>0</v>
      </c>
      <c r="AA283">
        <v>0</v>
      </c>
      <c r="AB283">
        <v>0</v>
      </c>
      <c r="AC283">
        <v>0</v>
      </c>
      <c r="AD283">
        <v>1</v>
      </c>
      <c r="AE283">
        <v>0</v>
      </c>
      <c r="AF283" t="s">
        <v>233</v>
      </c>
      <c r="AG283">
        <v>0</v>
      </c>
      <c r="AH283">
        <v>3</v>
      </c>
      <c r="AI283">
        <v>-1</v>
      </c>
      <c r="AJ283" t="s">
        <v>3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</row>
    <row r="284" spans="1:44" x14ac:dyDescent="0.2">
      <c r="A284">
        <f>ROW(Source!A959)</f>
        <v>959</v>
      </c>
      <c r="B284">
        <v>40602768</v>
      </c>
      <c r="C284">
        <v>40602764</v>
      </c>
      <c r="D284">
        <v>38625703</v>
      </c>
      <c r="E284">
        <v>1</v>
      </c>
      <c r="F284">
        <v>1</v>
      </c>
      <c r="G284">
        <v>25</v>
      </c>
      <c r="H284">
        <v>3</v>
      </c>
      <c r="I284" t="s">
        <v>169</v>
      </c>
      <c r="J284" t="s">
        <v>172</v>
      </c>
      <c r="K284" t="s">
        <v>170</v>
      </c>
      <c r="L284">
        <v>1354</v>
      </c>
      <c r="N284">
        <v>1010</v>
      </c>
      <c r="O284" t="s">
        <v>171</v>
      </c>
      <c r="P284" t="s">
        <v>171</v>
      </c>
      <c r="Q284">
        <v>1</v>
      </c>
      <c r="X284">
        <v>100</v>
      </c>
      <c r="Y284">
        <v>1799.61</v>
      </c>
      <c r="Z284">
        <v>0</v>
      </c>
      <c r="AA284">
        <v>0</v>
      </c>
      <c r="AB284">
        <v>0</v>
      </c>
      <c r="AC284">
        <v>0</v>
      </c>
      <c r="AD284">
        <v>1</v>
      </c>
      <c r="AE284">
        <v>0</v>
      </c>
      <c r="AF284" t="s">
        <v>233</v>
      </c>
      <c r="AG284">
        <v>0</v>
      </c>
      <c r="AH284">
        <v>3</v>
      </c>
      <c r="AI284">
        <v>-1</v>
      </c>
      <c r="AJ284" t="s">
        <v>3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</row>
    <row r="285" spans="1:44" x14ac:dyDescent="0.2">
      <c r="A285">
        <f>ROW(Source!A959)</f>
        <v>959</v>
      </c>
      <c r="B285">
        <v>40602769</v>
      </c>
      <c r="C285">
        <v>40602764</v>
      </c>
      <c r="D285">
        <v>38608615</v>
      </c>
      <c r="E285">
        <v>25</v>
      </c>
      <c r="F285">
        <v>1</v>
      </c>
      <c r="G285">
        <v>25</v>
      </c>
      <c r="H285">
        <v>3</v>
      </c>
      <c r="I285" t="s">
        <v>732</v>
      </c>
      <c r="J285" t="s">
        <v>3</v>
      </c>
      <c r="K285" t="s">
        <v>733</v>
      </c>
      <c r="L285">
        <v>1354</v>
      </c>
      <c r="N285">
        <v>1010</v>
      </c>
      <c r="O285" t="s">
        <v>171</v>
      </c>
      <c r="P285" t="s">
        <v>171</v>
      </c>
      <c r="Q285">
        <v>1</v>
      </c>
      <c r="X285">
        <v>100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 t="s">
        <v>233</v>
      </c>
      <c r="AG285">
        <v>0</v>
      </c>
      <c r="AH285">
        <v>3</v>
      </c>
      <c r="AI285">
        <v>-1</v>
      </c>
      <c r="AJ285" t="s">
        <v>3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</row>
    <row r="286" spans="1:44" x14ac:dyDescent="0.2">
      <c r="A286">
        <f>ROW(Source!A960)</f>
        <v>960</v>
      </c>
      <c r="B286">
        <v>40602775</v>
      </c>
      <c r="C286">
        <v>40602770</v>
      </c>
      <c r="D286">
        <v>38607873</v>
      </c>
      <c r="E286">
        <v>25</v>
      </c>
      <c r="F286">
        <v>1</v>
      </c>
      <c r="G286">
        <v>25</v>
      </c>
      <c r="H286">
        <v>1</v>
      </c>
      <c r="I286" t="s">
        <v>538</v>
      </c>
      <c r="J286" t="s">
        <v>3</v>
      </c>
      <c r="K286" t="s">
        <v>539</v>
      </c>
      <c r="L286">
        <v>1191</v>
      </c>
      <c r="N286">
        <v>1013</v>
      </c>
      <c r="O286" t="s">
        <v>540</v>
      </c>
      <c r="P286" t="s">
        <v>540</v>
      </c>
      <c r="Q286">
        <v>1</v>
      </c>
      <c r="X286">
        <v>342.54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1</v>
      </c>
      <c r="AE286">
        <v>1</v>
      </c>
      <c r="AF286" t="s">
        <v>3</v>
      </c>
      <c r="AG286">
        <v>342.54</v>
      </c>
      <c r="AH286">
        <v>3</v>
      </c>
      <c r="AI286">
        <v>-1</v>
      </c>
      <c r="AJ286" t="s">
        <v>3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</row>
    <row r="287" spans="1:44" x14ac:dyDescent="0.2">
      <c r="A287">
        <f>ROW(Source!A960)</f>
        <v>960</v>
      </c>
      <c r="B287">
        <v>40602776</v>
      </c>
      <c r="C287">
        <v>40602770</v>
      </c>
      <c r="D287">
        <v>38620402</v>
      </c>
      <c r="E287">
        <v>1</v>
      </c>
      <c r="F287">
        <v>1</v>
      </c>
      <c r="G287">
        <v>25</v>
      </c>
      <c r="H287">
        <v>2</v>
      </c>
      <c r="I287" t="s">
        <v>729</v>
      </c>
      <c r="J287" t="s">
        <v>730</v>
      </c>
      <c r="K287" t="s">
        <v>731</v>
      </c>
      <c r="L287">
        <v>1368</v>
      </c>
      <c r="N287">
        <v>1011</v>
      </c>
      <c r="O287" t="s">
        <v>544</v>
      </c>
      <c r="P287" t="s">
        <v>544</v>
      </c>
      <c r="Q287">
        <v>1</v>
      </c>
      <c r="X287">
        <v>13.75</v>
      </c>
      <c r="Y287">
        <v>0</v>
      </c>
      <c r="Z287">
        <v>1238.46</v>
      </c>
      <c r="AA287">
        <v>606.38</v>
      </c>
      <c r="AB287">
        <v>0</v>
      </c>
      <c r="AC287">
        <v>0</v>
      </c>
      <c r="AD287">
        <v>1</v>
      </c>
      <c r="AE287">
        <v>0</v>
      </c>
      <c r="AF287" t="s">
        <v>3</v>
      </c>
      <c r="AG287">
        <v>13.75</v>
      </c>
      <c r="AH287">
        <v>3</v>
      </c>
      <c r="AI287">
        <v>-1</v>
      </c>
      <c r="AJ287" t="s">
        <v>3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</row>
    <row r="288" spans="1:44" x14ac:dyDescent="0.2">
      <c r="A288">
        <f>ROW(Source!A960)</f>
        <v>960</v>
      </c>
      <c r="B288">
        <v>40602777</v>
      </c>
      <c r="C288">
        <v>40602770</v>
      </c>
      <c r="D288">
        <v>38622003</v>
      </c>
      <c r="E288">
        <v>1</v>
      </c>
      <c r="F288">
        <v>1</v>
      </c>
      <c r="G288">
        <v>25</v>
      </c>
      <c r="H288">
        <v>3</v>
      </c>
      <c r="I288" t="s">
        <v>174</v>
      </c>
      <c r="J288" t="s">
        <v>176</v>
      </c>
      <c r="K288" t="s">
        <v>175</v>
      </c>
      <c r="L288">
        <v>1348</v>
      </c>
      <c r="N288">
        <v>1009</v>
      </c>
      <c r="O288" t="s">
        <v>42</v>
      </c>
      <c r="P288" t="s">
        <v>42</v>
      </c>
      <c r="Q288">
        <v>1000</v>
      </c>
      <c r="X288">
        <v>4.8000000000000001E-2</v>
      </c>
      <c r="Y288">
        <v>131633.01999999999</v>
      </c>
      <c r="Z288">
        <v>0</v>
      </c>
      <c r="AA288">
        <v>0</v>
      </c>
      <c r="AB288">
        <v>0</v>
      </c>
      <c r="AC288">
        <v>0</v>
      </c>
      <c r="AD288">
        <v>1</v>
      </c>
      <c r="AE288">
        <v>0</v>
      </c>
      <c r="AF288" t="s">
        <v>3</v>
      </c>
      <c r="AG288">
        <v>4.8000000000000001E-2</v>
      </c>
      <c r="AH288">
        <v>2</v>
      </c>
      <c r="AI288">
        <v>40602771</v>
      </c>
      <c r="AJ288">
        <v>199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</row>
    <row r="289" spans="1:44" x14ac:dyDescent="0.2">
      <c r="A289">
        <f>ROW(Source!A960)</f>
        <v>960</v>
      </c>
      <c r="B289">
        <v>40602778</v>
      </c>
      <c r="C289">
        <v>40602770</v>
      </c>
      <c r="D289">
        <v>38625703</v>
      </c>
      <c r="E289">
        <v>1</v>
      </c>
      <c r="F289">
        <v>1</v>
      </c>
      <c r="G289">
        <v>25</v>
      </c>
      <c r="H289">
        <v>3</v>
      </c>
      <c r="I289" t="s">
        <v>169</v>
      </c>
      <c r="J289" t="s">
        <v>172</v>
      </c>
      <c r="K289" t="s">
        <v>170</v>
      </c>
      <c r="L289">
        <v>1354</v>
      </c>
      <c r="N289">
        <v>1010</v>
      </c>
      <c r="O289" t="s">
        <v>171</v>
      </c>
      <c r="P289" t="s">
        <v>171</v>
      </c>
      <c r="Q289">
        <v>1</v>
      </c>
      <c r="X289">
        <v>100</v>
      </c>
      <c r="Y289">
        <v>1799.61</v>
      </c>
      <c r="Z289">
        <v>0</v>
      </c>
      <c r="AA289">
        <v>0</v>
      </c>
      <c r="AB289">
        <v>0</v>
      </c>
      <c r="AC289">
        <v>0</v>
      </c>
      <c r="AD289">
        <v>1</v>
      </c>
      <c r="AE289">
        <v>0</v>
      </c>
      <c r="AF289" t="s">
        <v>3</v>
      </c>
      <c r="AG289">
        <v>100</v>
      </c>
      <c r="AH289">
        <v>2</v>
      </c>
      <c r="AI289">
        <v>40602772</v>
      </c>
      <c r="AJ289">
        <v>201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</row>
    <row r="290" spans="1:44" x14ac:dyDescent="0.2">
      <c r="A290">
        <f>ROW(Source!A960)</f>
        <v>960</v>
      </c>
      <c r="B290">
        <v>40602779</v>
      </c>
      <c r="C290">
        <v>40602770</v>
      </c>
      <c r="D290">
        <v>38608615</v>
      </c>
      <c r="E290">
        <v>25</v>
      </c>
      <c r="F290">
        <v>1</v>
      </c>
      <c r="G290">
        <v>25</v>
      </c>
      <c r="H290">
        <v>3</v>
      </c>
      <c r="I290" t="s">
        <v>732</v>
      </c>
      <c r="J290" t="s">
        <v>3</v>
      </c>
      <c r="K290" t="s">
        <v>733</v>
      </c>
      <c r="L290">
        <v>1354</v>
      </c>
      <c r="N290">
        <v>1010</v>
      </c>
      <c r="O290" t="s">
        <v>171</v>
      </c>
      <c r="P290" t="s">
        <v>171</v>
      </c>
      <c r="Q290">
        <v>1</v>
      </c>
      <c r="X290">
        <v>100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 t="s">
        <v>3</v>
      </c>
      <c r="AG290">
        <v>100</v>
      </c>
      <c r="AH290">
        <v>3</v>
      </c>
      <c r="AI290">
        <v>-1</v>
      </c>
      <c r="AJ290" t="s">
        <v>3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</row>
    <row r="291" spans="1:44" x14ac:dyDescent="0.2">
      <c r="A291">
        <f>ROW(Source!A1032)</f>
        <v>1032</v>
      </c>
      <c r="B291">
        <v>40602786</v>
      </c>
      <c r="C291">
        <v>40602784</v>
      </c>
      <c r="D291">
        <v>38607873</v>
      </c>
      <c r="E291">
        <v>25</v>
      </c>
      <c r="F291">
        <v>1</v>
      </c>
      <c r="G291">
        <v>25</v>
      </c>
      <c r="H291">
        <v>1</v>
      </c>
      <c r="I291" t="s">
        <v>538</v>
      </c>
      <c r="J291" t="s">
        <v>3</v>
      </c>
      <c r="K291" t="s">
        <v>539</v>
      </c>
      <c r="L291">
        <v>1191</v>
      </c>
      <c r="N291">
        <v>1013</v>
      </c>
      <c r="O291" t="s">
        <v>540</v>
      </c>
      <c r="P291" t="s">
        <v>540</v>
      </c>
      <c r="Q291">
        <v>1</v>
      </c>
      <c r="X291">
        <v>18.68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1</v>
      </c>
      <c r="AE291">
        <v>1</v>
      </c>
      <c r="AF291" t="s">
        <v>3</v>
      </c>
      <c r="AG291">
        <v>18.68</v>
      </c>
      <c r="AH291">
        <v>2</v>
      </c>
      <c r="AI291">
        <v>40602785</v>
      </c>
      <c r="AJ291">
        <v>203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</row>
    <row r="292" spans="1:44" x14ac:dyDescent="0.2">
      <c r="A292">
        <f>ROW(Source!A1033)</f>
        <v>1033</v>
      </c>
      <c r="B292">
        <v>40602789</v>
      </c>
      <c r="C292">
        <v>40602787</v>
      </c>
      <c r="D292">
        <v>38607873</v>
      </c>
      <c r="E292">
        <v>25</v>
      </c>
      <c r="F292">
        <v>1</v>
      </c>
      <c r="G292">
        <v>25</v>
      </c>
      <c r="H292">
        <v>1</v>
      </c>
      <c r="I292" t="s">
        <v>538</v>
      </c>
      <c r="J292" t="s">
        <v>3</v>
      </c>
      <c r="K292" t="s">
        <v>539</v>
      </c>
      <c r="L292">
        <v>1191</v>
      </c>
      <c r="N292">
        <v>1013</v>
      </c>
      <c r="O292" t="s">
        <v>540</v>
      </c>
      <c r="P292" t="s">
        <v>540</v>
      </c>
      <c r="Q292">
        <v>1</v>
      </c>
      <c r="X292">
        <v>76.7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1</v>
      </c>
      <c r="AE292">
        <v>1</v>
      </c>
      <c r="AF292" t="s">
        <v>3</v>
      </c>
      <c r="AG292">
        <v>76.7</v>
      </c>
      <c r="AH292">
        <v>2</v>
      </c>
      <c r="AI292">
        <v>40602788</v>
      </c>
      <c r="AJ292">
        <v>204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</row>
    <row r="293" spans="1:44" x14ac:dyDescent="0.2">
      <c r="A293">
        <f>ROW(Source!A1034)</f>
        <v>1034</v>
      </c>
      <c r="B293">
        <v>40602796</v>
      </c>
      <c r="C293">
        <v>40602791</v>
      </c>
      <c r="D293">
        <v>38607873</v>
      </c>
      <c r="E293">
        <v>25</v>
      </c>
      <c r="F293">
        <v>1</v>
      </c>
      <c r="G293">
        <v>25</v>
      </c>
      <c r="H293">
        <v>1</v>
      </c>
      <c r="I293" t="s">
        <v>538</v>
      </c>
      <c r="J293" t="s">
        <v>3</v>
      </c>
      <c r="K293" t="s">
        <v>539</v>
      </c>
      <c r="L293">
        <v>1191</v>
      </c>
      <c r="N293">
        <v>1013</v>
      </c>
      <c r="O293" t="s">
        <v>540</v>
      </c>
      <c r="P293" t="s">
        <v>540</v>
      </c>
      <c r="Q293">
        <v>1</v>
      </c>
      <c r="X293">
        <v>25.98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1</v>
      </c>
      <c r="AE293">
        <v>1</v>
      </c>
      <c r="AF293" t="s">
        <v>165</v>
      </c>
      <c r="AG293">
        <v>5.1960000000000006</v>
      </c>
      <c r="AH293">
        <v>2</v>
      </c>
      <c r="AI293">
        <v>40602792</v>
      </c>
      <c r="AJ293">
        <v>205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</row>
    <row r="294" spans="1:44" x14ac:dyDescent="0.2">
      <c r="A294">
        <f>ROW(Source!A1034)</f>
        <v>1034</v>
      </c>
      <c r="B294">
        <v>40602797</v>
      </c>
      <c r="C294">
        <v>40602791</v>
      </c>
      <c r="D294">
        <v>38620195</v>
      </c>
      <c r="E294">
        <v>1</v>
      </c>
      <c r="F294">
        <v>1</v>
      </c>
      <c r="G294">
        <v>25</v>
      </c>
      <c r="H294">
        <v>2</v>
      </c>
      <c r="I294" t="s">
        <v>647</v>
      </c>
      <c r="J294" t="s">
        <v>648</v>
      </c>
      <c r="K294" t="s">
        <v>649</v>
      </c>
      <c r="L294">
        <v>1368</v>
      </c>
      <c r="N294">
        <v>1011</v>
      </c>
      <c r="O294" t="s">
        <v>544</v>
      </c>
      <c r="P294" t="s">
        <v>544</v>
      </c>
      <c r="Q294">
        <v>1</v>
      </c>
      <c r="X294">
        <v>0.86</v>
      </c>
      <c r="Y294">
        <v>0</v>
      </c>
      <c r="Z294">
        <v>662.01</v>
      </c>
      <c r="AA294">
        <v>353.32</v>
      </c>
      <c r="AB294">
        <v>0</v>
      </c>
      <c r="AC294">
        <v>0</v>
      </c>
      <c r="AD294">
        <v>1</v>
      </c>
      <c r="AE294">
        <v>0</v>
      </c>
      <c r="AF294" t="s">
        <v>165</v>
      </c>
      <c r="AG294">
        <v>0.17200000000000001</v>
      </c>
      <c r="AH294">
        <v>2</v>
      </c>
      <c r="AI294">
        <v>40602793</v>
      </c>
      <c r="AJ294">
        <v>206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</row>
    <row r="295" spans="1:44" x14ac:dyDescent="0.2">
      <c r="A295">
        <f>ROW(Source!A1034)</f>
        <v>1034</v>
      </c>
      <c r="B295">
        <v>40602798</v>
      </c>
      <c r="C295">
        <v>40602791</v>
      </c>
      <c r="D295">
        <v>38623893</v>
      </c>
      <c r="E295">
        <v>1</v>
      </c>
      <c r="F295">
        <v>1</v>
      </c>
      <c r="G295">
        <v>25</v>
      </c>
      <c r="H295">
        <v>3</v>
      </c>
      <c r="I295" t="s">
        <v>659</v>
      </c>
      <c r="J295" t="s">
        <v>660</v>
      </c>
      <c r="K295" t="s">
        <v>661</v>
      </c>
      <c r="L295">
        <v>1339</v>
      </c>
      <c r="N295">
        <v>1007</v>
      </c>
      <c r="O295" t="s">
        <v>263</v>
      </c>
      <c r="P295" t="s">
        <v>263</v>
      </c>
      <c r="Q295">
        <v>1</v>
      </c>
      <c r="X295">
        <v>4.3</v>
      </c>
      <c r="Y295">
        <v>3529.68</v>
      </c>
      <c r="Z295">
        <v>0</v>
      </c>
      <c r="AA295">
        <v>0</v>
      </c>
      <c r="AB295">
        <v>0</v>
      </c>
      <c r="AC295">
        <v>0</v>
      </c>
      <c r="AD295">
        <v>1</v>
      </c>
      <c r="AE295">
        <v>0</v>
      </c>
      <c r="AF295" t="s">
        <v>233</v>
      </c>
      <c r="AG295">
        <v>0</v>
      </c>
      <c r="AH295">
        <v>2</v>
      </c>
      <c r="AI295">
        <v>40602794</v>
      </c>
      <c r="AJ295">
        <v>207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</row>
    <row r="296" spans="1:44" x14ac:dyDescent="0.2">
      <c r="A296">
        <f>ROW(Source!A1034)</f>
        <v>1034</v>
      </c>
      <c r="B296">
        <v>40602799</v>
      </c>
      <c r="C296">
        <v>40602791</v>
      </c>
      <c r="D296">
        <v>38624843</v>
      </c>
      <c r="E296">
        <v>1</v>
      </c>
      <c r="F296">
        <v>1</v>
      </c>
      <c r="G296">
        <v>25</v>
      </c>
      <c r="H296">
        <v>3</v>
      </c>
      <c r="I296" t="s">
        <v>662</v>
      </c>
      <c r="J296" t="s">
        <v>663</v>
      </c>
      <c r="K296" t="s">
        <v>664</v>
      </c>
      <c r="L296">
        <v>1035</v>
      </c>
      <c r="N296">
        <v>1013</v>
      </c>
      <c r="O296" t="s">
        <v>665</v>
      </c>
      <c r="P296" t="s">
        <v>665</v>
      </c>
      <c r="Q296">
        <v>1</v>
      </c>
      <c r="X296">
        <v>100</v>
      </c>
      <c r="Y296">
        <v>5240.13</v>
      </c>
      <c r="Z296">
        <v>0</v>
      </c>
      <c r="AA296">
        <v>0</v>
      </c>
      <c r="AB296">
        <v>0</v>
      </c>
      <c r="AC296">
        <v>0</v>
      </c>
      <c r="AD296">
        <v>1</v>
      </c>
      <c r="AE296">
        <v>0</v>
      </c>
      <c r="AF296" t="s">
        <v>233</v>
      </c>
      <c r="AG296">
        <v>0</v>
      </c>
      <c r="AH296">
        <v>2</v>
      </c>
      <c r="AI296">
        <v>40602795</v>
      </c>
      <c r="AJ296">
        <v>208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</row>
    <row r="297" spans="1:44" x14ac:dyDescent="0.2">
      <c r="A297">
        <f>ROW(Source!A1035)</f>
        <v>1035</v>
      </c>
      <c r="B297">
        <v>40602802</v>
      </c>
      <c r="C297">
        <v>40602800</v>
      </c>
      <c r="D297">
        <v>38620079</v>
      </c>
      <c r="E297">
        <v>1</v>
      </c>
      <c r="F297">
        <v>1</v>
      </c>
      <c r="G297">
        <v>25</v>
      </c>
      <c r="H297">
        <v>2</v>
      </c>
      <c r="I297" t="s">
        <v>584</v>
      </c>
      <c r="J297" t="s">
        <v>585</v>
      </c>
      <c r="K297" t="s">
        <v>586</v>
      </c>
      <c r="L297">
        <v>1368</v>
      </c>
      <c r="N297">
        <v>1011</v>
      </c>
      <c r="O297" t="s">
        <v>544</v>
      </c>
      <c r="P297" t="s">
        <v>544</v>
      </c>
      <c r="Q297">
        <v>1</v>
      </c>
      <c r="X297">
        <v>5.3699999999999998E-2</v>
      </c>
      <c r="Y297">
        <v>0</v>
      </c>
      <c r="Z297">
        <v>1451.71</v>
      </c>
      <c r="AA297">
        <v>457.95</v>
      </c>
      <c r="AB297">
        <v>0</v>
      </c>
      <c r="AC297">
        <v>0</v>
      </c>
      <c r="AD297">
        <v>1</v>
      </c>
      <c r="AE297">
        <v>0</v>
      </c>
      <c r="AF297" t="s">
        <v>3</v>
      </c>
      <c r="AG297">
        <v>5.3699999999999998E-2</v>
      </c>
      <c r="AH297">
        <v>2</v>
      </c>
      <c r="AI297">
        <v>40602801</v>
      </c>
      <c r="AJ297">
        <v>209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</row>
    <row r="298" spans="1:44" x14ac:dyDescent="0.2">
      <c r="A298">
        <f>ROW(Source!A1036)</f>
        <v>1036</v>
      </c>
      <c r="B298">
        <v>40602806</v>
      </c>
      <c r="C298">
        <v>40602803</v>
      </c>
      <c r="D298">
        <v>38620866</v>
      </c>
      <c r="E298">
        <v>1</v>
      </c>
      <c r="F298">
        <v>1</v>
      </c>
      <c r="G298">
        <v>25</v>
      </c>
      <c r="H298">
        <v>2</v>
      </c>
      <c r="I298" t="s">
        <v>587</v>
      </c>
      <c r="J298" t="s">
        <v>588</v>
      </c>
      <c r="K298" t="s">
        <v>589</v>
      </c>
      <c r="L298">
        <v>1368</v>
      </c>
      <c r="N298">
        <v>1011</v>
      </c>
      <c r="O298" t="s">
        <v>544</v>
      </c>
      <c r="P298" t="s">
        <v>544</v>
      </c>
      <c r="Q298">
        <v>1</v>
      </c>
      <c r="X298">
        <v>0.02</v>
      </c>
      <c r="Y298">
        <v>0</v>
      </c>
      <c r="Z298">
        <v>952.49</v>
      </c>
      <c r="AA298">
        <v>301.5</v>
      </c>
      <c r="AB298">
        <v>0</v>
      </c>
      <c r="AC298">
        <v>0</v>
      </c>
      <c r="AD298">
        <v>1</v>
      </c>
      <c r="AE298">
        <v>0</v>
      </c>
      <c r="AF298" t="s">
        <v>3</v>
      </c>
      <c r="AG298">
        <v>0.02</v>
      </c>
      <c r="AH298">
        <v>2</v>
      </c>
      <c r="AI298">
        <v>40602804</v>
      </c>
      <c r="AJ298">
        <v>210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</row>
    <row r="299" spans="1:44" x14ac:dyDescent="0.2">
      <c r="A299">
        <f>ROW(Source!A1036)</f>
        <v>1036</v>
      </c>
      <c r="B299">
        <v>40602807</v>
      </c>
      <c r="C299">
        <v>40602803</v>
      </c>
      <c r="D299">
        <v>38620867</v>
      </c>
      <c r="E299">
        <v>1</v>
      </c>
      <c r="F299">
        <v>1</v>
      </c>
      <c r="G299">
        <v>25</v>
      </c>
      <c r="H299">
        <v>2</v>
      </c>
      <c r="I299" t="s">
        <v>590</v>
      </c>
      <c r="J299" t="s">
        <v>591</v>
      </c>
      <c r="K299" t="s">
        <v>592</v>
      </c>
      <c r="L299">
        <v>1368</v>
      </c>
      <c r="N299">
        <v>1011</v>
      </c>
      <c r="O299" t="s">
        <v>544</v>
      </c>
      <c r="P299" t="s">
        <v>544</v>
      </c>
      <c r="Q299">
        <v>1</v>
      </c>
      <c r="X299">
        <v>1.7999999999999999E-2</v>
      </c>
      <c r="Y299">
        <v>0</v>
      </c>
      <c r="Z299">
        <v>993.6</v>
      </c>
      <c r="AA299">
        <v>301.8</v>
      </c>
      <c r="AB299">
        <v>0</v>
      </c>
      <c r="AC299">
        <v>0</v>
      </c>
      <c r="AD299">
        <v>1</v>
      </c>
      <c r="AE299">
        <v>0</v>
      </c>
      <c r="AF299" t="s">
        <v>3</v>
      </c>
      <c r="AG299">
        <v>1.7999999999999999E-2</v>
      </c>
      <c r="AH299">
        <v>2</v>
      </c>
      <c r="AI299">
        <v>40602805</v>
      </c>
      <c r="AJ299">
        <v>211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</row>
    <row r="300" spans="1:44" x14ac:dyDescent="0.2">
      <c r="A300">
        <f>ROW(Source!A1037)</f>
        <v>1037</v>
      </c>
      <c r="B300">
        <v>40602811</v>
      </c>
      <c r="C300">
        <v>40602808</v>
      </c>
      <c r="D300">
        <v>38607873</v>
      </c>
      <c r="E300">
        <v>25</v>
      </c>
      <c r="F300">
        <v>1</v>
      </c>
      <c r="G300">
        <v>25</v>
      </c>
      <c r="H300">
        <v>1</v>
      </c>
      <c r="I300" t="s">
        <v>538</v>
      </c>
      <c r="J300" t="s">
        <v>3</v>
      </c>
      <c r="K300" t="s">
        <v>539</v>
      </c>
      <c r="L300">
        <v>1191</v>
      </c>
      <c r="N300">
        <v>1013</v>
      </c>
      <c r="O300" t="s">
        <v>540</v>
      </c>
      <c r="P300" t="s">
        <v>540</v>
      </c>
      <c r="Q300">
        <v>1</v>
      </c>
      <c r="X300">
        <v>1.02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1</v>
      </c>
      <c r="AE300">
        <v>1</v>
      </c>
      <c r="AF300" t="s">
        <v>3</v>
      </c>
      <c r="AG300">
        <v>1.02</v>
      </c>
      <c r="AH300">
        <v>3</v>
      </c>
      <c r="AI300">
        <v>-1</v>
      </c>
      <c r="AJ300" t="s">
        <v>3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</row>
    <row r="301" spans="1:44" x14ac:dyDescent="0.2">
      <c r="A301">
        <f>ROW(Source!A1038)</f>
        <v>1038</v>
      </c>
      <c r="B301">
        <v>40602815</v>
      </c>
      <c r="C301">
        <v>40602812</v>
      </c>
      <c r="D301">
        <v>38620866</v>
      </c>
      <c r="E301">
        <v>1</v>
      </c>
      <c r="F301">
        <v>1</v>
      </c>
      <c r="G301">
        <v>25</v>
      </c>
      <c r="H301">
        <v>2</v>
      </c>
      <c r="I301" t="s">
        <v>587</v>
      </c>
      <c r="J301" t="s">
        <v>588</v>
      </c>
      <c r="K301" t="s">
        <v>589</v>
      </c>
      <c r="L301">
        <v>1368</v>
      </c>
      <c r="N301">
        <v>1011</v>
      </c>
      <c r="O301" t="s">
        <v>544</v>
      </c>
      <c r="P301" t="s">
        <v>544</v>
      </c>
      <c r="Q301">
        <v>1</v>
      </c>
      <c r="X301">
        <v>5.3999999999999999E-2</v>
      </c>
      <c r="Y301">
        <v>0</v>
      </c>
      <c r="Z301">
        <v>952.49</v>
      </c>
      <c r="AA301">
        <v>301.5</v>
      </c>
      <c r="AB301">
        <v>0</v>
      </c>
      <c r="AC301">
        <v>0</v>
      </c>
      <c r="AD301">
        <v>1</v>
      </c>
      <c r="AE301">
        <v>0</v>
      </c>
      <c r="AF301" t="s">
        <v>3</v>
      </c>
      <c r="AG301">
        <v>5.3999999999999999E-2</v>
      </c>
      <c r="AH301">
        <v>2</v>
      </c>
      <c r="AI301">
        <v>40602813</v>
      </c>
      <c r="AJ301">
        <v>214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</row>
    <row r="302" spans="1:44" x14ac:dyDescent="0.2">
      <c r="A302">
        <f>ROW(Source!A1038)</f>
        <v>1038</v>
      </c>
      <c r="B302">
        <v>40602816</v>
      </c>
      <c r="C302">
        <v>40602812</v>
      </c>
      <c r="D302">
        <v>38620867</v>
      </c>
      <c r="E302">
        <v>1</v>
      </c>
      <c r="F302">
        <v>1</v>
      </c>
      <c r="G302">
        <v>25</v>
      </c>
      <c r="H302">
        <v>2</v>
      </c>
      <c r="I302" t="s">
        <v>590</v>
      </c>
      <c r="J302" t="s">
        <v>591</v>
      </c>
      <c r="K302" t="s">
        <v>592</v>
      </c>
      <c r="L302">
        <v>1368</v>
      </c>
      <c r="N302">
        <v>1011</v>
      </c>
      <c r="O302" t="s">
        <v>544</v>
      </c>
      <c r="P302" t="s">
        <v>544</v>
      </c>
      <c r="Q302">
        <v>1</v>
      </c>
      <c r="X302">
        <v>5.5E-2</v>
      </c>
      <c r="Y302">
        <v>0</v>
      </c>
      <c r="Z302">
        <v>993.6</v>
      </c>
      <c r="AA302">
        <v>301.8</v>
      </c>
      <c r="AB302">
        <v>0</v>
      </c>
      <c r="AC302">
        <v>0</v>
      </c>
      <c r="AD302">
        <v>1</v>
      </c>
      <c r="AE302">
        <v>0</v>
      </c>
      <c r="AF302" t="s">
        <v>3</v>
      </c>
      <c r="AG302">
        <v>5.5E-2</v>
      </c>
      <c r="AH302">
        <v>2</v>
      </c>
      <c r="AI302">
        <v>40602814</v>
      </c>
      <c r="AJ302">
        <v>215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</row>
    <row r="303" spans="1:44" x14ac:dyDescent="0.2">
      <c r="A303">
        <f>ROW(Source!A1039)</f>
        <v>1039</v>
      </c>
      <c r="B303">
        <v>40602820</v>
      </c>
      <c r="C303">
        <v>40602817</v>
      </c>
      <c r="D303">
        <v>38620866</v>
      </c>
      <c r="E303">
        <v>1</v>
      </c>
      <c r="F303">
        <v>1</v>
      </c>
      <c r="G303">
        <v>25</v>
      </c>
      <c r="H303">
        <v>2</v>
      </c>
      <c r="I303" t="s">
        <v>587</v>
      </c>
      <c r="J303" t="s">
        <v>588</v>
      </c>
      <c r="K303" t="s">
        <v>589</v>
      </c>
      <c r="L303">
        <v>1368</v>
      </c>
      <c r="N303">
        <v>1011</v>
      </c>
      <c r="O303" t="s">
        <v>544</v>
      </c>
      <c r="P303" t="s">
        <v>544</v>
      </c>
      <c r="Q303">
        <v>1</v>
      </c>
      <c r="X303">
        <v>0.01</v>
      </c>
      <c r="Y303">
        <v>0</v>
      </c>
      <c r="Z303">
        <v>952.49</v>
      </c>
      <c r="AA303">
        <v>301.5</v>
      </c>
      <c r="AB303">
        <v>0</v>
      </c>
      <c r="AC303">
        <v>0</v>
      </c>
      <c r="AD303">
        <v>1</v>
      </c>
      <c r="AE303">
        <v>0</v>
      </c>
      <c r="AF303" t="s">
        <v>61</v>
      </c>
      <c r="AG303">
        <v>0.26</v>
      </c>
      <c r="AH303">
        <v>2</v>
      </c>
      <c r="AI303">
        <v>40602818</v>
      </c>
      <c r="AJ303">
        <v>216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</row>
    <row r="304" spans="1:44" x14ac:dyDescent="0.2">
      <c r="A304">
        <f>ROW(Source!A1039)</f>
        <v>1039</v>
      </c>
      <c r="B304">
        <v>40602821</v>
      </c>
      <c r="C304">
        <v>40602817</v>
      </c>
      <c r="D304">
        <v>38620867</v>
      </c>
      <c r="E304">
        <v>1</v>
      </c>
      <c r="F304">
        <v>1</v>
      </c>
      <c r="G304">
        <v>25</v>
      </c>
      <c r="H304">
        <v>2</v>
      </c>
      <c r="I304" t="s">
        <v>590</v>
      </c>
      <c r="J304" t="s">
        <v>591</v>
      </c>
      <c r="K304" t="s">
        <v>592</v>
      </c>
      <c r="L304">
        <v>1368</v>
      </c>
      <c r="N304">
        <v>1011</v>
      </c>
      <c r="O304" t="s">
        <v>544</v>
      </c>
      <c r="P304" t="s">
        <v>544</v>
      </c>
      <c r="Q304">
        <v>1</v>
      </c>
      <c r="X304">
        <v>8.0000000000000002E-3</v>
      </c>
      <c r="Y304">
        <v>0</v>
      </c>
      <c r="Z304">
        <v>993.6</v>
      </c>
      <c r="AA304">
        <v>301.8</v>
      </c>
      <c r="AB304">
        <v>0</v>
      </c>
      <c r="AC304">
        <v>0</v>
      </c>
      <c r="AD304">
        <v>1</v>
      </c>
      <c r="AE304">
        <v>0</v>
      </c>
      <c r="AF304" t="s">
        <v>61</v>
      </c>
      <c r="AG304">
        <v>0.20800000000000002</v>
      </c>
      <c r="AH304">
        <v>2</v>
      </c>
      <c r="AI304">
        <v>40602819</v>
      </c>
      <c r="AJ304">
        <v>217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</row>
    <row r="305" spans="1:44" x14ac:dyDescent="0.2">
      <c r="A305">
        <f>ROW(Source!A1075)</f>
        <v>1075</v>
      </c>
      <c r="B305">
        <v>40602832</v>
      </c>
      <c r="C305">
        <v>40602823</v>
      </c>
      <c r="D305">
        <v>38607873</v>
      </c>
      <c r="E305">
        <v>25</v>
      </c>
      <c r="F305">
        <v>1</v>
      </c>
      <c r="G305">
        <v>25</v>
      </c>
      <c r="H305">
        <v>1</v>
      </c>
      <c r="I305" t="s">
        <v>538</v>
      </c>
      <c r="J305" t="s">
        <v>3</v>
      </c>
      <c r="K305" t="s">
        <v>539</v>
      </c>
      <c r="L305">
        <v>1191</v>
      </c>
      <c r="N305">
        <v>1013</v>
      </c>
      <c r="O305" t="s">
        <v>540</v>
      </c>
      <c r="P305" t="s">
        <v>540</v>
      </c>
      <c r="Q305">
        <v>1</v>
      </c>
      <c r="X305">
        <v>16.559999999999999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1</v>
      </c>
      <c r="AE305">
        <v>1</v>
      </c>
      <c r="AF305" t="s">
        <v>3</v>
      </c>
      <c r="AG305">
        <v>16.559999999999999</v>
      </c>
      <c r="AH305">
        <v>2</v>
      </c>
      <c r="AI305">
        <v>40602824</v>
      </c>
      <c r="AJ305">
        <v>218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</row>
    <row r="306" spans="1:44" x14ac:dyDescent="0.2">
      <c r="A306">
        <f>ROW(Source!A1075)</f>
        <v>1075</v>
      </c>
      <c r="B306">
        <v>40602833</v>
      </c>
      <c r="C306">
        <v>40602823</v>
      </c>
      <c r="D306">
        <v>38620123</v>
      </c>
      <c r="E306">
        <v>1</v>
      </c>
      <c r="F306">
        <v>1</v>
      </c>
      <c r="G306">
        <v>25</v>
      </c>
      <c r="H306">
        <v>2</v>
      </c>
      <c r="I306" t="s">
        <v>593</v>
      </c>
      <c r="J306" t="s">
        <v>594</v>
      </c>
      <c r="K306" t="s">
        <v>595</v>
      </c>
      <c r="L306">
        <v>1368</v>
      </c>
      <c r="N306">
        <v>1011</v>
      </c>
      <c r="O306" t="s">
        <v>544</v>
      </c>
      <c r="P306" t="s">
        <v>544</v>
      </c>
      <c r="Q306">
        <v>1</v>
      </c>
      <c r="X306">
        <v>2.08</v>
      </c>
      <c r="Y306">
        <v>0</v>
      </c>
      <c r="Z306">
        <v>1159.46</v>
      </c>
      <c r="AA306">
        <v>525.74</v>
      </c>
      <c r="AB306">
        <v>0</v>
      </c>
      <c r="AC306">
        <v>0</v>
      </c>
      <c r="AD306">
        <v>1</v>
      </c>
      <c r="AE306">
        <v>0</v>
      </c>
      <c r="AF306" t="s">
        <v>3</v>
      </c>
      <c r="AG306">
        <v>2.08</v>
      </c>
      <c r="AH306">
        <v>2</v>
      </c>
      <c r="AI306">
        <v>40602825</v>
      </c>
      <c r="AJ306">
        <v>219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</row>
    <row r="307" spans="1:44" x14ac:dyDescent="0.2">
      <c r="A307">
        <f>ROW(Source!A1075)</f>
        <v>1075</v>
      </c>
      <c r="B307">
        <v>40602834</v>
      </c>
      <c r="C307">
        <v>40602823</v>
      </c>
      <c r="D307">
        <v>38620278</v>
      </c>
      <c r="E307">
        <v>1</v>
      </c>
      <c r="F307">
        <v>1</v>
      </c>
      <c r="G307">
        <v>25</v>
      </c>
      <c r="H307">
        <v>2</v>
      </c>
      <c r="I307" t="s">
        <v>596</v>
      </c>
      <c r="J307" t="s">
        <v>597</v>
      </c>
      <c r="K307" t="s">
        <v>598</v>
      </c>
      <c r="L307">
        <v>1368</v>
      </c>
      <c r="N307">
        <v>1011</v>
      </c>
      <c r="O307" t="s">
        <v>544</v>
      </c>
      <c r="P307" t="s">
        <v>544</v>
      </c>
      <c r="Q307">
        <v>1</v>
      </c>
      <c r="X307">
        <v>2.08</v>
      </c>
      <c r="Y307">
        <v>0</v>
      </c>
      <c r="Z307">
        <v>416.25</v>
      </c>
      <c r="AA307">
        <v>204.9</v>
      </c>
      <c r="AB307">
        <v>0</v>
      </c>
      <c r="AC307">
        <v>0</v>
      </c>
      <c r="AD307">
        <v>1</v>
      </c>
      <c r="AE307">
        <v>0</v>
      </c>
      <c r="AF307" t="s">
        <v>3</v>
      </c>
      <c r="AG307">
        <v>2.08</v>
      </c>
      <c r="AH307">
        <v>2</v>
      </c>
      <c r="AI307">
        <v>40602826</v>
      </c>
      <c r="AJ307">
        <v>220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</row>
    <row r="308" spans="1:44" x14ac:dyDescent="0.2">
      <c r="A308">
        <f>ROW(Source!A1075)</f>
        <v>1075</v>
      </c>
      <c r="B308">
        <v>40602835</v>
      </c>
      <c r="C308">
        <v>40602823</v>
      </c>
      <c r="D308">
        <v>38620281</v>
      </c>
      <c r="E308">
        <v>1</v>
      </c>
      <c r="F308">
        <v>1</v>
      </c>
      <c r="G308">
        <v>25</v>
      </c>
      <c r="H308">
        <v>2</v>
      </c>
      <c r="I308" t="s">
        <v>599</v>
      </c>
      <c r="J308" t="s">
        <v>600</v>
      </c>
      <c r="K308" t="s">
        <v>601</v>
      </c>
      <c r="L308">
        <v>1368</v>
      </c>
      <c r="N308">
        <v>1011</v>
      </c>
      <c r="O308" t="s">
        <v>544</v>
      </c>
      <c r="P308" t="s">
        <v>544</v>
      </c>
      <c r="Q308">
        <v>1</v>
      </c>
      <c r="X308">
        <v>0.81</v>
      </c>
      <c r="Y308">
        <v>0</v>
      </c>
      <c r="Z308">
        <v>1942.21</v>
      </c>
      <c r="AA308">
        <v>436.39</v>
      </c>
      <c r="AB308">
        <v>0</v>
      </c>
      <c r="AC308">
        <v>0</v>
      </c>
      <c r="AD308">
        <v>1</v>
      </c>
      <c r="AE308">
        <v>0</v>
      </c>
      <c r="AF308" t="s">
        <v>3</v>
      </c>
      <c r="AG308">
        <v>0.81</v>
      </c>
      <c r="AH308">
        <v>2</v>
      </c>
      <c r="AI308">
        <v>40602827</v>
      </c>
      <c r="AJ308">
        <v>221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</row>
    <row r="309" spans="1:44" x14ac:dyDescent="0.2">
      <c r="A309">
        <f>ROW(Source!A1075)</f>
        <v>1075</v>
      </c>
      <c r="B309">
        <v>40602836</v>
      </c>
      <c r="C309">
        <v>40602823</v>
      </c>
      <c r="D309">
        <v>38620305</v>
      </c>
      <c r="E309">
        <v>1</v>
      </c>
      <c r="F309">
        <v>1</v>
      </c>
      <c r="G309">
        <v>25</v>
      </c>
      <c r="H309">
        <v>2</v>
      </c>
      <c r="I309" t="s">
        <v>581</v>
      </c>
      <c r="J309" t="s">
        <v>582</v>
      </c>
      <c r="K309" t="s">
        <v>583</v>
      </c>
      <c r="L309">
        <v>1368</v>
      </c>
      <c r="N309">
        <v>1011</v>
      </c>
      <c r="O309" t="s">
        <v>544</v>
      </c>
      <c r="P309" t="s">
        <v>544</v>
      </c>
      <c r="Q309">
        <v>1</v>
      </c>
      <c r="X309">
        <v>1.94</v>
      </c>
      <c r="Y309">
        <v>0</v>
      </c>
      <c r="Z309">
        <v>1364.77</v>
      </c>
      <c r="AA309">
        <v>610.30999999999995</v>
      </c>
      <c r="AB309">
        <v>0</v>
      </c>
      <c r="AC309">
        <v>0</v>
      </c>
      <c r="AD309">
        <v>1</v>
      </c>
      <c r="AE309">
        <v>0</v>
      </c>
      <c r="AF309" t="s">
        <v>3</v>
      </c>
      <c r="AG309">
        <v>1.94</v>
      </c>
      <c r="AH309">
        <v>2</v>
      </c>
      <c r="AI309">
        <v>40602828</v>
      </c>
      <c r="AJ309">
        <v>222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</row>
    <row r="310" spans="1:44" x14ac:dyDescent="0.2">
      <c r="A310">
        <f>ROW(Source!A1075)</f>
        <v>1075</v>
      </c>
      <c r="B310">
        <v>40602837</v>
      </c>
      <c r="C310">
        <v>40602823</v>
      </c>
      <c r="D310">
        <v>38620271</v>
      </c>
      <c r="E310">
        <v>1</v>
      </c>
      <c r="F310">
        <v>1</v>
      </c>
      <c r="G310">
        <v>25</v>
      </c>
      <c r="H310">
        <v>2</v>
      </c>
      <c r="I310" t="s">
        <v>602</v>
      </c>
      <c r="J310" t="s">
        <v>603</v>
      </c>
      <c r="K310" t="s">
        <v>604</v>
      </c>
      <c r="L310">
        <v>1368</v>
      </c>
      <c r="N310">
        <v>1011</v>
      </c>
      <c r="O310" t="s">
        <v>544</v>
      </c>
      <c r="P310" t="s">
        <v>544</v>
      </c>
      <c r="Q310">
        <v>1</v>
      </c>
      <c r="X310">
        <v>0.65</v>
      </c>
      <c r="Y310">
        <v>0</v>
      </c>
      <c r="Z310">
        <v>1179.56</v>
      </c>
      <c r="AA310">
        <v>439.28</v>
      </c>
      <c r="AB310">
        <v>0</v>
      </c>
      <c r="AC310">
        <v>0</v>
      </c>
      <c r="AD310">
        <v>1</v>
      </c>
      <c r="AE310">
        <v>0</v>
      </c>
      <c r="AF310" t="s">
        <v>3</v>
      </c>
      <c r="AG310">
        <v>0.65</v>
      </c>
      <c r="AH310">
        <v>2</v>
      </c>
      <c r="AI310">
        <v>40602829</v>
      </c>
      <c r="AJ310">
        <v>223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</row>
    <row r="311" spans="1:44" x14ac:dyDescent="0.2">
      <c r="A311">
        <f>ROW(Source!A1075)</f>
        <v>1075</v>
      </c>
      <c r="B311">
        <v>40602838</v>
      </c>
      <c r="C311">
        <v>40602823</v>
      </c>
      <c r="D311">
        <v>38622214</v>
      </c>
      <c r="E311">
        <v>1</v>
      </c>
      <c r="F311">
        <v>1</v>
      </c>
      <c r="G311">
        <v>25</v>
      </c>
      <c r="H311">
        <v>3</v>
      </c>
      <c r="I311" t="s">
        <v>605</v>
      </c>
      <c r="J311" t="s">
        <v>606</v>
      </c>
      <c r="K311" t="s">
        <v>607</v>
      </c>
      <c r="L311">
        <v>1339</v>
      </c>
      <c r="N311">
        <v>1007</v>
      </c>
      <c r="O311" t="s">
        <v>263</v>
      </c>
      <c r="P311" t="s">
        <v>263</v>
      </c>
      <c r="Q311">
        <v>1</v>
      </c>
      <c r="X311">
        <v>110</v>
      </c>
      <c r="Y311">
        <v>590.78</v>
      </c>
      <c r="Z311">
        <v>0</v>
      </c>
      <c r="AA311">
        <v>0</v>
      </c>
      <c r="AB311">
        <v>0</v>
      </c>
      <c r="AC311">
        <v>0</v>
      </c>
      <c r="AD311">
        <v>1</v>
      </c>
      <c r="AE311">
        <v>0</v>
      </c>
      <c r="AF311" t="s">
        <v>3</v>
      </c>
      <c r="AG311">
        <v>110</v>
      </c>
      <c r="AH311">
        <v>2</v>
      </c>
      <c r="AI311">
        <v>40602830</v>
      </c>
      <c r="AJ311">
        <v>224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</row>
    <row r="312" spans="1:44" x14ac:dyDescent="0.2">
      <c r="A312">
        <f>ROW(Source!A1075)</f>
        <v>1075</v>
      </c>
      <c r="B312">
        <v>40602839</v>
      </c>
      <c r="C312">
        <v>40602823</v>
      </c>
      <c r="D312">
        <v>38622957</v>
      </c>
      <c r="E312">
        <v>1</v>
      </c>
      <c r="F312">
        <v>1</v>
      </c>
      <c r="G312">
        <v>25</v>
      </c>
      <c r="H312">
        <v>3</v>
      </c>
      <c r="I312" t="s">
        <v>608</v>
      </c>
      <c r="J312" t="s">
        <v>609</v>
      </c>
      <c r="K312" t="s">
        <v>610</v>
      </c>
      <c r="L312">
        <v>1339</v>
      </c>
      <c r="N312">
        <v>1007</v>
      </c>
      <c r="O312" t="s">
        <v>263</v>
      </c>
      <c r="P312" t="s">
        <v>263</v>
      </c>
      <c r="Q312">
        <v>1</v>
      </c>
      <c r="X312">
        <v>5</v>
      </c>
      <c r="Y312">
        <v>33.729999999999997</v>
      </c>
      <c r="Z312">
        <v>0</v>
      </c>
      <c r="AA312">
        <v>0</v>
      </c>
      <c r="AB312">
        <v>0</v>
      </c>
      <c r="AC312">
        <v>0</v>
      </c>
      <c r="AD312">
        <v>1</v>
      </c>
      <c r="AE312">
        <v>0</v>
      </c>
      <c r="AF312" t="s">
        <v>3</v>
      </c>
      <c r="AG312">
        <v>5</v>
      </c>
      <c r="AH312">
        <v>2</v>
      </c>
      <c r="AI312">
        <v>40602831</v>
      </c>
      <c r="AJ312">
        <v>225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</row>
    <row r="313" spans="1:44" x14ac:dyDescent="0.2">
      <c r="A313">
        <f>ROW(Source!A1076)</f>
        <v>1076</v>
      </c>
      <c r="B313">
        <v>40602844</v>
      </c>
      <c r="C313">
        <v>40602840</v>
      </c>
      <c r="D313">
        <v>38607873</v>
      </c>
      <c r="E313">
        <v>25</v>
      </c>
      <c r="F313">
        <v>1</v>
      </c>
      <c r="G313">
        <v>25</v>
      </c>
      <c r="H313">
        <v>1</v>
      </c>
      <c r="I313" t="s">
        <v>538</v>
      </c>
      <c r="J313" t="s">
        <v>3</v>
      </c>
      <c r="K313" t="s">
        <v>539</v>
      </c>
      <c r="L313">
        <v>1191</v>
      </c>
      <c r="N313">
        <v>1013</v>
      </c>
      <c r="O313" t="s">
        <v>540</v>
      </c>
      <c r="P313" t="s">
        <v>540</v>
      </c>
      <c r="Q313">
        <v>1</v>
      </c>
      <c r="X313">
        <v>115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1</v>
      </c>
      <c r="AE313">
        <v>1</v>
      </c>
      <c r="AF313" t="s">
        <v>3</v>
      </c>
      <c r="AG313">
        <v>115</v>
      </c>
      <c r="AH313">
        <v>2</v>
      </c>
      <c r="AI313">
        <v>40602841</v>
      </c>
      <c r="AJ313">
        <v>226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</row>
    <row r="314" spans="1:44" x14ac:dyDescent="0.2">
      <c r="A314">
        <f>ROW(Source!A1076)</f>
        <v>1076</v>
      </c>
      <c r="B314">
        <v>40602845</v>
      </c>
      <c r="C314">
        <v>40602840</v>
      </c>
      <c r="D314">
        <v>38623896</v>
      </c>
      <c r="E314">
        <v>1</v>
      </c>
      <c r="F314">
        <v>1</v>
      </c>
      <c r="G314">
        <v>25</v>
      </c>
      <c r="H314">
        <v>3</v>
      </c>
      <c r="I314" t="s">
        <v>566</v>
      </c>
      <c r="J314" t="s">
        <v>567</v>
      </c>
      <c r="K314" t="s">
        <v>568</v>
      </c>
      <c r="L314">
        <v>1339</v>
      </c>
      <c r="N314">
        <v>1007</v>
      </c>
      <c r="O314" t="s">
        <v>263</v>
      </c>
      <c r="P314" t="s">
        <v>263</v>
      </c>
      <c r="Q314">
        <v>1</v>
      </c>
      <c r="X314">
        <v>5.9</v>
      </c>
      <c r="Y314">
        <v>3869.68</v>
      </c>
      <c r="Z314">
        <v>0</v>
      </c>
      <c r="AA314">
        <v>0</v>
      </c>
      <c r="AB314">
        <v>0</v>
      </c>
      <c r="AC314">
        <v>0</v>
      </c>
      <c r="AD314">
        <v>1</v>
      </c>
      <c r="AE314">
        <v>0</v>
      </c>
      <c r="AF314" t="s">
        <v>3</v>
      </c>
      <c r="AG314">
        <v>5.9</v>
      </c>
      <c r="AH314">
        <v>2</v>
      </c>
      <c r="AI314">
        <v>40602842</v>
      </c>
      <c r="AJ314">
        <v>227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</row>
    <row r="315" spans="1:44" x14ac:dyDescent="0.2">
      <c r="A315">
        <f>ROW(Source!A1076)</f>
        <v>1076</v>
      </c>
      <c r="B315">
        <v>40602846</v>
      </c>
      <c r="C315">
        <v>40602840</v>
      </c>
      <c r="D315">
        <v>38623972</v>
      </c>
      <c r="E315">
        <v>1</v>
      </c>
      <c r="F315">
        <v>1</v>
      </c>
      <c r="G315">
        <v>25</v>
      </c>
      <c r="H315">
        <v>3</v>
      </c>
      <c r="I315" t="s">
        <v>569</v>
      </c>
      <c r="J315" t="s">
        <v>570</v>
      </c>
      <c r="K315" t="s">
        <v>571</v>
      </c>
      <c r="L315">
        <v>1339</v>
      </c>
      <c r="N315">
        <v>1007</v>
      </c>
      <c r="O315" t="s">
        <v>263</v>
      </c>
      <c r="P315" t="s">
        <v>263</v>
      </c>
      <c r="Q315">
        <v>1</v>
      </c>
      <c r="X315">
        <v>0.06</v>
      </c>
      <c r="Y315">
        <v>3003.56</v>
      </c>
      <c r="Z315">
        <v>0</v>
      </c>
      <c r="AA315">
        <v>0</v>
      </c>
      <c r="AB315">
        <v>0</v>
      </c>
      <c r="AC315">
        <v>0</v>
      </c>
      <c r="AD315">
        <v>1</v>
      </c>
      <c r="AE315">
        <v>0</v>
      </c>
      <c r="AF315" t="s">
        <v>3</v>
      </c>
      <c r="AG315">
        <v>0.06</v>
      </c>
      <c r="AH315">
        <v>2</v>
      </c>
      <c r="AI315">
        <v>40602843</v>
      </c>
      <c r="AJ315">
        <v>228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</row>
    <row r="316" spans="1:44" x14ac:dyDescent="0.2">
      <c r="A316">
        <f>ROW(Source!A1076)</f>
        <v>1076</v>
      </c>
      <c r="B316">
        <v>40602847</v>
      </c>
      <c r="C316">
        <v>40602840</v>
      </c>
      <c r="D316">
        <v>38608617</v>
      </c>
      <c r="E316">
        <v>25</v>
      </c>
      <c r="F316">
        <v>1</v>
      </c>
      <c r="G316">
        <v>25</v>
      </c>
      <c r="H316">
        <v>3</v>
      </c>
      <c r="I316" t="s">
        <v>734</v>
      </c>
      <c r="J316" t="s">
        <v>3</v>
      </c>
      <c r="K316" t="s">
        <v>735</v>
      </c>
      <c r="L316">
        <v>1301</v>
      </c>
      <c r="N316">
        <v>1003</v>
      </c>
      <c r="O316" t="s">
        <v>684</v>
      </c>
      <c r="P316" t="s">
        <v>684</v>
      </c>
      <c r="Q316">
        <v>1</v>
      </c>
      <c r="X316">
        <v>100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 t="s">
        <v>3</v>
      </c>
      <c r="AG316">
        <v>100</v>
      </c>
      <c r="AH316">
        <v>3</v>
      </c>
      <c r="AI316">
        <v>-1</v>
      </c>
      <c r="AJ316" t="s">
        <v>3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</row>
    <row r="317" spans="1:44" x14ac:dyDescent="0.2">
      <c r="A317">
        <f>ROW(Source!A1077)</f>
        <v>1077</v>
      </c>
      <c r="B317">
        <v>40602857</v>
      </c>
      <c r="C317">
        <v>40602848</v>
      </c>
      <c r="D317">
        <v>38607873</v>
      </c>
      <c r="E317">
        <v>25</v>
      </c>
      <c r="F317">
        <v>1</v>
      </c>
      <c r="G317">
        <v>25</v>
      </c>
      <c r="H317">
        <v>1</v>
      </c>
      <c r="I317" t="s">
        <v>538</v>
      </c>
      <c r="J317" t="s">
        <v>3</v>
      </c>
      <c r="K317" t="s">
        <v>539</v>
      </c>
      <c r="L317">
        <v>1191</v>
      </c>
      <c r="N317">
        <v>1013</v>
      </c>
      <c r="O317" t="s">
        <v>540</v>
      </c>
      <c r="P317" t="s">
        <v>540</v>
      </c>
      <c r="Q317">
        <v>1</v>
      </c>
      <c r="X317">
        <v>16.559999999999999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1</v>
      </c>
      <c r="AE317">
        <v>1</v>
      </c>
      <c r="AF317" t="s">
        <v>3</v>
      </c>
      <c r="AG317">
        <v>16.559999999999999</v>
      </c>
      <c r="AH317">
        <v>2</v>
      </c>
      <c r="AI317">
        <v>40602849</v>
      </c>
      <c r="AJ317">
        <v>229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</row>
    <row r="318" spans="1:44" x14ac:dyDescent="0.2">
      <c r="A318">
        <f>ROW(Source!A1077)</f>
        <v>1077</v>
      </c>
      <c r="B318">
        <v>40602858</v>
      </c>
      <c r="C318">
        <v>40602848</v>
      </c>
      <c r="D318">
        <v>38620123</v>
      </c>
      <c r="E318">
        <v>1</v>
      </c>
      <c r="F318">
        <v>1</v>
      </c>
      <c r="G318">
        <v>25</v>
      </c>
      <c r="H318">
        <v>2</v>
      </c>
      <c r="I318" t="s">
        <v>593</v>
      </c>
      <c r="J318" t="s">
        <v>594</v>
      </c>
      <c r="K318" t="s">
        <v>595</v>
      </c>
      <c r="L318">
        <v>1368</v>
      </c>
      <c r="N318">
        <v>1011</v>
      </c>
      <c r="O318" t="s">
        <v>544</v>
      </c>
      <c r="P318" t="s">
        <v>544</v>
      </c>
      <c r="Q318">
        <v>1</v>
      </c>
      <c r="X318">
        <v>2.08</v>
      </c>
      <c r="Y318">
        <v>0</v>
      </c>
      <c r="Z318">
        <v>1159.46</v>
      </c>
      <c r="AA318">
        <v>525.74</v>
      </c>
      <c r="AB318">
        <v>0</v>
      </c>
      <c r="AC318">
        <v>0</v>
      </c>
      <c r="AD318">
        <v>1</v>
      </c>
      <c r="AE318">
        <v>0</v>
      </c>
      <c r="AF318" t="s">
        <v>3</v>
      </c>
      <c r="AG318">
        <v>2.08</v>
      </c>
      <c r="AH318">
        <v>2</v>
      </c>
      <c r="AI318">
        <v>40602850</v>
      </c>
      <c r="AJ318">
        <v>230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</row>
    <row r="319" spans="1:44" x14ac:dyDescent="0.2">
      <c r="A319">
        <f>ROW(Source!A1077)</f>
        <v>1077</v>
      </c>
      <c r="B319">
        <v>40602859</v>
      </c>
      <c r="C319">
        <v>40602848</v>
      </c>
      <c r="D319">
        <v>38620278</v>
      </c>
      <c r="E319">
        <v>1</v>
      </c>
      <c r="F319">
        <v>1</v>
      </c>
      <c r="G319">
        <v>25</v>
      </c>
      <c r="H319">
        <v>2</v>
      </c>
      <c r="I319" t="s">
        <v>596</v>
      </c>
      <c r="J319" t="s">
        <v>597</v>
      </c>
      <c r="K319" t="s">
        <v>598</v>
      </c>
      <c r="L319">
        <v>1368</v>
      </c>
      <c r="N319">
        <v>1011</v>
      </c>
      <c r="O319" t="s">
        <v>544</v>
      </c>
      <c r="P319" t="s">
        <v>544</v>
      </c>
      <c r="Q319">
        <v>1</v>
      </c>
      <c r="X319">
        <v>2.08</v>
      </c>
      <c r="Y319">
        <v>0</v>
      </c>
      <c r="Z319">
        <v>416.25</v>
      </c>
      <c r="AA319">
        <v>204.9</v>
      </c>
      <c r="AB319">
        <v>0</v>
      </c>
      <c r="AC319">
        <v>0</v>
      </c>
      <c r="AD319">
        <v>1</v>
      </c>
      <c r="AE319">
        <v>0</v>
      </c>
      <c r="AF319" t="s">
        <v>3</v>
      </c>
      <c r="AG319">
        <v>2.08</v>
      </c>
      <c r="AH319">
        <v>2</v>
      </c>
      <c r="AI319">
        <v>40602851</v>
      </c>
      <c r="AJ319">
        <v>231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</row>
    <row r="320" spans="1:44" x14ac:dyDescent="0.2">
      <c r="A320">
        <f>ROW(Source!A1077)</f>
        <v>1077</v>
      </c>
      <c r="B320">
        <v>40602860</v>
      </c>
      <c r="C320">
        <v>40602848</v>
      </c>
      <c r="D320">
        <v>38620281</v>
      </c>
      <c r="E320">
        <v>1</v>
      </c>
      <c r="F320">
        <v>1</v>
      </c>
      <c r="G320">
        <v>25</v>
      </c>
      <c r="H320">
        <v>2</v>
      </c>
      <c r="I320" t="s">
        <v>599</v>
      </c>
      <c r="J320" t="s">
        <v>600</v>
      </c>
      <c r="K320" t="s">
        <v>601</v>
      </c>
      <c r="L320">
        <v>1368</v>
      </c>
      <c r="N320">
        <v>1011</v>
      </c>
      <c r="O320" t="s">
        <v>544</v>
      </c>
      <c r="P320" t="s">
        <v>544</v>
      </c>
      <c r="Q320">
        <v>1</v>
      </c>
      <c r="X320">
        <v>0.81</v>
      </c>
      <c r="Y320">
        <v>0</v>
      </c>
      <c r="Z320">
        <v>1942.21</v>
      </c>
      <c r="AA320">
        <v>436.39</v>
      </c>
      <c r="AB320">
        <v>0</v>
      </c>
      <c r="AC320">
        <v>0</v>
      </c>
      <c r="AD320">
        <v>1</v>
      </c>
      <c r="AE320">
        <v>0</v>
      </c>
      <c r="AF320" t="s">
        <v>3</v>
      </c>
      <c r="AG320">
        <v>0.81</v>
      </c>
      <c r="AH320">
        <v>2</v>
      </c>
      <c r="AI320">
        <v>40602852</v>
      </c>
      <c r="AJ320">
        <v>232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</row>
    <row r="321" spans="1:44" x14ac:dyDescent="0.2">
      <c r="A321">
        <f>ROW(Source!A1077)</f>
        <v>1077</v>
      </c>
      <c r="B321">
        <v>40602861</v>
      </c>
      <c r="C321">
        <v>40602848</v>
      </c>
      <c r="D321">
        <v>38620305</v>
      </c>
      <c r="E321">
        <v>1</v>
      </c>
      <c r="F321">
        <v>1</v>
      </c>
      <c r="G321">
        <v>25</v>
      </c>
      <c r="H321">
        <v>2</v>
      </c>
      <c r="I321" t="s">
        <v>581</v>
      </c>
      <c r="J321" t="s">
        <v>582</v>
      </c>
      <c r="K321" t="s">
        <v>583</v>
      </c>
      <c r="L321">
        <v>1368</v>
      </c>
      <c r="N321">
        <v>1011</v>
      </c>
      <c r="O321" t="s">
        <v>544</v>
      </c>
      <c r="P321" t="s">
        <v>544</v>
      </c>
      <c r="Q321">
        <v>1</v>
      </c>
      <c r="X321">
        <v>1.94</v>
      </c>
      <c r="Y321">
        <v>0</v>
      </c>
      <c r="Z321">
        <v>1364.77</v>
      </c>
      <c r="AA321">
        <v>610.30999999999995</v>
      </c>
      <c r="AB321">
        <v>0</v>
      </c>
      <c r="AC321">
        <v>0</v>
      </c>
      <c r="AD321">
        <v>1</v>
      </c>
      <c r="AE321">
        <v>0</v>
      </c>
      <c r="AF321" t="s">
        <v>3</v>
      </c>
      <c r="AG321">
        <v>1.94</v>
      </c>
      <c r="AH321">
        <v>2</v>
      </c>
      <c r="AI321">
        <v>40602853</v>
      </c>
      <c r="AJ321">
        <v>233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</row>
    <row r="322" spans="1:44" x14ac:dyDescent="0.2">
      <c r="A322">
        <f>ROW(Source!A1077)</f>
        <v>1077</v>
      </c>
      <c r="B322">
        <v>40602862</v>
      </c>
      <c r="C322">
        <v>40602848</v>
      </c>
      <c r="D322">
        <v>38620271</v>
      </c>
      <c r="E322">
        <v>1</v>
      </c>
      <c r="F322">
        <v>1</v>
      </c>
      <c r="G322">
        <v>25</v>
      </c>
      <c r="H322">
        <v>2</v>
      </c>
      <c r="I322" t="s">
        <v>602</v>
      </c>
      <c r="J322" t="s">
        <v>603</v>
      </c>
      <c r="K322" t="s">
        <v>604</v>
      </c>
      <c r="L322">
        <v>1368</v>
      </c>
      <c r="N322">
        <v>1011</v>
      </c>
      <c r="O322" t="s">
        <v>544</v>
      </c>
      <c r="P322" t="s">
        <v>544</v>
      </c>
      <c r="Q322">
        <v>1</v>
      </c>
      <c r="X322">
        <v>0.65</v>
      </c>
      <c r="Y322">
        <v>0</v>
      </c>
      <c r="Z322">
        <v>1179.56</v>
      </c>
      <c r="AA322">
        <v>439.28</v>
      </c>
      <c r="AB322">
        <v>0</v>
      </c>
      <c r="AC322">
        <v>0</v>
      </c>
      <c r="AD322">
        <v>1</v>
      </c>
      <c r="AE322">
        <v>0</v>
      </c>
      <c r="AF322" t="s">
        <v>3</v>
      </c>
      <c r="AG322">
        <v>0.65</v>
      </c>
      <c r="AH322">
        <v>2</v>
      </c>
      <c r="AI322">
        <v>40602854</v>
      </c>
      <c r="AJ322">
        <v>234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</row>
    <row r="323" spans="1:44" x14ac:dyDescent="0.2">
      <c r="A323">
        <f>ROW(Source!A1077)</f>
        <v>1077</v>
      </c>
      <c r="B323">
        <v>40602863</v>
      </c>
      <c r="C323">
        <v>40602848</v>
      </c>
      <c r="D323">
        <v>38622214</v>
      </c>
      <c r="E323">
        <v>1</v>
      </c>
      <c r="F323">
        <v>1</v>
      </c>
      <c r="G323">
        <v>25</v>
      </c>
      <c r="H323">
        <v>3</v>
      </c>
      <c r="I323" t="s">
        <v>605</v>
      </c>
      <c r="J323" t="s">
        <v>606</v>
      </c>
      <c r="K323" t="s">
        <v>607</v>
      </c>
      <c r="L323">
        <v>1339</v>
      </c>
      <c r="N323">
        <v>1007</v>
      </c>
      <c r="O323" t="s">
        <v>263</v>
      </c>
      <c r="P323" t="s">
        <v>263</v>
      </c>
      <c r="Q323">
        <v>1</v>
      </c>
      <c r="X323">
        <v>110</v>
      </c>
      <c r="Y323">
        <v>590.78</v>
      </c>
      <c r="Z323">
        <v>0</v>
      </c>
      <c r="AA323">
        <v>0</v>
      </c>
      <c r="AB323">
        <v>0</v>
      </c>
      <c r="AC323">
        <v>0</v>
      </c>
      <c r="AD323">
        <v>1</v>
      </c>
      <c r="AE323">
        <v>0</v>
      </c>
      <c r="AF323" t="s">
        <v>3</v>
      </c>
      <c r="AG323">
        <v>110</v>
      </c>
      <c r="AH323">
        <v>2</v>
      </c>
      <c r="AI323">
        <v>40602855</v>
      </c>
      <c r="AJ323">
        <v>235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</row>
    <row r="324" spans="1:44" x14ac:dyDescent="0.2">
      <c r="A324">
        <f>ROW(Source!A1077)</f>
        <v>1077</v>
      </c>
      <c r="B324">
        <v>40602864</v>
      </c>
      <c r="C324">
        <v>40602848</v>
      </c>
      <c r="D324">
        <v>38622957</v>
      </c>
      <c r="E324">
        <v>1</v>
      </c>
      <c r="F324">
        <v>1</v>
      </c>
      <c r="G324">
        <v>25</v>
      </c>
      <c r="H324">
        <v>3</v>
      </c>
      <c r="I324" t="s">
        <v>608</v>
      </c>
      <c r="J324" t="s">
        <v>609</v>
      </c>
      <c r="K324" t="s">
        <v>610</v>
      </c>
      <c r="L324">
        <v>1339</v>
      </c>
      <c r="N324">
        <v>1007</v>
      </c>
      <c r="O324" t="s">
        <v>263</v>
      </c>
      <c r="P324" t="s">
        <v>263</v>
      </c>
      <c r="Q324">
        <v>1</v>
      </c>
      <c r="X324">
        <v>5</v>
      </c>
      <c r="Y324">
        <v>33.729999999999997</v>
      </c>
      <c r="Z324">
        <v>0</v>
      </c>
      <c r="AA324">
        <v>0</v>
      </c>
      <c r="AB324">
        <v>0</v>
      </c>
      <c r="AC324">
        <v>0</v>
      </c>
      <c r="AD324">
        <v>1</v>
      </c>
      <c r="AE324">
        <v>0</v>
      </c>
      <c r="AF324" t="s">
        <v>3</v>
      </c>
      <c r="AG324">
        <v>5</v>
      </c>
      <c r="AH324">
        <v>2</v>
      </c>
      <c r="AI324">
        <v>40602856</v>
      </c>
      <c r="AJ324">
        <v>236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</row>
    <row r="325" spans="1:44" x14ac:dyDescent="0.2">
      <c r="A325">
        <f>ROW(Source!A1078)</f>
        <v>1078</v>
      </c>
      <c r="B325">
        <v>40602875</v>
      </c>
      <c r="C325">
        <v>40602865</v>
      </c>
      <c r="D325">
        <v>38607873</v>
      </c>
      <c r="E325">
        <v>25</v>
      </c>
      <c r="F325">
        <v>1</v>
      </c>
      <c r="G325">
        <v>25</v>
      </c>
      <c r="H325">
        <v>1</v>
      </c>
      <c r="I325" t="s">
        <v>538</v>
      </c>
      <c r="J325" t="s">
        <v>3</v>
      </c>
      <c r="K325" t="s">
        <v>539</v>
      </c>
      <c r="L325">
        <v>1191</v>
      </c>
      <c r="N325">
        <v>1013</v>
      </c>
      <c r="O325" t="s">
        <v>540</v>
      </c>
      <c r="P325" t="s">
        <v>540</v>
      </c>
      <c r="Q325">
        <v>1</v>
      </c>
      <c r="X325">
        <v>24.84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1</v>
      </c>
      <c r="AE325">
        <v>1</v>
      </c>
      <c r="AF325" t="s">
        <v>3</v>
      </c>
      <c r="AG325">
        <v>24.84</v>
      </c>
      <c r="AH325">
        <v>2</v>
      </c>
      <c r="AI325">
        <v>40602866</v>
      </c>
      <c r="AJ325">
        <v>237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</row>
    <row r="326" spans="1:44" x14ac:dyDescent="0.2">
      <c r="A326">
        <f>ROW(Source!A1078)</f>
        <v>1078</v>
      </c>
      <c r="B326">
        <v>40602876</v>
      </c>
      <c r="C326">
        <v>40602865</v>
      </c>
      <c r="D326">
        <v>38620100</v>
      </c>
      <c r="E326">
        <v>1</v>
      </c>
      <c r="F326">
        <v>1</v>
      </c>
      <c r="G326">
        <v>25</v>
      </c>
      <c r="H326">
        <v>2</v>
      </c>
      <c r="I326" t="s">
        <v>635</v>
      </c>
      <c r="J326" t="s">
        <v>636</v>
      </c>
      <c r="K326" t="s">
        <v>637</v>
      </c>
      <c r="L326">
        <v>1368</v>
      </c>
      <c r="N326">
        <v>1011</v>
      </c>
      <c r="O326" t="s">
        <v>544</v>
      </c>
      <c r="P326" t="s">
        <v>544</v>
      </c>
      <c r="Q326">
        <v>1</v>
      </c>
      <c r="X326">
        <v>2.94</v>
      </c>
      <c r="Y326">
        <v>0</v>
      </c>
      <c r="Z326">
        <v>923.83</v>
      </c>
      <c r="AA326">
        <v>342.06</v>
      </c>
      <c r="AB326">
        <v>0</v>
      </c>
      <c r="AC326">
        <v>0</v>
      </c>
      <c r="AD326">
        <v>1</v>
      </c>
      <c r="AE326">
        <v>0</v>
      </c>
      <c r="AF326" t="s">
        <v>3</v>
      </c>
      <c r="AG326">
        <v>2.94</v>
      </c>
      <c r="AH326">
        <v>2</v>
      </c>
      <c r="AI326">
        <v>40602867</v>
      </c>
      <c r="AJ326">
        <v>238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</row>
    <row r="327" spans="1:44" x14ac:dyDescent="0.2">
      <c r="A327">
        <f>ROW(Source!A1078)</f>
        <v>1078</v>
      </c>
      <c r="B327">
        <v>40602877</v>
      </c>
      <c r="C327">
        <v>40602865</v>
      </c>
      <c r="D327">
        <v>38620281</v>
      </c>
      <c r="E327">
        <v>1</v>
      </c>
      <c r="F327">
        <v>1</v>
      </c>
      <c r="G327">
        <v>25</v>
      </c>
      <c r="H327">
        <v>2</v>
      </c>
      <c r="I327" t="s">
        <v>599</v>
      </c>
      <c r="J327" t="s">
        <v>600</v>
      </c>
      <c r="K327" t="s">
        <v>601</v>
      </c>
      <c r="L327">
        <v>1368</v>
      </c>
      <c r="N327">
        <v>1011</v>
      </c>
      <c r="O327" t="s">
        <v>544</v>
      </c>
      <c r="P327" t="s">
        <v>544</v>
      </c>
      <c r="Q327">
        <v>1</v>
      </c>
      <c r="X327">
        <v>1.1399999999999999</v>
      </c>
      <c r="Y327">
        <v>0</v>
      </c>
      <c r="Z327">
        <v>1942.21</v>
      </c>
      <c r="AA327">
        <v>436.39</v>
      </c>
      <c r="AB327">
        <v>0</v>
      </c>
      <c r="AC327">
        <v>0</v>
      </c>
      <c r="AD327">
        <v>1</v>
      </c>
      <c r="AE327">
        <v>0</v>
      </c>
      <c r="AF327" t="s">
        <v>3</v>
      </c>
      <c r="AG327">
        <v>1.1399999999999999</v>
      </c>
      <c r="AH327">
        <v>2</v>
      </c>
      <c r="AI327">
        <v>40602868</v>
      </c>
      <c r="AJ327">
        <v>239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</row>
    <row r="328" spans="1:44" x14ac:dyDescent="0.2">
      <c r="A328">
        <f>ROW(Source!A1078)</f>
        <v>1078</v>
      </c>
      <c r="B328">
        <v>40602878</v>
      </c>
      <c r="C328">
        <v>40602865</v>
      </c>
      <c r="D328">
        <v>38620266</v>
      </c>
      <c r="E328">
        <v>1</v>
      </c>
      <c r="F328">
        <v>1</v>
      </c>
      <c r="G328">
        <v>25</v>
      </c>
      <c r="H328">
        <v>2</v>
      </c>
      <c r="I328" t="s">
        <v>638</v>
      </c>
      <c r="J328" t="s">
        <v>639</v>
      </c>
      <c r="K328" t="s">
        <v>640</v>
      </c>
      <c r="L328">
        <v>1368</v>
      </c>
      <c r="N328">
        <v>1011</v>
      </c>
      <c r="O328" t="s">
        <v>544</v>
      </c>
      <c r="P328" t="s">
        <v>544</v>
      </c>
      <c r="Q328">
        <v>1</v>
      </c>
      <c r="X328">
        <v>8.9600000000000009</v>
      </c>
      <c r="Y328">
        <v>0</v>
      </c>
      <c r="Z328">
        <v>1207.81</v>
      </c>
      <c r="AA328">
        <v>504.4</v>
      </c>
      <c r="AB328">
        <v>0</v>
      </c>
      <c r="AC328">
        <v>0</v>
      </c>
      <c r="AD328">
        <v>1</v>
      </c>
      <c r="AE328">
        <v>0</v>
      </c>
      <c r="AF328" t="s">
        <v>3</v>
      </c>
      <c r="AG328">
        <v>8.9600000000000009</v>
      </c>
      <c r="AH328">
        <v>2</v>
      </c>
      <c r="AI328">
        <v>40602869</v>
      </c>
      <c r="AJ328">
        <v>240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</row>
    <row r="329" spans="1:44" x14ac:dyDescent="0.2">
      <c r="A329">
        <f>ROW(Source!A1078)</f>
        <v>1078</v>
      </c>
      <c r="B329">
        <v>40602879</v>
      </c>
      <c r="C329">
        <v>40602865</v>
      </c>
      <c r="D329">
        <v>38620267</v>
      </c>
      <c r="E329">
        <v>1</v>
      </c>
      <c r="F329">
        <v>1</v>
      </c>
      <c r="G329">
        <v>25</v>
      </c>
      <c r="H329">
        <v>2</v>
      </c>
      <c r="I329" t="s">
        <v>641</v>
      </c>
      <c r="J329" t="s">
        <v>642</v>
      </c>
      <c r="K329" t="s">
        <v>643</v>
      </c>
      <c r="L329">
        <v>1368</v>
      </c>
      <c r="N329">
        <v>1011</v>
      </c>
      <c r="O329" t="s">
        <v>544</v>
      </c>
      <c r="P329" t="s">
        <v>544</v>
      </c>
      <c r="Q329">
        <v>1</v>
      </c>
      <c r="X329">
        <v>18.25</v>
      </c>
      <c r="Y329">
        <v>0</v>
      </c>
      <c r="Z329">
        <v>1741.23</v>
      </c>
      <c r="AA329">
        <v>685.71</v>
      </c>
      <c r="AB329">
        <v>0</v>
      </c>
      <c r="AC329">
        <v>0</v>
      </c>
      <c r="AD329">
        <v>1</v>
      </c>
      <c r="AE329">
        <v>0</v>
      </c>
      <c r="AF329" t="s">
        <v>3</v>
      </c>
      <c r="AG329">
        <v>18.25</v>
      </c>
      <c r="AH329">
        <v>2</v>
      </c>
      <c r="AI329">
        <v>40602870</v>
      </c>
      <c r="AJ329">
        <v>241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</row>
    <row r="330" spans="1:44" x14ac:dyDescent="0.2">
      <c r="A330">
        <f>ROW(Source!A1078)</f>
        <v>1078</v>
      </c>
      <c r="B330">
        <v>40602880</v>
      </c>
      <c r="C330">
        <v>40602865</v>
      </c>
      <c r="D330">
        <v>38620305</v>
      </c>
      <c r="E330">
        <v>1</v>
      </c>
      <c r="F330">
        <v>1</v>
      </c>
      <c r="G330">
        <v>25</v>
      </c>
      <c r="H330">
        <v>2</v>
      </c>
      <c r="I330" t="s">
        <v>581</v>
      </c>
      <c r="J330" t="s">
        <v>582</v>
      </c>
      <c r="K330" t="s">
        <v>583</v>
      </c>
      <c r="L330">
        <v>1368</v>
      </c>
      <c r="N330">
        <v>1011</v>
      </c>
      <c r="O330" t="s">
        <v>544</v>
      </c>
      <c r="P330" t="s">
        <v>544</v>
      </c>
      <c r="Q330">
        <v>1</v>
      </c>
      <c r="X330">
        <v>2.2400000000000002</v>
      </c>
      <c r="Y330">
        <v>0</v>
      </c>
      <c r="Z330">
        <v>1364.77</v>
      </c>
      <c r="AA330">
        <v>610.30999999999995</v>
      </c>
      <c r="AB330">
        <v>0</v>
      </c>
      <c r="AC330">
        <v>0</v>
      </c>
      <c r="AD330">
        <v>1</v>
      </c>
      <c r="AE330">
        <v>0</v>
      </c>
      <c r="AF330" t="s">
        <v>3</v>
      </c>
      <c r="AG330">
        <v>2.2400000000000002</v>
      </c>
      <c r="AH330">
        <v>2</v>
      </c>
      <c r="AI330">
        <v>40602871</v>
      </c>
      <c r="AJ330">
        <v>242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</row>
    <row r="331" spans="1:44" x14ac:dyDescent="0.2">
      <c r="A331">
        <f>ROW(Source!A1078)</f>
        <v>1078</v>
      </c>
      <c r="B331">
        <v>40602881</v>
      </c>
      <c r="C331">
        <v>40602865</v>
      </c>
      <c r="D331">
        <v>38620271</v>
      </c>
      <c r="E331">
        <v>1</v>
      </c>
      <c r="F331">
        <v>1</v>
      </c>
      <c r="G331">
        <v>25</v>
      </c>
      <c r="H331">
        <v>2</v>
      </c>
      <c r="I331" t="s">
        <v>602</v>
      </c>
      <c r="J331" t="s">
        <v>603</v>
      </c>
      <c r="K331" t="s">
        <v>604</v>
      </c>
      <c r="L331">
        <v>1368</v>
      </c>
      <c r="N331">
        <v>1011</v>
      </c>
      <c r="O331" t="s">
        <v>544</v>
      </c>
      <c r="P331" t="s">
        <v>544</v>
      </c>
      <c r="Q331">
        <v>1</v>
      </c>
      <c r="X331">
        <v>0.65</v>
      </c>
      <c r="Y331">
        <v>0</v>
      </c>
      <c r="Z331">
        <v>1179.56</v>
      </c>
      <c r="AA331">
        <v>439.28</v>
      </c>
      <c r="AB331">
        <v>0</v>
      </c>
      <c r="AC331">
        <v>0</v>
      </c>
      <c r="AD331">
        <v>1</v>
      </c>
      <c r="AE331">
        <v>0</v>
      </c>
      <c r="AF331" t="s">
        <v>3</v>
      </c>
      <c r="AG331">
        <v>0.65</v>
      </c>
      <c r="AH331">
        <v>2</v>
      </c>
      <c r="AI331">
        <v>40602872</v>
      </c>
      <c r="AJ331">
        <v>243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</row>
    <row r="332" spans="1:44" x14ac:dyDescent="0.2">
      <c r="A332">
        <f>ROW(Source!A1078)</f>
        <v>1078</v>
      </c>
      <c r="B332">
        <v>40602882</v>
      </c>
      <c r="C332">
        <v>40602865</v>
      </c>
      <c r="D332">
        <v>38622240</v>
      </c>
      <c r="E332">
        <v>1</v>
      </c>
      <c r="F332">
        <v>1</v>
      </c>
      <c r="G332">
        <v>25</v>
      </c>
      <c r="H332">
        <v>3</v>
      </c>
      <c r="I332" t="s">
        <v>644</v>
      </c>
      <c r="J332" t="s">
        <v>645</v>
      </c>
      <c r="K332" t="s">
        <v>646</v>
      </c>
      <c r="L332">
        <v>1339</v>
      </c>
      <c r="N332">
        <v>1007</v>
      </c>
      <c r="O332" t="s">
        <v>263</v>
      </c>
      <c r="P332" t="s">
        <v>263</v>
      </c>
      <c r="Q332">
        <v>1</v>
      </c>
      <c r="X332">
        <v>126</v>
      </c>
      <c r="Y332">
        <v>1806.27</v>
      </c>
      <c r="Z332">
        <v>0</v>
      </c>
      <c r="AA332">
        <v>0</v>
      </c>
      <c r="AB332">
        <v>0</v>
      </c>
      <c r="AC332">
        <v>0</v>
      </c>
      <c r="AD332">
        <v>1</v>
      </c>
      <c r="AE332">
        <v>0</v>
      </c>
      <c r="AF332" t="s">
        <v>3</v>
      </c>
      <c r="AG332">
        <v>126</v>
      </c>
      <c r="AH332">
        <v>2</v>
      </c>
      <c r="AI332">
        <v>40602873</v>
      </c>
      <c r="AJ332">
        <v>244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</row>
    <row r="333" spans="1:44" x14ac:dyDescent="0.2">
      <c r="A333">
        <f>ROW(Source!A1078)</f>
        <v>1078</v>
      </c>
      <c r="B333">
        <v>40602883</v>
      </c>
      <c r="C333">
        <v>40602865</v>
      </c>
      <c r="D333">
        <v>38622957</v>
      </c>
      <c r="E333">
        <v>1</v>
      </c>
      <c r="F333">
        <v>1</v>
      </c>
      <c r="G333">
        <v>25</v>
      </c>
      <c r="H333">
        <v>3</v>
      </c>
      <c r="I333" t="s">
        <v>608</v>
      </c>
      <c r="J333" t="s">
        <v>609</v>
      </c>
      <c r="K333" t="s">
        <v>610</v>
      </c>
      <c r="L333">
        <v>1339</v>
      </c>
      <c r="N333">
        <v>1007</v>
      </c>
      <c r="O333" t="s">
        <v>263</v>
      </c>
      <c r="P333" t="s">
        <v>263</v>
      </c>
      <c r="Q333">
        <v>1</v>
      </c>
      <c r="X333">
        <v>7</v>
      </c>
      <c r="Y333">
        <v>33.729999999999997</v>
      </c>
      <c r="Z333">
        <v>0</v>
      </c>
      <c r="AA333">
        <v>0</v>
      </c>
      <c r="AB333">
        <v>0</v>
      </c>
      <c r="AC333">
        <v>0</v>
      </c>
      <c r="AD333">
        <v>1</v>
      </c>
      <c r="AE333">
        <v>0</v>
      </c>
      <c r="AF333" t="s">
        <v>3</v>
      </c>
      <c r="AG333">
        <v>7</v>
      </c>
      <c r="AH333">
        <v>2</v>
      </c>
      <c r="AI333">
        <v>40602874</v>
      </c>
      <c r="AJ333">
        <v>245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</row>
    <row r="334" spans="1:44" x14ac:dyDescent="0.2">
      <c r="A334">
        <f>ROW(Source!A1079)</f>
        <v>1079</v>
      </c>
      <c r="B334">
        <v>40602891</v>
      </c>
      <c r="C334">
        <v>40602884</v>
      </c>
      <c r="D334">
        <v>38607873</v>
      </c>
      <c r="E334">
        <v>25</v>
      </c>
      <c r="F334">
        <v>1</v>
      </c>
      <c r="G334">
        <v>25</v>
      </c>
      <c r="H334">
        <v>1</v>
      </c>
      <c r="I334" t="s">
        <v>538</v>
      </c>
      <c r="J334" t="s">
        <v>3</v>
      </c>
      <c r="K334" t="s">
        <v>539</v>
      </c>
      <c r="L334">
        <v>1191</v>
      </c>
      <c r="N334">
        <v>1013</v>
      </c>
      <c r="O334" t="s">
        <v>540</v>
      </c>
      <c r="P334" t="s">
        <v>540</v>
      </c>
      <c r="Q334">
        <v>1</v>
      </c>
      <c r="X334">
        <v>451.95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1</v>
      </c>
      <c r="AE334">
        <v>1</v>
      </c>
      <c r="AF334" t="s">
        <v>3</v>
      </c>
      <c r="AG334">
        <v>451.95</v>
      </c>
      <c r="AH334">
        <v>2</v>
      </c>
      <c r="AI334">
        <v>40602885</v>
      </c>
      <c r="AJ334">
        <v>246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</row>
    <row r="335" spans="1:44" x14ac:dyDescent="0.2">
      <c r="A335">
        <f>ROW(Source!A1079)</f>
        <v>1079</v>
      </c>
      <c r="B335">
        <v>40602892</v>
      </c>
      <c r="C335">
        <v>40602884</v>
      </c>
      <c r="D335">
        <v>38620195</v>
      </c>
      <c r="E335">
        <v>1</v>
      </c>
      <c r="F335">
        <v>1</v>
      </c>
      <c r="G335">
        <v>25</v>
      </c>
      <c r="H335">
        <v>2</v>
      </c>
      <c r="I335" t="s">
        <v>647</v>
      </c>
      <c r="J335" t="s">
        <v>648</v>
      </c>
      <c r="K335" t="s">
        <v>649</v>
      </c>
      <c r="L335">
        <v>1368</v>
      </c>
      <c r="N335">
        <v>1011</v>
      </c>
      <c r="O335" t="s">
        <v>544</v>
      </c>
      <c r="P335" t="s">
        <v>544</v>
      </c>
      <c r="Q335">
        <v>1</v>
      </c>
      <c r="X335">
        <v>1.31</v>
      </c>
      <c r="Y335">
        <v>0</v>
      </c>
      <c r="Z335">
        <v>662.01</v>
      </c>
      <c r="AA335">
        <v>353.32</v>
      </c>
      <c r="AB335">
        <v>0</v>
      </c>
      <c r="AC335">
        <v>0</v>
      </c>
      <c r="AD335">
        <v>1</v>
      </c>
      <c r="AE335">
        <v>0</v>
      </c>
      <c r="AF335" t="s">
        <v>3</v>
      </c>
      <c r="AG335">
        <v>1.31</v>
      </c>
      <c r="AH335">
        <v>2</v>
      </c>
      <c r="AI335">
        <v>40602886</v>
      </c>
      <c r="AJ335">
        <v>247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</row>
    <row r="336" spans="1:44" x14ac:dyDescent="0.2">
      <c r="A336">
        <f>ROW(Source!A1079)</f>
        <v>1079</v>
      </c>
      <c r="B336">
        <v>40602893</v>
      </c>
      <c r="C336">
        <v>40602884</v>
      </c>
      <c r="D336">
        <v>38620281</v>
      </c>
      <c r="E336">
        <v>1</v>
      </c>
      <c r="F336">
        <v>1</v>
      </c>
      <c r="G336">
        <v>25</v>
      </c>
      <c r="H336">
        <v>2</v>
      </c>
      <c r="I336" t="s">
        <v>599</v>
      </c>
      <c r="J336" t="s">
        <v>600</v>
      </c>
      <c r="K336" t="s">
        <v>601</v>
      </c>
      <c r="L336">
        <v>1368</v>
      </c>
      <c r="N336">
        <v>1011</v>
      </c>
      <c r="O336" t="s">
        <v>544</v>
      </c>
      <c r="P336" t="s">
        <v>544</v>
      </c>
      <c r="Q336">
        <v>1</v>
      </c>
      <c r="X336">
        <v>1.65</v>
      </c>
      <c r="Y336">
        <v>0</v>
      </c>
      <c r="Z336">
        <v>1942.21</v>
      </c>
      <c r="AA336">
        <v>436.39</v>
      </c>
      <c r="AB336">
        <v>0</v>
      </c>
      <c r="AC336">
        <v>0</v>
      </c>
      <c r="AD336">
        <v>1</v>
      </c>
      <c r="AE336">
        <v>0</v>
      </c>
      <c r="AF336" t="s">
        <v>3</v>
      </c>
      <c r="AG336">
        <v>1.65</v>
      </c>
      <c r="AH336">
        <v>2</v>
      </c>
      <c r="AI336">
        <v>40602887</v>
      </c>
      <c r="AJ336">
        <v>248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</row>
    <row r="337" spans="1:44" x14ac:dyDescent="0.2">
      <c r="A337">
        <f>ROW(Source!A1079)</f>
        <v>1079</v>
      </c>
      <c r="B337">
        <v>40602894</v>
      </c>
      <c r="C337">
        <v>40602884</v>
      </c>
      <c r="D337">
        <v>38622957</v>
      </c>
      <c r="E337">
        <v>1</v>
      </c>
      <c r="F337">
        <v>1</v>
      </c>
      <c r="G337">
        <v>25</v>
      </c>
      <c r="H337">
        <v>3</v>
      </c>
      <c r="I337" t="s">
        <v>608</v>
      </c>
      <c r="J337" t="s">
        <v>609</v>
      </c>
      <c r="K337" t="s">
        <v>610</v>
      </c>
      <c r="L337">
        <v>1339</v>
      </c>
      <c r="N337">
        <v>1007</v>
      </c>
      <c r="O337" t="s">
        <v>263</v>
      </c>
      <c r="P337" t="s">
        <v>263</v>
      </c>
      <c r="Q337">
        <v>1</v>
      </c>
      <c r="X337">
        <v>1</v>
      </c>
      <c r="Y337">
        <v>33.729999999999997</v>
      </c>
      <c r="Z337">
        <v>0</v>
      </c>
      <c r="AA337">
        <v>0</v>
      </c>
      <c r="AB337">
        <v>0</v>
      </c>
      <c r="AC337">
        <v>0</v>
      </c>
      <c r="AD337">
        <v>1</v>
      </c>
      <c r="AE337">
        <v>0</v>
      </c>
      <c r="AF337" t="s">
        <v>3</v>
      </c>
      <c r="AG337">
        <v>1</v>
      </c>
      <c r="AH337">
        <v>2</v>
      </c>
      <c r="AI337">
        <v>40602888</v>
      </c>
      <c r="AJ337">
        <v>250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</row>
    <row r="338" spans="1:44" x14ac:dyDescent="0.2">
      <c r="A338">
        <f>ROW(Source!A1079)</f>
        <v>1079</v>
      </c>
      <c r="B338">
        <v>40602895</v>
      </c>
      <c r="C338">
        <v>40602884</v>
      </c>
      <c r="D338">
        <v>38624005</v>
      </c>
      <c r="E338">
        <v>1</v>
      </c>
      <c r="F338">
        <v>1</v>
      </c>
      <c r="G338">
        <v>25</v>
      </c>
      <c r="H338">
        <v>3</v>
      </c>
      <c r="I338" t="s">
        <v>650</v>
      </c>
      <c r="J338" t="s">
        <v>651</v>
      </c>
      <c r="K338" t="s">
        <v>652</v>
      </c>
      <c r="L338">
        <v>1348</v>
      </c>
      <c r="N338">
        <v>1009</v>
      </c>
      <c r="O338" t="s">
        <v>42</v>
      </c>
      <c r="P338" t="s">
        <v>42</v>
      </c>
      <c r="Q338">
        <v>1000</v>
      </c>
      <c r="X338">
        <v>10</v>
      </c>
      <c r="Y338">
        <v>3589.47</v>
      </c>
      <c r="Z338">
        <v>0</v>
      </c>
      <c r="AA338">
        <v>0</v>
      </c>
      <c r="AB338">
        <v>0</v>
      </c>
      <c r="AC338">
        <v>0</v>
      </c>
      <c r="AD338">
        <v>1</v>
      </c>
      <c r="AE338">
        <v>0</v>
      </c>
      <c r="AF338" t="s">
        <v>3</v>
      </c>
      <c r="AG338">
        <v>10</v>
      </c>
      <c r="AH338">
        <v>2</v>
      </c>
      <c r="AI338">
        <v>40602890</v>
      </c>
      <c r="AJ338">
        <v>251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</row>
    <row r="339" spans="1:44" x14ac:dyDescent="0.2">
      <c r="A339">
        <f>ROW(Source!A1079)</f>
        <v>1079</v>
      </c>
      <c r="B339">
        <v>40602896</v>
      </c>
      <c r="C339">
        <v>40602884</v>
      </c>
      <c r="D339">
        <v>38608314</v>
      </c>
      <c r="E339">
        <v>25</v>
      </c>
      <c r="F339">
        <v>1</v>
      </c>
      <c r="G339">
        <v>25</v>
      </c>
      <c r="H339">
        <v>3</v>
      </c>
      <c r="I339" t="s">
        <v>741</v>
      </c>
      <c r="J339" t="s">
        <v>3</v>
      </c>
      <c r="K339" t="s">
        <v>742</v>
      </c>
      <c r="L339">
        <v>1327</v>
      </c>
      <c r="N339">
        <v>1005</v>
      </c>
      <c r="O339" t="s">
        <v>148</v>
      </c>
      <c r="P339" t="s">
        <v>148</v>
      </c>
      <c r="Q339">
        <v>1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 t="s">
        <v>3</v>
      </c>
      <c r="AG339">
        <v>0</v>
      </c>
      <c r="AH339">
        <v>3</v>
      </c>
      <c r="AI339">
        <v>-1</v>
      </c>
      <c r="AJ339" t="s">
        <v>3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</row>
    <row r="340" spans="1:44" x14ac:dyDescent="0.2">
      <c r="A340">
        <f>ROW(Source!A1081)</f>
        <v>1081</v>
      </c>
      <c r="B340">
        <v>40602903</v>
      </c>
      <c r="C340">
        <v>40602898</v>
      </c>
      <c r="D340">
        <v>38607873</v>
      </c>
      <c r="E340">
        <v>25</v>
      </c>
      <c r="F340">
        <v>1</v>
      </c>
      <c r="G340">
        <v>25</v>
      </c>
      <c r="H340">
        <v>1</v>
      </c>
      <c r="I340" t="s">
        <v>538</v>
      </c>
      <c r="J340" t="s">
        <v>3</v>
      </c>
      <c r="K340" t="s">
        <v>539</v>
      </c>
      <c r="L340">
        <v>1191</v>
      </c>
      <c r="N340">
        <v>1013</v>
      </c>
      <c r="O340" t="s">
        <v>540</v>
      </c>
      <c r="P340" t="s">
        <v>540</v>
      </c>
      <c r="Q340">
        <v>1</v>
      </c>
      <c r="X340">
        <v>37.840000000000003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1</v>
      </c>
      <c r="AE340">
        <v>1</v>
      </c>
      <c r="AF340" t="s">
        <v>3</v>
      </c>
      <c r="AG340">
        <v>37.840000000000003</v>
      </c>
      <c r="AH340">
        <v>2</v>
      </c>
      <c r="AI340">
        <v>40602899</v>
      </c>
      <c r="AJ340">
        <v>252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</row>
    <row r="341" spans="1:44" x14ac:dyDescent="0.2">
      <c r="A341">
        <f>ROW(Source!A1081)</f>
        <v>1081</v>
      </c>
      <c r="B341">
        <v>40602904</v>
      </c>
      <c r="C341">
        <v>40602898</v>
      </c>
      <c r="D341">
        <v>38620956</v>
      </c>
      <c r="E341">
        <v>1</v>
      </c>
      <c r="F341">
        <v>1</v>
      </c>
      <c r="G341">
        <v>25</v>
      </c>
      <c r="H341">
        <v>2</v>
      </c>
      <c r="I341" t="s">
        <v>653</v>
      </c>
      <c r="J341" t="s">
        <v>654</v>
      </c>
      <c r="K341" t="s">
        <v>655</v>
      </c>
      <c r="L341">
        <v>1368</v>
      </c>
      <c r="N341">
        <v>1011</v>
      </c>
      <c r="O341" t="s">
        <v>544</v>
      </c>
      <c r="P341" t="s">
        <v>544</v>
      </c>
      <c r="Q341">
        <v>1</v>
      </c>
      <c r="X341">
        <v>31.5</v>
      </c>
      <c r="Y341">
        <v>0</v>
      </c>
      <c r="Z341">
        <v>447.33</v>
      </c>
      <c r="AA341">
        <v>381.58</v>
      </c>
      <c r="AB341">
        <v>0</v>
      </c>
      <c r="AC341">
        <v>0</v>
      </c>
      <c r="AD341">
        <v>1</v>
      </c>
      <c r="AE341">
        <v>0</v>
      </c>
      <c r="AF341" t="s">
        <v>3</v>
      </c>
      <c r="AG341">
        <v>31.5</v>
      </c>
      <c r="AH341">
        <v>2</v>
      </c>
      <c r="AI341">
        <v>40602900</v>
      </c>
      <c r="AJ341">
        <v>253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</row>
    <row r="342" spans="1:44" x14ac:dyDescent="0.2">
      <c r="A342">
        <f>ROW(Source!A1081)</f>
        <v>1081</v>
      </c>
      <c r="B342">
        <v>40602905</v>
      </c>
      <c r="C342">
        <v>40602898</v>
      </c>
      <c r="D342">
        <v>38622957</v>
      </c>
      <c r="E342">
        <v>1</v>
      </c>
      <c r="F342">
        <v>1</v>
      </c>
      <c r="G342">
        <v>25</v>
      </c>
      <c r="H342">
        <v>3</v>
      </c>
      <c r="I342" t="s">
        <v>608</v>
      </c>
      <c r="J342" t="s">
        <v>609</v>
      </c>
      <c r="K342" t="s">
        <v>610</v>
      </c>
      <c r="L342">
        <v>1339</v>
      </c>
      <c r="N342">
        <v>1007</v>
      </c>
      <c r="O342" t="s">
        <v>263</v>
      </c>
      <c r="P342" t="s">
        <v>263</v>
      </c>
      <c r="Q342">
        <v>1</v>
      </c>
      <c r="X342">
        <v>0.3</v>
      </c>
      <c r="Y342">
        <v>33.729999999999997</v>
      </c>
      <c r="Z342">
        <v>0</v>
      </c>
      <c r="AA342">
        <v>0</v>
      </c>
      <c r="AB342">
        <v>0</v>
      </c>
      <c r="AC342">
        <v>0</v>
      </c>
      <c r="AD342">
        <v>1</v>
      </c>
      <c r="AE342">
        <v>0</v>
      </c>
      <c r="AF342" t="s">
        <v>3</v>
      </c>
      <c r="AG342">
        <v>0.3</v>
      </c>
      <c r="AH342">
        <v>2</v>
      </c>
      <c r="AI342">
        <v>40602901</v>
      </c>
      <c r="AJ342">
        <v>254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</row>
    <row r="343" spans="1:44" x14ac:dyDescent="0.2">
      <c r="A343">
        <f>ROW(Source!A1081)</f>
        <v>1081</v>
      </c>
      <c r="B343">
        <v>40602906</v>
      </c>
      <c r="C343">
        <v>40602898</v>
      </c>
      <c r="D343">
        <v>38625161</v>
      </c>
      <c r="E343">
        <v>1</v>
      </c>
      <c r="F343">
        <v>1</v>
      </c>
      <c r="G343">
        <v>25</v>
      </c>
      <c r="H343">
        <v>3</v>
      </c>
      <c r="I343" t="s">
        <v>656</v>
      </c>
      <c r="J343" t="s">
        <v>657</v>
      </c>
      <c r="K343" t="s">
        <v>658</v>
      </c>
      <c r="L343">
        <v>1354</v>
      </c>
      <c r="N343">
        <v>1010</v>
      </c>
      <c r="O343" t="s">
        <v>171</v>
      </c>
      <c r="P343" t="s">
        <v>171</v>
      </c>
      <c r="Q343">
        <v>1</v>
      </c>
      <c r="X343">
        <v>0.67</v>
      </c>
      <c r="Y343">
        <v>1415.48</v>
      </c>
      <c r="Z343">
        <v>0</v>
      </c>
      <c r="AA343">
        <v>0</v>
      </c>
      <c r="AB343">
        <v>0</v>
      </c>
      <c r="AC343">
        <v>0</v>
      </c>
      <c r="AD343">
        <v>1</v>
      </c>
      <c r="AE343">
        <v>0</v>
      </c>
      <c r="AF343" t="s">
        <v>3</v>
      </c>
      <c r="AG343">
        <v>0.67</v>
      </c>
      <c r="AH343">
        <v>2</v>
      </c>
      <c r="AI343">
        <v>40602902</v>
      </c>
      <c r="AJ343">
        <v>255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</row>
    <row r="344" spans="1:44" x14ac:dyDescent="0.2">
      <c r="A344">
        <f>ROW(Source!A1116)</f>
        <v>1116</v>
      </c>
      <c r="B344">
        <v>40602916</v>
      </c>
      <c r="C344">
        <v>40602907</v>
      </c>
      <c r="D344">
        <v>38607873</v>
      </c>
      <c r="E344">
        <v>25</v>
      </c>
      <c r="F344">
        <v>1</v>
      </c>
      <c r="G344">
        <v>25</v>
      </c>
      <c r="H344">
        <v>1</v>
      </c>
      <c r="I344" t="s">
        <v>538</v>
      </c>
      <c r="J344" t="s">
        <v>3</v>
      </c>
      <c r="K344" t="s">
        <v>539</v>
      </c>
      <c r="L344">
        <v>1191</v>
      </c>
      <c r="N344">
        <v>1013</v>
      </c>
      <c r="O344" t="s">
        <v>540</v>
      </c>
      <c r="P344" t="s">
        <v>540</v>
      </c>
      <c r="Q344">
        <v>1</v>
      </c>
      <c r="X344">
        <v>16.559999999999999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1</v>
      </c>
      <c r="AE344">
        <v>1</v>
      </c>
      <c r="AF344" t="s">
        <v>3</v>
      </c>
      <c r="AG344">
        <v>16.559999999999999</v>
      </c>
      <c r="AH344">
        <v>2</v>
      </c>
      <c r="AI344">
        <v>40602908</v>
      </c>
      <c r="AJ344">
        <v>256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</row>
    <row r="345" spans="1:44" x14ac:dyDescent="0.2">
      <c r="A345">
        <f>ROW(Source!A1116)</f>
        <v>1116</v>
      </c>
      <c r="B345">
        <v>40602917</v>
      </c>
      <c r="C345">
        <v>40602907</v>
      </c>
      <c r="D345">
        <v>38620123</v>
      </c>
      <c r="E345">
        <v>1</v>
      </c>
      <c r="F345">
        <v>1</v>
      </c>
      <c r="G345">
        <v>25</v>
      </c>
      <c r="H345">
        <v>2</v>
      </c>
      <c r="I345" t="s">
        <v>593</v>
      </c>
      <c r="J345" t="s">
        <v>594</v>
      </c>
      <c r="K345" t="s">
        <v>595</v>
      </c>
      <c r="L345">
        <v>1368</v>
      </c>
      <c r="N345">
        <v>1011</v>
      </c>
      <c r="O345" t="s">
        <v>544</v>
      </c>
      <c r="P345" t="s">
        <v>544</v>
      </c>
      <c r="Q345">
        <v>1</v>
      </c>
      <c r="X345">
        <v>2.08</v>
      </c>
      <c r="Y345">
        <v>0</v>
      </c>
      <c r="Z345">
        <v>1159.46</v>
      </c>
      <c r="AA345">
        <v>525.74</v>
      </c>
      <c r="AB345">
        <v>0</v>
      </c>
      <c r="AC345">
        <v>0</v>
      </c>
      <c r="AD345">
        <v>1</v>
      </c>
      <c r="AE345">
        <v>0</v>
      </c>
      <c r="AF345" t="s">
        <v>3</v>
      </c>
      <c r="AG345">
        <v>2.08</v>
      </c>
      <c r="AH345">
        <v>2</v>
      </c>
      <c r="AI345">
        <v>40602909</v>
      </c>
      <c r="AJ345">
        <v>257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</row>
    <row r="346" spans="1:44" x14ac:dyDescent="0.2">
      <c r="A346">
        <f>ROW(Source!A1116)</f>
        <v>1116</v>
      </c>
      <c r="B346">
        <v>40602918</v>
      </c>
      <c r="C346">
        <v>40602907</v>
      </c>
      <c r="D346">
        <v>38620278</v>
      </c>
      <c r="E346">
        <v>1</v>
      </c>
      <c r="F346">
        <v>1</v>
      </c>
      <c r="G346">
        <v>25</v>
      </c>
      <c r="H346">
        <v>2</v>
      </c>
      <c r="I346" t="s">
        <v>596</v>
      </c>
      <c r="J346" t="s">
        <v>597</v>
      </c>
      <c r="K346" t="s">
        <v>598</v>
      </c>
      <c r="L346">
        <v>1368</v>
      </c>
      <c r="N346">
        <v>1011</v>
      </c>
      <c r="O346" t="s">
        <v>544</v>
      </c>
      <c r="P346" t="s">
        <v>544</v>
      </c>
      <c r="Q346">
        <v>1</v>
      </c>
      <c r="X346">
        <v>2.08</v>
      </c>
      <c r="Y346">
        <v>0</v>
      </c>
      <c r="Z346">
        <v>416.25</v>
      </c>
      <c r="AA346">
        <v>204.9</v>
      </c>
      <c r="AB346">
        <v>0</v>
      </c>
      <c r="AC346">
        <v>0</v>
      </c>
      <c r="AD346">
        <v>1</v>
      </c>
      <c r="AE346">
        <v>0</v>
      </c>
      <c r="AF346" t="s">
        <v>3</v>
      </c>
      <c r="AG346">
        <v>2.08</v>
      </c>
      <c r="AH346">
        <v>2</v>
      </c>
      <c r="AI346">
        <v>40602910</v>
      </c>
      <c r="AJ346">
        <v>258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</row>
    <row r="347" spans="1:44" x14ac:dyDescent="0.2">
      <c r="A347">
        <f>ROW(Source!A1116)</f>
        <v>1116</v>
      </c>
      <c r="B347">
        <v>40602919</v>
      </c>
      <c r="C347">
        <v>40602907</v>
      </c>
      <c r="D347">
        <v>38620281</v>
      </c>
      <c r="E347">
        <v>1</v>
      </c>
      <c r="F347">
        <v>1</v>
      </c>
      <c r="G347">
        <v>25</v>
      </c>
      <c r="H347">
        <v>2</v>
      </c>
      <c r="I347" t="s">
        <v>599</v>
      </c>
      <c r="J347" t="s">
        <v>600</v>
      </c>
      <c r="K347" t="s">
        <v>601</v>
      </c>
      <c r="L347">
        <v>1368</v>
      </c>
      <c r="N347">
        <v>1011</v>
      </c>
      <c r="O347" t="s">
        <v>544</v>
      </c>
      <c r="P347" t="s">
        <v>544</v>
      </c>
      <c r="Q347">
        <v>1</v>
      </c>
      <c r="X347">
        <v>0.81</v>
      </c>
      <c r="Y347">
        <v>0</v>
      </c>
      <c r="Z347">
        <v>1942.21</v>
      </c>
      <c r="AA347">
        <v>436.39</v>
      </c>
      <c r="AB347">
        <v>0</v>
      </c>
      <c r="AC347">
        <v>0</v>
      </c>
      <c r="AD347">
        <v>1</v>
      </c>
      <c r="AE347">
        <v>0</v>
      </c>
      <c r="AF347" t="s">
        <v>3</v>
      </c>
      <c r="AG347">
        <v>0.81</v>
      </c>
      <c r="AH347">
        <v>2</v>
      </c>
      <c r="AI347">
        <v>40602911</v>
      </c>
      <c r="AJ347">
        <v>259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</row>
    <row r="348" spans="1:44" x14ac:dyDescent="0.2">
      <c r="A348">
        <f>ROW(Source!A1116)</f>
        <v>1116</v>
      </c>
      <c r="B348">
        <v>40602920</v>
      </c>
      <c r="C348">
        <v>40602907</v>
      </c>
      <c r="D348">
        <v>38620305</v>
      </c>
      <c r="E348">
        <v>1</v>
      </c>
      <c r="F348">
        <v>1</v>
      </c>
      <c r="G348">
        <v>25</v>
      </c>
      <c r="H348">
        <v>2</v>
      </c>
      <c r="I348" t="s">
        <v>581</v>
      </c>
      <c r="J348" t="s">
        <v>582</v>
      </c>
      <c r="K348" t="s">
        <v>583</v>
      </c>
      <c r="L348">
        <v>1368</v>
      </c>
      <c r="N348">
        <v>1011</v>
      </c>
      <c r="O348" t="s">
        <v>544</v>
      </c>
      <c r="P348" t="s">
        <v>544</v>
      </c>
      <c r="Q348">
        <v>1</v>
      </c>
      <c r="X348">
        <v>1.94</v>
      </c>
      <c r="Y348">
        <v>0</v>
      </c>
      <c r="Z348">
        <v>1364.77</v>
      </c>
      <c r="AA348">
        <v>610.30999999999995</v>
      </c>
      <c r="AB348">
        <v>0</v>
      </c>
      <c r="AC348">
        <v>0</v>
      </c>
      <c r="AD348">
        <v>1</v>
      </c>
      <c r="AE348">
        <v>0</v>
      </c>
      <c r="AF348" t="s">
        <v>3</v>
      </c>
      <c r="AG348">
        <v>1.94</v>
      </c>
      <c r="AH348">
        <v>2</v>
      </c>
      <c r="AI348">
        <v>40602912</v>
      </c>
      <c r="AJ348">
        <v>260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</row>
    <row r="349" spans="1:44" x14ac:dyDescent="0.2">
      <c r="A349">
        <f>ROW(Source!A1116)</f>
        <v>1116</v>
      </c>
      <c r="B349">
        <v>40602921</v>
      </c>
      <c r="C349">
        <v>40602907</v>
      </c>
      <c r="D349">
        <v>38620271</v>
      </c>
      <c r="E349">
        <v>1</v>
      </c>
      <c r="F349">
        <v>1</v>
      </c>
      <c r="G349">
        <v>25</v>
      </c>
      <c r="H349">
        <v>2</v>
      </c>
      <c r="I349" t="s">
        <v>602</v>
      </c>
      <c r="J349" t="s">
        <v>603</v>
      </c>
      <c r="K349" t="s">
        <v>604</v>
      </c>
      <c r="L349">
        <v>1368</v>
      </c>
      <c r="N349">
        <v>1011</v>
      </c>
      <c r="O349" t="s">
        <v>544</v>
      </c>
      <c r="P349" t="s">
        <v>544</v>
      </c>
      <c r="Q349">
        <v>1</v>
      </c>
      <c r="X349">
        <v>0.65</v>
      </c>
      <c r="Y349">
        <v>0</v>
      </c>
      <c r="Z349">
        <v>1179.56</v>
      </c>
      <c r="AA349">
        <v>439.28</v>
      </c>
      <c r="AB349">
        <v>0</v>
      </c>
      <c r="AC349">
        <v>0</v>
      </c>
      <c r="AD349">
        <v>1</v>
      </c>
      <c r="AE349">
        <v>0</v>
      </c>
      <c r="AF349" t="s">
        <v>3</v>
      </c>
      <c r="AG349">
        <v>0.65</v>
      </c>
      <c r="AH349">
        <v>2</v>
      </c>
      <c r="AI349">
        <v>40602913</v>
      </c>
      <c r="AJ349">
        <v>261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</row>
    <row r="350" spans="1:44" x14ac:dyDescent="0.2">
      <c r="A350">
        <f>ROW(Source!A1116)</f>
        <v>1116</v>
      </c>
      <c r="B350">
        <v>40602922</v>
      </c>
      <c r="C350">
        <v>40602907</v>
      </c>
      <c r="D350">
        <v>38622214</v>
      </c>
      <c r="E350">
        <v>1</v>
      </c>
      <c r="F350">
        <v>1</v>
      </c>
      <c r="G350">
        <v>25</v>
      </c>
      <c r="H350">
        <v>3</v>
      </c>
      <c r="I350" t="s">
        <v>605</v>
      </c>
      <c r="J350" t="s">
        <v>606</v>
      </c>
      <c r="K350" t="s">
        <v>607</v>
      </c>
      <c r="L350">
        <v>1339</v>
      </c>
      <c r="N350">
        <v>1007</v>
      </c>
      <c r="O350" t="s">
        <v>263</v>
      </c>
      <c r="P350" t="s">
        <v>263</v>
      </c>
      <c r="Q350">
        <v>1</v>
      </c>
      <c r="X350">
        <v>110</v>
      </c>
      <c r="Y350">
        <v>590.78</v>
      </c>
      <c r="Z350">
        <v>0</v>
      </c>
      <c r="AA350">
        <v>0</v>
      </c>
      <c r="AB350">
        <v>0</v>
      </c>
      <c r="AC350">
        <v>0</v>
      </c>
      <c r="AD350">
        <v>1</v>
      </c>
      <c r="AE350">
        <v>0</v>
      </c>
      <c r="AF350" t="s">
        <v>3</v>
      </c>
      <c r="AG350">
        <v>110</v>
      </c>
      <c r="AH350">
        <v>2</v>
      </c>
      <c r="AI350">
        <v>40602914</v>
      </c>
      <c r="AJ350">
        <v>262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</row>
    <row r="351" spans="1:44" x14ac:dyDescent="0.2">
      <c r="A351">
        <f>ROW(Source!A1116)</f>
        <v>1116</v>
      </c>
      <c r="B351">
        <v>40602923</v>
      </c>
      <c r="C351">
        <v>40602907</v>
      </c>
      <c r="D351">
        <v>38622957</v>
      </c>
      <c r="E351">
        <v>1</v>
      </c>
      <c r="F351">
        <v>1</v>
      </c>
      <c r="G351">
        <v>25</v>
      </c>
      <c r="H351">
        <v>3</v>
      </c>
      <c r="I351" t="s">
        <v>608</v>
      </c>
      <c r="J351" t="s">
        <v>609</v>
      </c>
      <c r="K351" t="s">
        <v>610</v>
      </c>
      <c r="L351">
        <v>1339</v>
      </c>
      <c r="N351">
        <v>1007</v>
      </c>
      <c r="O351" t="s">
        <v>263</v>
      </c>
      <c r="P351" t="s">
        <v>263</v>
      </c>
      <c r="Q351">
        <v>1</v>
      </c>
      <c r="X351">
        <v>5</v>
      </c>
      <c r="Y351">
        <v>33.729999999999997</v>
      </c>
      <c r="Z351">
        <v>0</v>
      </c>
      <c r="AA351">
        <v>0</v>
      </c>
      <c r="AB351">
        <v>0</v>
      </c>
      <c r="AC351">
        <v>0</v>
      </c>
      <c r="AD351">
        <v>1</v>
      </c>
      <c r="AE351">
        <v>0</v>
      </c>
      <c r="AF351" t="s">
        <v>3</v>
      </c>
      <c r="AG351">
        <v>5</v>
      </c>
      <c r="AH351">
        <v>2</v>
      </c>
      <c r="AI351">
        <v>40602915</v>
      </c>
      <c r="AJ351">
        <v>263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</row>
    <row r="352" spans="1:44" x14ac:dyDescent="0.2">
      <c r="A352">
        <f>ROW(Source!A1117)</f>
        <v>1117</v>
      </c>
      <c r="B352">
        <v>40602934</v>
      </c>
      <c r="C352">
        <v>40602924</v>
      </c>
      <c r="D352">
        <v>38607873</v>
      </c>
      <c r="E352">
        <v>25</v>
      </c>
      <c r="F352">
        <v>1</v>
      </c>
      <c r="G352">
        <v>25</v>
      </c>
      <c r="H352">
        <v>1</v>
      </c>
      <c r="I352" t="s">
        <v>538</v>
      </c>
      <c r="J352" t="s">
        <v>3</v>
      </c>
      <c r="K352" t="s">
        <v>539</v>
      </c>
      <c r="L352">
        <v>1191</v>
      </c>
      <c r="N352">
        <v>1013</v>
      </c>
      <c r="O352" t="s">
        <v>540</v>
      </c>
      <c r="P352" t="s">
        <v>540</v>
      </c>
      <c r="Q352">
        <v>1</v>
      </c>
      <c r="X352">
        <v>24.84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1</v>
      </c>
      <c r="AE352">
        <v>1</v>
      </c>
      <c r="AF352" t="s">
        <v>3</v>
      </c>
      <c r="AG352">
        <v>24.84</v>
      </c>
      <c r="AH352">
        <v>2</v>
      </c>
      <c r="AI352">
        <v>40602925</v>
      </c>
      <c r="AJ352">
        <v>264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</row>
    <row r="353" spans="1:44" x14ac:dyDescent="0.2">
      <c r="A353">
        <f>ROW(Source!A1117)</f>
        <v>1117</v>
      </c>
      <c r="B353">
        <v>40602935</v>
      </c>
      <c r="C353">
        <v>40602924</v>
      </c>
      <c r="D353">
        <v>38620100</v>
      </c>
      <c r="E353">
        <v>1</v>
      </c>
      <c r="F353">
        <v>1</v>
      </c>
      <c r="G353">
        <v>25</v>
      </c>
      <c r="H353">
        <v>2</v>
      </c>
      <c r="I353" t="s">
        <v>635</v>
      </c>
      <c r="J353" t="s">
        <v>636</v>
      </c>
      <c r="K353" t="s">
        <v>637</v>
      </c>
      <c r="L353">
        <v>1368</v>
      </c>
      <c r="N353">
        <v>1011</v>
      </c>
      <c r="O353" t="s">
        <v>544</v>
      </c>
      <c r="P353" t="s">
        <v>544</v>
      </c>
      <c r="Q353">
        <v>1</v>
      </c>
      <c r="X353">
        <v>2.94</v>
      </c>
      <c r="Y353">
        <v>0</v>
      </c>
      <c r="Z353">
        <v>923.83</v>
      </c>
      <c r="AA353">
        <v>342.06</v>
      </c>
      <c r="AB353">
        <v>0</v>
      </c>
      <c r="AC353">
        <v>0</v>
      </c>
      <c r="AD353">
        <v>1</v>
      </c>
      <c r="AE353">
        <v>0</v>
      </c>
      <c r="AF353" t="s">
        <v>3</v>
      </c>
      <c r="AG353">
        <v>2.94</v>
      </c>
      <c r="AH353">
        <v>2</v>
      </c>
      <c r="AI353">
        <v>40602926</v>
      </c>
      <c r="AJ353">
        <v>265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</row>
    <row r="354" spans="1:44" x14ac:dyDescent="0.2">
      <c r="A354">
        <f>ROW(Source!A1117)</f>
        <v>1117</v>
      </c>
      <c r="B354">
        <v>40602936</v>
      </c>
      <c r="C354">
        <v>40602924</v>
      </c>
      <c r="D354">
        <v>38620281</v>
      </c>
      <c r="E354">
        <v>1</v>
      </c>
      <c r="F354">
        <v>1</v>
      </c>
      <c r="G354">
        <v>25</v>
      </c>
      <c r="H354">
        <v>2</v>
      </c>
      <c r="I354" t="s">
        <v>599</v>
      </c>
      <c r="J354" t="s">
        <v>600</v>
      </c>
      <c r="K354" t="s">
        <v>601</v>
      </c>
      <c r="L354">
        <v>1368</v>
      </c>
      <c r="N354">
        <v>1011</v>
      </c>
      <c r="O354" t="s">
        <v>544</v>
      </c>
      <c r="P354" t="s">
        <v>544</v>
      </c>
      <c r="Q354">
        <v>1</v>
      </c>
      <c r="X354">
        <v>1.1399999999999999</v>
      </c>
      <c r="Y354">
        <v>0</v>
      </c>
      <c r="Z354">
        <v>1942.21</v>
      </c>
      <c r="AA354">
        <v>436.39</v>
      </c>
      <c r="AB354">
        <v>0</v>
      </c>
      <c r="AC354">
        <v>0</v>
      </c>
      <c r="AD354">
        <v>1</v>
      </c>
      <c r="AE354">
        <v>0</v>
      </c>
      <c r="AF354" t="s">
        <v>3</v>
      </c>
      <c r="AG354">
        <v>1.1399999999999999</v>
      </c>
      <c r="AH354">
        <v>2</v>
      </c>
      <c r="AI354">
        <v>40602927</v>
      </c>
      <c r="AJ354">
        <v>266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</row>
    <row r="355" spans="1:44" x14ac:dyDescent="0.2">
      <c r="A355">
        <f>ROW(Source!A1117)</f>
        <v>1117</v>
      </c>
      <c r="B355">
        <v>40602937</v>
      </c>
      <c r="C355">
        <v>40602924</v>
      </c>
      <c r="D355">
        <v>38620266</v>
      </c>
      <c r="E355">
        <v>1</v>
      </c>
      <c r="F355">
        <v>1</v>
      </c>
      <c r="G355">
        <v>25</v>
      </c>
      <c r="H355">
        <v>2</v>
      </c>
      <c r="I355" t="s">
        <v>638</v>
      </c>
      <c r="J355" t="s">
        <v>639</v>
      </c>
      <c r="K355" t="s">
        <v>640</v>
      </c>
      <c r="L355">
        <v>1368</v>
      </c>
      <c r="N355">
        <v>1011</v>
      </c>
      <c r="O355" t="s">
        <v>544</v>
      </c>
      <c r="P355" t="s">
        <v>544</v>
      </c>
      <c r="Q355">
        <v>1</v>
      </c>
      <c r="X355">
        <v>8.9600000000000009</v>
      </c>
      <c r="Y355">
        <v>0</v>
      </c>
      <c r="Z355">
        <v>1207.81</v>
      </c>
      <c r="AA355">
        <v>504.4</v>
      </c>
      <c r="AB355">
        <v>0</v>
      </c>
      <c r="AC355">
        <v>0</v>
      </c>
      <c r="AD355">
        <v>1</v>
      </c>
      <c r="AE355">
        <v>0</v>
      </c>
      <c r="AF355" t="s">
        <v>3</v>
      </c>
      <c r="AG355">
        <v>8.9600000000000009</v>
      </c>
      <c r="AH355">
        <v>2</v>
      </c>
      <c r="AI355">
        <v>40602928</v>
      </c>
      <c r="AJ355">
        <v>267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</row>
    <row r="356" spans="1:44" x14ac:dyDescent="0.2">
      <c r="A356">
        <f>ROW(Source!A1117)</f>
        <v>1117</v>
      </c>
      <c r="B356">
        <v>40602938</v>
      </c>
      <c r="C356">
        <v>40602924</v>
      </c>
      <c r="D356">
        <v>38620267</v>
      </c>
      <c r="E356">
        <v>1</v>
      </c>
      <c r="F356">
        <v>1</v>
      </c>
      <c r="G356">
        <v>25</v>
      </c>
      <c r="H356">
        <v>2</v>
      </c>
      <c r="I356" t="s">
        <v>641</v>
      </c>
      <c r="J356" t="s">
        <v>642</v>
      </c>
      <c r="K356" t="s">
        <v>643</v>
      </c>
      <c r="L356">
        <v>1368</v>
      </c>
      <c r="N356">
        <v>1011</v>
      </c>
      <c r="O356" t="s">
        <v>544</v>
      </c>
      <c r="P356" t="s">
        <v>544</v>
      </c>
      <c r="Q356">
        <v>1</v>
      </c>
      <c r="X356">
        <v>18.25</v>
      </c>
      <c r="Y356">
        <v>0</v>
      </c>
      <c r="Z356">
        <v>1741.23</v>
      </c>
      <c r="AA356">
        <v>685.71</v>
      </c>
      <c r="AB356">
        <v>0</v>
      </c>
      <c r="AC356">
        <v>0</v>
      </c>
      <c r="AD356">
        <v>1</v>
      </c>
      <c r="AE356">
        <v>0</v>
      </c>
      <c r="AF356" t="s">
        <v>3</v>
      </c>
      <c r="AG356">
        <v>18.25</v>
      </c>
      <c r="AH356">
        <v>2</v>
      </c>
      <c r="AI356">
        <v>40602929</v>
      </c>
      <c r="AJ356">
        <v>268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</row>
    <row r="357" spans="1:44" x14ac:dyDescent="0.2">
      <c r="A357">
        <f>ROW(Source!A1117)</f>
        <v>1117</v>
      </c>
      <c r="B357">
        <v>40602939</v>
      </c>
      <c r="C357">
        <v>40602924</v>
      </c>
      <c r="D357">
        <v>38620305</v>
      </c>
      <c r="E357">
        <v>1</v>
      </c>
      <c r="F357">
        <v>1</v>
      </c>
      <c r="G357">
        <v>25</v>
      </c>
      <c r="H357">
        <v>2</v>
      </c>
      <c r="I357" t="s">
        <v>581</v>
      </c>
      <c r="J357" t="s">
        <v>582</v>
      </c>
      <c r="K357" t="s">
        <v>583</v>
      </c>
      <c r="L357">
        <v>1368</v>
      </c>
      <c r="N357">
        <v>1011</v>
      </c>
      <c r="O357" t="s">
        <v>544</v>
      </c>
      <c r="P357" t="s">
        <v>544</v>
      </c>
      <c r="Q357">
        <v>1</v>
      </c>
      <c r="X357">
        <v>2.2400000000000002</v>
      </c>
      <c r="Y357">
        <v>0</v>
      </c>
      <c r="Z357">
        <v>1364.77</v>
      </c>
      <c r="AA357">
        <v>610.30999999999995</v>
      </c>
      <c r="AB357">
        <v>0</v>
      </c>
      <c r="AC357">
        <v>0</v>
      </c>
      <c r="AD357">
        <v>1</v>
      </c>
      <c r="AE357">
        <v>0</v>
      </c>
      <c r="AF357" t="s">
        <v>3</v>
      </c>
      <c r="AG357">
        <v>2.2400000000000002</v>
      </c>
      <c r="AH357">
        <v>2</v>
      </c>
      <c r="AI357">
        <v>40602930</v>
      </c>
      <c r="AJ357">
        <v>269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</row>
    <row r="358" spans="1:44" x14ac:dyDescent="0.2">
      <c r="A358">
        <f>ROW(Source!A1117)</f>
        <v>1117</v>
      </c>
      <c r="B358">
        <v>40602940</v>
      </c>
      <c r="C358">
        <v>40602924</v>
      </c>
      <c r="D358">
        <v>38620271</v>
      </c>
      <c r="E358">
        <v>1</v>
      </c>
      <c r="F358">
        <v>1</v>
      </c>
      <c r="G358">
        <v>25</v>
      </c>
      <c r="H358">
        <v>2</v>
      </c>
      <c r="I358" t="s">
        <v>602</v>
      </c>
      <c r="J358" t="s">
        <v>603</v>
      </c>
      <c r="K358" t="s">
        <v>604</v>
      </c>
      <c r="L358">
        <v>1368</v>
      </c>
      <c r="N358">
        <v>1011</v>
      </c>
      <c r="O358" t="s">
        <v>544</v>
      </c>
      <c r="P358" t="s">
        <v>544</v>
      </c>
      <c r="Q358">
        <v>1</v>
      </c>
      <c r="X358">
        <v>0.65</v>
      </c>
      <c r="Y358">
        <v>0</v>
      </c>
      <c r="Z358">
        <v>1179.56</v>
      </c>
      <c r="AA358">
        <v>439.28</v>
      </c>
      <c r="AB358">
        <v>0</v>
      </c>
      <c r="AC358">
        <v>0</v>
      </c>
      <c r="AD358">
        <v>1</v>
      </c>
      <c r="AE358">
        <v>0</v>
      </c>
      <c r="AF358" t="s">
        <v>3</v>
      </c>
      <c r="AG358">
        <v>0.65</v>
      </c>
      <c r="AH358">
        <v>2</v>
      </c>
      <c r="AI358">
        <v>40602931</v>
      </c>
      <c r="AJ358">
        <v>270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</row>
    <row r="359" spans="1:44" x14ac:dyDescent="0.2">
      <c r="A359">
        <f>ROW(Source!A1117)</f>
        <v>1117</v>
      </c>
      <c r="B359">
        <v>40602941</v>
      </c>
      <c r="C359">
        <v>40602924</v>
      </c>
      <c r="D359">
        <v>38622240</v>
      </c>
      <c r="E359">
        <v>1</v>
      </c>
      <c r="F359">
        <v>1</v>
      </c>
      <c r="G359">
        <v>25</v>
      </c>
      <c r="H359">
        <v>3</v>
      </c>
      <c r="I359" t="s">
        <v>644</v>
      </c>
      <c r="J359" t="s">
        <v>645</v>
      </c>
      <c r="K359" t="s">
        <v>646</v>
      </c>
      <c r="L359">
        <v>1339</v>
      </c>
      <c r="N359">
        <v>1007</v>
      </c>
      <c r="O359" t="s">
        <v>263</v>
      </c>
      <c r="P359" t="s">
        <v>263</v>
      </c>
      <c r="Q359">
        <v>1</v>
      </c>
      <c r="X359">
        <v>126</v>
      </c>
      <c r="Y359">
        <v>1806.27</v>
      </c>
      <c r="Z359">
        <v>0</v>
      </c>
      <c r="AA359">
        <v>0</v>
      </c>
      <c r="AB359">
        <v>0</v>
      </c>
      <c r="AC359">
        <v>0</v>
      </c>
      <c r="AD359">
        <v>1</v>
      </c>
      <c r="AE359">
        <v>0</v>
      </c>
      <c r="AF359" t="s">
        <v>3</v>
      </c>
      <c r="AG359">
        <v>126</v>
      </c>
      <c r="AH359">
        <v>2</v>
      </c>
      <c r="AI359">
        <v>40602932</v>
      </c>
      <c r="AJ359">
        <v>271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</row>
    <row r="360" spans="1:44" x14ac:dyDescent="0.2">
      <c r="A360">
        <f>ROW(Source!A1117)</f>
        <v>1117</v>
      </c>
      <c r="B360">
        <v>40602942</v>
      </c>
      <c r="C360">
        <v>40602924</v>
      </c>
      <c r="D360">
        <v>38622957</v>
      </c>
      <c r="E360">
        <v>1</v>
      </c>
      <c r="F360">
        <v>1</v>
      </c>
      <c r="G360">
        <v>25</v>
      </c>
      <c r="H360">
        <v>3</v>
      </c>
      <c r="I360" t="s">
        <v>608</v>
      </c>
      <c r="J360" t="s">
        <v>609</v>
      </c>
      <c r="K360" t="s">
        <v>610</v>
      </c>
      <c r="L360">
        <v>1339</v>
      </c>
      <c r="N360">
        <v>1007</v>
      </c>
      <c r="O360" t="s">
        <v>263</v>
      </c>
      <c r="P360" t="s">
        <v>263</v>
      </c>
      <c r="Q360">
        <v>1</v>
      </c>
      <c r="X360">
        <v>7</v>
      </c>
      <c r="Y360">
        <v>33.729999999999997</v>
      </c>
      <c r="Z360">
        <v>0</v>
      </c>
      <c r="AA360">
        <v>0</v>
      </c>
      <c r="AB360">
        <v>0</v>
      </c>
      <c r="AC360">
        <v>0</v>
      </c>
      <c r="AD360">
        <v>1</v>
      </c>
      <c r="AE360">
        <v>0</v>
      </c>
      <c r="AF360" t="s">
        <v>3</v>
      </c>
      <c r="AG360">
        <v>7</v>
      </c>
      <c r="AH360">
        <v>2</v>
      </c>
      <c r="AI360">
        <v>40602933</v>
      </c>
      <c r="AJ360">
        <v>272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</row>
    <row r="361" spans="1:44" x14ac:dyDescent="0.2">
      <c r="A361">
        <f>ROW(Source!A1118)</f>
        <v>1118</v>
      </c>
      <c r="B361">
        <v>40602950</v>
      </c>
      <c r="C361">
        <v>40602943</v>
      </c>
      <c r="D361">
        <v>38607873</v>
      </c>
      <c r="E361">
        <v>25</v>
      </c>
      <c r="F361">
        <v>1</v>
      </c>
      <c r="G361">
        <v>25</v>
      </c>
      <c r="H361">
        <v>1</v>
      </c>
      <c r="I361" t="s">
        <v>538</v>
      </c>
      <c r="J361" t="s">
        <v>3</v>
      </c>
      <c r="K361" t="s">
        <v>539</v>
      </c>
      <c r="L361">
        <v>1191</v>
      </c>
      <c r="N361">
        <v>1013</v>
      </c>
      <c r="O361" t="s">
        <v>540</v>
      </c>
      <c r="P361" t="s">
        <v>540</v>
      </c>
      <c r="Q361">
        <v>1</v>
      </c>
      <c r="X361">
        <v>451.95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1</v>
      </c>
      <c r="AE361">
        <v>1</v>
      </c>
      <c r="AF361" t="s">
        <v>3</v>
      </c>
      <c r="AG361">
        <v>451.95</v>
      </c>
      <c r="AH361">
        <v>2</v>
      </c>
      <c r="AI361">
        <v>40602944</v>
      </c>
      <c r="AJ361">
        <v>273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</row>
    <row r="362" spans="1:44" x14ac:dyDescent="0.2">
      <c r="A362">
        <f>ROW(Source!A1118)</f>
        <v>1118</v>
      </c>
      <c r="B362">
        <v>40602951</v>
      </c>
      <c r="C362">
        <v>40602943</v>
      </c>
      <c r="D362">
        <v>38620195</v>
      </c>
      <c r="E362">
        <v>1</v>
      </c>
      <c r="F362">
        <v>1</v>
      </c>
      <c r="G362">
        <v>25</v>
      </c>
      <c r="H362">
        <v>2</v>
      </c>
      <c r="I362" t="s">
        <v>647</v>
      </c>
      <c r="J362" t="s">
        <v>648</v>
      </c>
      <c r="K362" t="s">
        <v>649</v>
      </c>
      <c r="L362">
        <v>1368</v>
      </c>
      <c r="N362">
        <v>1011</v>
      </c>
      <c r="O362" t="s">
        <v>544</v>
      </c>
      <c r="P362" t="s">
        <v>544</v>
      </c>
      <c r="Q362">
        <v>1</v>
      </c>
      <c r="X362">
        <v>1.31</v>
      </c>
      <c r="Y362">
        <v>0</v>
      </c>
      <c r="Z362">
        <v>662.01</v>
      </c>
      <c r="AA362">
        <v>353.32</v>
      </c>
      <c r="AB362">
        <v>0</v>
      </c>
      <c r="AC362">
        <v>0</v>
      </c>
      <c r="AD362">
        <v>1</v>
      </c>
      <c r="AE362">
        <v>0</v>
      </c>
      <c r="AF362" t="s">
        <v>3</v>
      </c>
      <c r="AG362">
        <v>1.31</v>
      </c>
      <c r="AH362">
        <v>2</v>
      </c>
      <c r="AI362">
        <v>40602945</v>
      </c>
      <c r="AJ362">
        <v>274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</row>
    <row r="363" spans="1:44" x14ac:dyDescent="0.2">
      <c r="A363">
        <f>ROW(Source!A1118)</f>
        <v>1118</v>
      </c>
      <c r="B363">
        <v>40602952</v>
      </c>
      <c r="C363">
        <v>40602943</v>
      </c>
      <c r="D363">
        <v>38620281</v>
      </c>
      <c r="E363">
        <v>1</v>
      </c>
      <c r="F363">
        <v>1</v>
      </c>
      <c r="G363">
        <v>25</v>
      </c>
      <c r="H363">
        <v>2</v>
      </c>
      <c r="I363" t="s">
        <v>599</v>
      </c>
      <c r="J363" t="s">
        <v>600</v>
      </c>
      <c r="K363" t="s">
        <v>601</v>
      </c>
      <c r="L363">
        <v>1368</v>
      </c>
      <c r="N363">
        <v>1011</v>
      </c>
      <c r="O363" t="s">
        <v>544</v>
      </c>
      <c r="P363" t="s">
        <v>544</v>
      </c>
      <c r="Q363">
        <v>1</v>
      </c>
      <c r="X363">
        <v>1.65</v>
      </c>
      <c r="Y363">
        <v>0</v>
      </c>
      <c r="Z363">
        <v>1942.21</v>
      </c>
      <c r="AA363">
        <v>436.39</v>
      </c>
      <c r="AB363">
        <v>0</v>
      </c>
      <c r="AC363">
        <v>0</v>
      </c>
      <c r="AD363">
        <v>1</v>
      </c>
      <c r="AE363">
        <v>0</v>
      </c>
      <c r="AF363" t="s">
        <v>3</v>
      </c>
      <c r="AG363">
        <v>1.65</v>
      </c>
      <c r="AH363">
        <v>2</v>
      </c>
      <c r="AI363">
        <v>40602946</v>
      </c>
      <c r="AJ363">
        <v>275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</row>
    <row r="364" spans="1:44" x14ac:dyDescent="0.2">
      <c r="A364">
        <f>ROW(Source!A1118)</f>
        <v>1118</v>
      </c>
      <c r="B364">
        <v>40602953</v>
      </c>
      <c r="C364">
        <v>40602943</v>
      </c>
      <c r="D364">
        <v>38622957</v>
      </c>
      <c r="E364">
        <v>1</v>
      </c>
      <c r="F364">
        <v>1</v>
      </c>
      <c r="G364">
        <v>25</v>
      </c>
      <c r="H364">
        <v>3</v>
      </c>
      <c r="I364" t="s">
        <v>608</v>
      </c>
      <c r="J364" t="s">
        <v>609</v>
      </c>
      <c r="K364" t="s">
        <v>610</v>
      </c>
      <c r="L364">
        <v>1339</v>
      </c>
      <c r="N364">
        <v>1007</v>
      </c>
      <c r="O364" t="s">
        <v>263</v>
      </c>
      <c r="P364" t="s">
        <v>263</v>
      </c>
      <c r="Q364">
        <v>1</v>
      </c>
      <c r="X364">
        <v>1</v>
      </c>
      <c r="Y364">
        <v>33.729999999999997</v>
      </c>
      <c r="Z364">
        <v>0</v>
      </c>
      <c r="AA364">
        <v>0</v>
      </c>
      <c r="AB364">
        <v>0</v>
      </c>
      <c r="AC364">
        <v>0</v>
      </c>
      <c r="AD364">
        <v>1</v>
      </c>
      <c r="AE364">
        <v>0</v>
      </c>
      <c r="AF364" t="s">
        <v>3</v>
      </c>
      <c r="AG364">
        <v>1</v>
      </c>
      <c r="AH364">
        <v>2</v>
      </c>
      <c r="AI364">
        <v>40602947</v>
      </c>
      <c r="AJ364">
        <v>277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</row>
    <row r="365" spans="1:44" x14ac:dyDescent="0.2">
      <c r="A365">
        <f>ROW(Source!A1118)</f>
        <v>1118</v>
      </c>
      <c r="B365">
        <v>40602954</v>
      </c>
      <c r="C365">
        <v>40602943</v>
      </c>
      <c r="D365">
        <v>38624005</v>
      </c>
      <c r="E365">
        <v>1</v>
      </c>
      <c r="F365">
        <v>1</v>
      </c>
      <c r="G365">
        <v>25</v>
      </c>
      <c r="H365">
        <v>3</v>
      </c>
      <c r="I365" t="s">
        <v>650</v>
      </c>
      <c r="J365" t="s">
        <v>651</v>
      </c>
      <c r="K365" t="s">
        <v>652</v>
      </c>
      <c r="L365">
        <v>1348</v>
      </c>
      <c r="N365">
        <v>1009</v>
      </c>
      <c r="O365" t="s">
        <v>42</v>
      </c>
      <c r="P365" t="s">
        <v>42</v>
      </c>
      <c r="Q365">
        <v>1000</v>
      </c>
      <c r="X365">
        <v>10</v>
      </c>
      <c r="Y365">
        <v>3589.47</v>
      </c>
      <c r="Z365">
        <v>0</v>
      </c>
      <c r="AA365">
        <v>0</v>
      </c>
      <c r="AB365">
        <v>0</v>
      </c>
      <c r="AC365">
        <v>0</v>
      </c>
      <c r="AD365">
        <v>1</v>
      </c>
      <c r="AE365">
        <v>0</v>
      </c>
      <c r="AF365" t="s">
        <v>3</v>
      </c>
      <c r="AG365">
        <v>10</v>
      </c>
      <c r="AH365">
        <v>2</v>
      </c>
      <c r="AI365">
        <v>40602949</v>
      </c>
      <c r="AJ365">
        <v>278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</row>
    <row r="366" spans="1:44" x14ac:dyDescent="0.2">
      <c r="A366">
        <f>ROW(Source!A1118)</f>
        <v>1118</v>
      </c>
      <c r="B366">
        <v>40602955</v>
      </c>
      <c r="C366">
        <v>40602943</v>
      </c>
      <c r="D366">
        <v>38608314</v>
      </c>
      <c r="E366">
        <v>25</v>
      </c>
      <c r="F366">
        <v>1</v>
      </c>
      <c r="G366">
        <v>25</v>
      </c>
      <c r="H366">
        <v>3</v>
      </c>
      <c r="I366" t="s">
        <v>741</v>
      </c>
      <c r="J366" t="s">
        <v>3</v>
      </c>
      <c r="K366" t="s">
        <v>742</v>
      </c>
      <c r="L366">
        <v>1327</v>
      </c>
      <c r="N366">
        <v>1005</v>
      </c>
      <c r="O366" t="s">
        <v>148</v>
      </c>
      <c r="P366" t="s">
        <v>148</v>
      </c>
      <c r="Q366">
        <v>1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 t="s">
        <v>3</v>
      </c>
      <c r="AG366">
        <v>0</v>
      </c>
      <c r="AH366">
        <v>3</v>
      </c>
      <c r="AI366">
        <v>-1</v>
      </c>
      <c r="AJ366" t="s">
        <v>3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</row>
    <row r="367" spans="1:44" x14ac:dyDescent="0.2">
      <c r="A367">
        <f>ROW(Source!A1120)</f>
        <v>1120</v>
      </c>
      <c r="B367">
        <v>40602962</v>
      </c>
      <c r="C367">
        <v>40602957</v>
      </c>
      <c r="D367">
        <v>38607873</v>
      </c>
      <c r="E367">
        <v>25</v>
      </c>
      <c r="F367">
        <v>1</v>
      </c>
      <c r="G367">
        <v>25</v>
      </c>
      <c r="H367">
        <v>1</v>
      </c>
      <c r="I367" t="s">
        <v>538</v>
      </c>
      <c r="J367" t="s">
        <v>3</v>
      </c>
      <c r="K367" t="s">
        <v>539</v>
      </c>
      <c r="L367">
        <v>1191</v>
      </c>
      <c r="N367">
        <v>1013</v>
      </c>
      <c r="O367" t="s">
        <v>540</v>
      </c>
      <c r="P367" t="s">
        <v>540</v>
      </c>
      <c r="Q367">
        <v>1</v>
      </c>
      <c r="X367">
        <v>37.840000000000003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1</v>
      </c>
      <c r="AE367">
        <v>1</v>
      </c>
      <c r="AF367" t="s">
        <v>3</v>
      </c>
      <c r="AG367">
        <v>37.840000000000003</v>
      </c>
      <c r="AH367">
        <v>2</v>
      </c>
      <c r="AI367">
        <v>40602958</v>
      </c>
      <c r="AJ367">
        <v>279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</row>
    <row r="368" spans="1:44" x14ac:dyDescent="0.2">
      <c r="A368">
        <f>ROW(Source!A1120)</f>
        <v>1120</v>
      </c>
      <c r="B368">
        <v>40602963</v>
      </c>
      <c r="C368">
        <v>40602957</v>
      </c>
      <c r="D368">
        <v>38620956</v>
      </c>
      <c r="E368">
        <v>1</v>
      </c>
      <c r="F368">
        <v>1</v>
      </c>
      <c r="G368">
        <v>25</v>
      </c>
      <c r="H368">
        <v>2</v>
      </c>
      <c r="I368" t="s">
        <v>653</v>
      </c>
      <c r="J368" t="s">
        <v>654</v>
      </c>
      <c r="K368" t="s">
        <v>655</v>
      </c>
      <c r="L368">
        <v>1368</v>
      </c>
      <c r="N368">
        <v>1011</v>
      </c>
      <c r="O368" t="s">
        <v>544</v>
      </c>
      <c r="P368" t="s">
        <v>544</v>
      </c>
      <c r="Q368">
        <v>1</v>
      </c>
      <c r="X368">
        <v>31.5</v>
      </c>
      <c r="Y368">
        <v>0</v>
      </c>
      <c r="Z368">
        <v>447.33</v>
      </c>
      <c r="AA368">
        <v>381.58</v>
      </c>
      <c r="AB368">
        <v>0</v>
      </c>
      <c r="AC368">
        <v>0</v>
      </c>
      <c r="AD368">
        <v>1</v>
      </c>
      <c r="AE368">
        <v>0</v>
      </c>
      <c r="AF368" t="s">
        <v>3</v>
      </c>
      <c r="AG368">
        <v>31.5</v>
      </c>
      <c r="AH368">
        <v>2</v>
      </c>
      <c r="AI368">
        <v>40602959</v>
      </c>
      <c r="AJ368">
        <v>280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</row>
    <row r="369" spans="1:44" x14ac:dyDescent="0.2">
      <c r="A369">
        <f>ROW(Source!A1120)</f>
        <v>1120</v>
      </c>
      <c r="B369">
        <v>40602964</v>
      </c>
      <c r="C369">
        <v>40602957</v>
      </c>
      <c r="D369">
        <v>38622957</v>
      </c>
      <c r="E369">
        <v>1</v>
      </c>
      <c r="F369">
        <v>1</v>
      </c>
      <c r="G369">
        <v>25</v>
      </c>
      <c r="H369">
        <v>3</v>
      </c>
      <c r="I369" t="s">
        <v>608</v>
      </c>
      <c r="J369" t="s">
        <v>609</v>
      </c>
      <c r="K369" t="s">
        <v>610</v>
      </c>
      <c r="L369">
        <v>1339</v>
      </c>
      <c r="N369">
        <v>1007</v>
      </c>
      <c r="O369" t="s">
        <v>263</v>
      </c>
      <c r="P369" t="s">
        <v>263</v>
      </c>
      <c r="Q369">
        <v>1</v>
      </c>
      <c r="X369">
        <v>0.3</v>
      </c>
      <c r="Y369">
        <v>33.729999999999997</v>
      </c>
      <c r="Z369">
        <v>0</v>
      </c>
      <c r="AA369">
        <v>0</v>
      </c>
      <c r="AB369">
        <v>0</v>
      </c>
      <c r="AC369">
        <v>0</v>
      </c>
      <c r="AD369">
        <v>1</v>
      </c>
      <c r="AE369">
        <v>0</v>
      </c>
      <c r="AF369" t="s">
        <v>3</v>
      </c>
      <c r="AG369">
        <v>0.3</v>
      </c>
      <c r="AH369">
        <v>2</v>
      </c>
      <c r="AI369">
        <v>40602960</v>
      </c>
      <c r="AJ369">
        <v>281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</row>
    <row r="370" spans="1:44" x14ac:dyDescent="0.2">
      <c r="A370">
        <f>ROW(Source!A1120)</f>
        <v>1120</v>
      </c>
      <c r="B370">
        <v>40602965</v>
      </c>
      <c r="C370">
        <v>40602957</v>
      </c>
      <c r="D370">
        <v>38625161</v>
      </c>
      <c r="E370">
        <v>1</v>
      </c>
      <c r="F370">
        <v>1</v>
      </c>
      <c r="G370">
        <v>25</v>
      </c>
      <c r="H370">
        <v>3</v>
      </c>
      <c r="I370" t="s">
        <v>656</v>
      </c>
      <c r="J370" t="s">
        <v>657</v>
      </c>
      <c r="K370" t="s">
        <v>658</v>
      </c>
      <c r="L370">
        <v>1354</v>
      </c>
      <c r="N370">
        <v>1010</v>
      </c>
      <c r="O370" t="s">
        <v>171</v>
      </c>
      <c r="P370" t="s">
        <v>171</v>
      </c>
      <c r="Q370">
        <v>1</v>
      </c>
      <c r="X370">
        <v>0.67</v>
      </c>
      <c r="Y370">
        <v>1415.48</v>
      </c>
      <c r="Z370">
        <v>0</v>
      </c>
      <c r="AA370">
        <v>0</v>
      </c>
      <c r="AB370">
        <v>0</v>
      </c>
      <c r="AC370">
        <v>0</v>
      </c>
      <c r="AD370">
        <v>1</v>
      </c>
      <c r="AE370">
        <v>0</v>
      </c>
      <c r="AF370" t="s">
        <v>3</v>
      </c>
      <c r="AG370">
        <v>0.67</v>
      </c>
      <c r="AH370">
        <v>2</v>
      </c>
      <c r="AI370">
        <v>40602961</v>
      </c>
      <c r="AJ370">
        <v>282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</row>
    <row r="371" spans="1:44" x14ac:dyDescent="0.2">
      <c r="A371">
        <f>ROW(Source!A1155)</f>
        <v>1155</v>
      </c>
      <c r="B371">
        <v>40602971</v>
      </c>
      <c r="C371">
        <v>40602966</v>
      </c>
      <c r="D371">
        <v>38607873</v>
      </c>
      <c r="E371">
        <v>25</v>
      </c>
      <c r="F371">
        <v>1</v>
      </c>
      <c r="G371">
        <v>25</v>
      </c>
      <c r="H371">
        <v>1</v>
      </c>
      <c r="I371" t="s">
        <v>538</v>
      </c>
      <c r="J371" t="s">
        <v>3</v>
      </c>
      <c r="K371" t="s">
        <v>539</v>
      </c>
      <c r="L371">
        <v>1191</v>
      </c>
      <c r="N371">
        <v>1013</v>
      </c>
      <c r="O371" t="s">
        <v>540</v>
      </c>
      <c r="P371" t="s">
        <v>540</v>
      </c>
      <c r="Q371">
        <v>1</v>
      </c>
      <c r="X371">
        <v>25.98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1</v>
      </c>
      <c r="AE371">
        <v>1</v>
      </c>
      <c r="AF371" t="s">
        <v>3</v>
      </c>
      <c r="AG371">
        <v>25.98</v>
      </c>
      <c r="AH371">
        <v>2</v>
      </c>
      <c r="AI371">
        <v>40602967</v>
      </c>
      <c r="AJ371">
        <v>283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</row>
    <row r="372" spans="1:44" x14ac:dyDescent="0.2">
      <c r="A372">
        <f>ROW(Source!A1155)</f>
        <v>1155</v>
      </c>
      <c r="B372">
        <v>40602972</v>
      </c>
      <c r="C372">
        <v>40602966</v>
      </c>
      <c r="D372">
        <v>38620195</v>
      </c>
      <c r="E372">
        <v>1</v>
      </c>
      <c r="F372">
        <v>1</v>
      </c>
      <c r="G372">
        <v>25</v>
      </c>
      <c r="H372">
        <v>2</v>
      </c>
      <c r="I372" t="s">
        <v>647</v>
      </c>
      <c r="J372" t="s">
        <v>648</v>
      </c>
      <c r="K372" t="s">
        <v>649</v>
      </c>
      <c r="L372">
        <v>1368</v>
      </c>
      <c r="N372">
        <v>1011</v>
      </c>
      <c r="O372" t="s">
        <v>544</v>
      </c>
      <c r="P372" t="s">
        <v>544</v>
      </c>
      <c r="Q372">
        <v>1</v>
      </c>
      <c r="X372">
        <v>0.86</v>
      </c>
      <c r="Y372">
        <v>0</v>
      </c>
      <c r="Z372">
        <v>662.01</v>
      </c>
      <c r="AA372">
        <v>353.32</v>
      </c>
      <c r="AB372">
        <v>0</v>
      </c>
      <c r="AC372">
        <v>0</v>
      </c>
      <c r="AD372">
        <v>1</v>
      </c>
      <c r="AE372">
        <v>0</v>
      </c>
      <c r="AF372" t="s">
        <v>3</v>
      </c>
      <c r="AG372">
        <v>0.86</v>
      </c>
      <c r="AH372">
        <v>2</v>
      </c>
      <c r="AI372">
        <v>40602968</v>
      </c>
      <c r="AJ372">
        <v>284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</row>
    <row r="373" spans="1:44" x14ac:dyDescent="0.2">
      <c r="A373">
        <f>ROW(Source!A1155)</f>
        <v>1155</v>
      </c>
      <c r="B373">
        <v>40602973</v>
      </c>
      <c r="C373">
        <v>40602966</v>
      </c>
      <c r="D373">
        <v>38623893</v>
      </c>
      <c r="E373">
        <v>1</v>
      </c>
      <c r="F373">
        <v>1</v>
      </c>
      <c r="G373">
        <v>25</v>
      </c>
      <c r="H373">
        <v>3</v>
      </c>
      <c r="I373" t="s">
        <v>659</v>
      </c>
      <c r="J373" t="s">
        <v>660</v>
      </c>
      <c r="K373" t="s">
        <v>661</v>
      </c>
      <c r="L373">
        <v>1339</v>
      </c>
      <c r="N373">
        <v>1007</v>
      </c>
      <c r="O373" t="s">
        <v>263</v>
      </c>
      <c r="P373" t="s">
        <v>263</v>
      </c>
      <c r="Q373">
        <v>1</v>
      </c>
      <c r="X373">
        <v>4.3</v>
      </c>
      <c r="Y373">
        <v>3529.68</v>
      </c>
      <c r="Z373">
        <v>0</v>
      </c>
      <c r="AA373">
        <v>0</v>
      </c>
      <c r="AB373">
        <v>0</v>
      </c>
      <c r="AC373">
        <v>0</v>
      </c>
      <c r="AD373">
        <v>1</v>
      </c>
      <c r="AE373">
        <v>0</v>
      </c>
      <c r="AF373" t="s">
        <v>3</v>
      </c>
      <c r="AG373">
        <v>4.3</v>
      </c>
      <c r="AH373">
        <v>2</v>
      </c>
      <c r="AI373">
        <v>40602969</v>
      </c>
      <c r="AJ373">
        <v>285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</row>
    <row r="374" spans="1:44" x14ac:dyDescent="0.2">
      <c r="A374">
        <f>ROW(Source!A1155)</f>
        <v>1155</v>
      </c>
      <c r="B374">
        <v>40602974</v>
      </c>
      <c r="C374">
        <v>40602966</v>
      </c>
      <c r="D374">
        <v>38624843</v>
      </c>
      <c r="E374">
        <v>1</v>
      </c>
      <c r="F374">
        <v>1</v>
      </c>
      <c r="G374">
        <v>25</v>
      </c>
      <c r="H374">
        <v>3</v>
      </c>
      <c r="I374" t="s">
        <v>662</v>
      </c>
      <c r="J374" t="s">
        <v>663</v>
      </c>
      <c r="K374" t="s">
        <v>664</v>
      </c>
      <c r="L374">
        <v>1035</v>
      </c>
      <c r="N374">
        <v>1013</v>
      </c>
      <c r="O374" t="s">
        <v>665</v>
      </c>
      <c r="P374" t="s">
        <v>665</v>
      </c>
      <c r="Q374">
        <v>1</v>
      </c>
      <c r="X374">
        <v>100</v>
      </c>
      <c r="Y374">
        <v>5240.13</v>
      </c>
      <c r="Z374">
        <v>0</v>
      </c>
      <c r="AA374">
        <v>0</v>
      </c>
      <c r="AB374">
        <v>0</v>
      </c>
      <c r="AC374">
        <v>0</v>
      </c>
      <c r="AD374">
        <v>1</v>
      </c>
      <c r="AE374">
        <v>0</v>
      </c>
      <c r="AF374" t="s">
        <v>3</v>
      </c>
      <c r="AG374">
        <v>100</v>
      </c>
      <c r="AH374">
        <v>2</v>
      </c>
      <c r="AI374">
        <v>40602970</v>
      </c>
      <c r="AJ374">
        <v>286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</row>
    <row r="375" spans="1:44" x14ac:dyDescent="0.2">
      <c r="A375">
        <f>ROW(Source!A1156)</f>
        <v>1156</v>
      </c>
      <c r="B375">
        <v>40602976</v>
      </c>
      <c r="C375">
        <v>40602975</v>
      </c>
      <c r="D375">
        <v>38607873</v>
      </c>
      <c r="E375">
        <v>25</v>
      </c>
      <c r="F375">
        <v>1</v>
      </c>
      <c r="G375">
        <v>25</v>
      </c>
      <c r="H375">
        <v>1</v>
      </c>
      <c r="I375" t="s">
        <v>538</v>
      </c>
      <c r="J375" t="s">
        <v>3</v>
      </c>
      <c r="K375" t="s">
        <v>539</v>
      </c>
      <c r="L375">
        <v>1191</v>
      </c>
      <c r="N375">
        <v>1013</v>
      </c>
      <c r="O375" t="s">
        <v>540</v>
      </c>
      <c r="P375" t="s">
        <v>540</v>
      </c>
      <c r="Q375">
        <v>1</v>
      </c>
      <c r="X375">
        <v>342.54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1</v>
      </c>
      <c r="AE375">
        <v>1</v>
      </c>
      <c r="AF375" t="s">
        <v>165</v>
      </c>
      <c r="AG375">
        <v>68.50800000000001</v>
      </c>
      <c r="AH375">
        <v>3</v>
      </c>
      <c r="AI375">
        <v>-1</v>
      </c>
      <c r="AJ375" t="s">
        <v>3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</row>
    <row r="376" spans="1:44" x14ac:dyDescent="0.2">
      <c r="A376">
        <f>ROW(Source!A1156)</f>
        <v>1156</v>
      </c>
      <c r="B376">
        <v>40602977</v>
      </c>
      <c r="C376">
        <v>40602975</v>
      </c>
      <c r="D376">
        <v>38620402</v>
      </c>
      <c r="E376">
        <v>1</v>
      </c>
      <c r="F376">
        <v>1</v>
      </c>
      <c r="G376">
        <v>25</v>
      </c>
      <c r="H376">
        <v>2</v>
      </c>
      <c r="I376" t="s">
        <v>729</v>
      </c>
      <c r="J376" t="s">
        <v>730</v>
      </c>
      <c r="K376" t="s">
        <v>731</v>
      </c>
      <c r="L376">
        <v>1368</v>
      </c>
      <c r="N376">
        <v>1011</v>
      </c>
      <c r="O376" t="s">
        <v>544</v>
      </c>
      <c r="P376" t="s">
        <v>544</v>
      </c>
      <c r="Q376">
        <v>1</v>
      </c>
      <c r="X376">
        <v>13.75</v>
      </c>
      <c r="Y376">
        <v>0</v>
      </c>
      <c r="Z376">
        <v>1238.46</v>
      </c>
      <c r="AA376">
        <v>606.38</v>
      </c>
      <c r="AB376">
        <v>0</v>
      </c>
      <c r="AC376">
        <v>0</v>
      </c>
      <c r="AD376">
        <v>1</v>
      </c>
      <c r="AE376">
        <v>0</v>
      </c>
      <c r="AF376" t="s">
        <v>165</v>
      </c>
      <c r="AG376">
        <v>2.75</v>
      </c>
      <c r="AH376">
        <v>3</v>
      </c>
      <c r="AI376">
        <v>-1</v>
      </c>
      <c r="AJ376" t="s">
        <v>3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</row>
    <row r="377" spans="1:44" x14ac:dyDescent="0.2">
      <c r="A377">
        <f>ROW(Source!A1156)</f>
        <v>1156</v>
      </c>
      <c r="B377">
        <v>40602978</v>
      </c>
      <c r="C377">
        <v>40602975</v>
      </c>
      <c r="D377">
        <v>38622003</v>
      </c>
      <c r="E377">
        <v>1</v>
      </c>
      <c r="F377">
        <v>1</v>
      </c>
      <c r="G377">
        <v>25</v>
      </c>
      <c r="H377">
        <v>3</v>
      </c>
      <c r="I377" t="s">
        <v>174</v>
      </c>
      <c r="J377" t="s">
        <v>176</v>
      </c>
      <c r="K377" t="s">
        <v>175</v>
      </c>
      <c r="L377">
        <v>1348</v>
      </c>
      <c r="N377">
        <v>1009</v>
      </c>
      <c r="O377" t="s">
        <v>42</v>
      </c>
      <c r="P377" t="s">
        <v>42</v>
      </c>
      <c r="Q377">
        <v>1000</v>
      </c>
      <c r="X377">
        <v>4.8000000000000001E-2</v>
      </c>
      <c r="Y377">
        <v>131633.01999999999</v>
      </c>
      <c r="Z377">
        <v>0</v>
      </c>
      <c r="AA377">
        <v>0</v>
      </c>
      <c r="AB377">
        <v>0</v>
      </c>
      <c r="AC377">
        <v>0</v>
      </c>
      <c r="AD377">
        <v>1</v>
      </c>
      <c r="AE377">
        <v>0</v>
      </c>
      <c r="AF377" t="s">
        <v>233</v>
      </c>
      <c r="AG377">
        <v>0</v>
      </c>
      <c r="AH377">
        <v>3</v>
      </c>
      <c r="AI377">
        <v>-1</v>
      </c>
      <c r="AJ377" t="s">
        <v>3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</row>
    <row r="378" spans="1:44" x14ac:dyDescent="0.2">
      <c r="A378">
        <f>ROW(Source!A1156)</f>
        <v>1156</v>
      </c>
      <c r="B378">
        <v>40602979</v>
      </c>
      <c r="C378">
        <v>40602975</v>
      </c>
      <c r="D378">
        <v>38625703</v>
      </c>
      <c r="E378">
        <v>1</v>
      </c>
      <c r="F378">
        <v>1</v>
      </c>
      <c r="G378">
        <v>25</v>
      </c>
      <c r="H378">
        <v>3</v>
      </c>
      <c r="I378" t="s">
        <v>169</v>
      </c>
      <c r="J378" t="s">
        <v>172</v>
      </c>
      <c r="K378" t="s">
        <v>170</v>
      </c>
      <c r="L378">
        <v>1354</v>
      </c>
      <c r="N378">
        <v>1010</v>
      </c>
      <c r="O378" t="s">
        <v>171</v>
      </c>
      <c r="P378" t="s">
        <v>171</v>
      </c>
      <c r="Q378">
        <v>1</v>
      </c>
      <c r="X378">
        <v>100</v>
      </c>
      <c r="Y378">
        <v>1799.61</v>
      </c>
      <c r="Z378">
        <v>0</v>
      </c>
      <c r="AA378">
        <v>0</v>
      </c>
      <c r="AB378">
        <v>0</v>
      </c>
      <c r="AC378">
        <v>0</v>
      </c>
      <c r="AD378">
        <v>1</v>
      </c>
      <c r="AE378">
        <v>0</v>
      </c>
      <c r="AF378" t="s">
        <v>233</v>
      </c>
      <c r="AG378">
        <v>0</v>
      </c>
      <c r="AH378">
        <v>3</v>
      </c>
      <c r="AI378">
        <v>-1</v>
      </c>
      <c r="AJ378" t="s">
        <v>3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</row>
    <row r="379" spans="1:44" x14ac:dyDescent="0.2">
      <c r="A379">
        <f>ROW(Source!A1156)</f>
        <v>1156</v>
      </c>
      <c r="B379">
        <v>40602980</v>
      </c>
      <c r="C379">
        <v>40602975</v>
      </c>
      <c r="D379">
        <v>38608615</v>
      </c>
      <c r="E379">
        <v>25</v>
      </c>
      <c r="F379">
        <v>1</v>
      </c>
      <c r="G379">
        <v>25</v>
      </c>
      <c r="H379">
        <v>3</v>
      </c>
      <c r="I379" t="s">
        <v>732</v>
      </c>
      <c r="J379" t="s">
        <v>3</v>
      </c>
      <c r="K379" t="s">
        <v>733</v>
      </c>
      <c r="L379">
        <v>1354</v>
      </c>
      <c r="N379">
        <v>1010</v>
      </c>
      <c r="O379" t="s">
        <v>171</v>
      </c>
      <c r="P379" t="s">
        <v>171</v>
      </c>
      <c r="Q379">
        <v>1</v>
      </c>
      <c r="X379">
        <v>100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 t="s">
        <v>233</v>
      </c>
      <c r="AG379">
        <v>0</v>
      </c>
      <c r="AH379">
        <v>3</v>
      </c>
      <c r="AI379">
        <v>-1</v>
      </c>
      <c r="AJ379" t="s">
        <v>3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</row>
    <row r="380" spans="1:44" x14ac:dyDescent="0.2">
      <c r="A380">
        <f>ROW(Source!A1157)</f>
        <v>1157</v>
      </c>
      <c r="B380">
        <v>40602986</v>
      </c>
      <c r="C380">
        <v>40602981</v>
      </c>
      <c r="D380">
        <v>38607873</v>
      </c>
      <c r="E380">
        <v>25</v>
      </c>
      <c r="F380">
        <v>1</v>
      </c>
      <c r="G380">
        <v>25</v>
      </c>
      <c r="H380">
        <v>1</v>
      </c>
      <c r="I380" t="s">
        <v>538</v>
      </c>
      <c r="J380" t="s">
        <v>3</v>
      </c>
      <c r="K380" t="s">
        <v>539</v>
      </c>
      <c r="L380">
        <v>1191</v>
      </c>
      <c r="N380">
        <v>1013</v>
      </c>
      <c r="O380" t="s">
        <v>540</v>
      </c>
      <c r="P380" t="s">
        <v>540</v>
      </c>
      <c r="Q380">
        <v>1</v>
      </c>
      <c r="X380">
        <v>342.54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1</v>
      </c>
      <c r="AE380">
        <v>1</v>
      </c>
      <c r="AF380" t="s">
        <v>3</v>
      </c>
      <c r="AG380">
        <v>342.54</v>
      </c>
      <c r="AH380">
        <v>3</v>
      </c>
      <c r="AI380">
        <v>-1</v>
      </c>
      <c r="AJ380" t="s">
        <v>3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</row>
    <row r="381" spans="1:44" x14ac:dyDescent="0.2">
      <c r="A381">
        <f>ROW(Source!A1157)</f>
        <v>1157</v>
      </c>
      <c r="B381">
        <v>40602987</v>
      </c>
      <c r="C381">
        <v>40602981</v>
      </c>
      <c r="D381">
        <v>38620402</v>
      </c>
      <c r="E381">
        <v>1</v>
      </c>
      <c r="F381">
        <v>1</v>
      </c>
      <c r="G381">
        <v>25</v>
      </c>
      <c r="H381">
        <v>2</v>
      </c>
      <c r="I381" t="s">
        <v>729</v>
      </c>
      <c r="J381" t="s">
        <v>730</v>
      </c>
      <c r="K381" t="s">
        <v>731</v>
      </c>
      <c r="L381">
        <v>1368</v>
      </c>
      <c r="N381">
        <v>1011</v>
      </c>
      <c r="O381" t="s">
        <v>544</v>
      </c>
      <c r="P381" t="s">
        <v>544</v>
      </c>
      <c r="Q381">
        <v>1</v>
      </c>
      <c r="X381">
        <v>13.75</v>
      </c>
      <c r="Y381">
        <v>0</v>
      </c>
      <c r="Z381">
        <v>1238.46</v>
      </c>
      <c r="AA381">
        <v>606.38</v>
      </c>
      <c r="AB381">
        <v>0</v>
      </c>
      <c r="AC381">
        <v>0</v>
      </c>
      <c r="AD381">
        <v>1</v>
      </c>
      <c r="AE381">
        <v>0</v>
      </c>
      <c r="AF381" t="s">
        <v>3</v>
      </c>
      <c r="AG381">
        <v>13.75</v>
      </c>
      <c r="AH381">
        <v>3</v>
      </c>
      <c r="AI381">
        <v>-1</v>
      </c>
      <c r="AJ381" t="s">
        <v>3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</row>
    <row r="382" spans="1:44" x14ac:dyDescent="0.2">
      <c r="A382">
        <f>ROW(Source!A1157)</f>
        <v>1157</v>
      </c>
      <c r="B382">
        <v>40602988</v>
      </c>
      <c r="C382">
        <v>40602981</v>
      </c>
      <c r="D382">
        <v>38622003</v>
      </c>
      <c r="E382">
        <v>1</v>
      </c>
      <c r="F382">
        <v>1</v>
      </c>
      <c r="G382">
        <v>25</v>
      </c>
      <c r="H382">
        <v>3</v>
      </c>
      <c r="I382" t="s">
        <v>174</v>
      </c>
      <c r="J382" t="s">
        <v>176</v>
      </c>
      <c r="K382" t="s">
        <v>175</v>
      </c>
      <c r="L382">
        <v>1348</v>
      </c>
      <c r="N382">
        <v>1009</v>
      </c>
      <c r="O382" t="s">
        <v>42</v>
      </c>
      <c r="P382" t="s">
        <v>42</v>
      </c>
      <c r="Q382">
        <v>1000</v>
      </c>
      <c r="X382">
        <v>4.8000000000000001E-2</v>
      </c>
      <c r="Y382">
        <v>131633.01999999999</v>
      </c>
      <c r="Z382">
        <v>0</v>
      </c>
      <c r="AA382">
        <v>0</v>
      </c>
      <c r="AB382">
        <v>0</v>
      </c>
      <c r="AC382">
        <v>0</v>
      </c>
      <c r="AD382">
        <v>1</v>
      </c>
      <c r="AE382">
        <v>0</v>
      </c>
      <c r="AF382" t="s">
        <v>3</v>
      </c>
      <c r="AG382">
        <v>4.8000000000000001E-2</v>
      </c>
      <c r="AH382">
        <v>2</v>
      </c>
      <c r="AI382">
        <v>40602982</v>
      </c>
      <c r="AJ382">
        <v>287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</row>
    <row r="383" spans="1:44" x14ac:dyDescent="0.2">
      <c r="A383">
        <f>ROW(Source!A1157)</f>
        <v>1157</v>
      </c>
      <c r="B383">
        <v>40602989</v>
      </c>
      <c r="C383">
        <v>40602981</v>
      </c>
      <c r="D383">
        <v>38625703</v>
      </c>
      <c r="E383">
        <v>1</v>
      </c>
      <c r="F383">
        <v>1</v>
      </c>
      <c r="G383">
        <v>25</v>
      </c>
      <c r="H383">
        <v>3</v>
      </c>
      <c r="I383" t="s">
        <v>169</v>
      </c>
      <c r="J383" t="s">
        <v>172</v>
      </c>
      <c r="K383" t="s">
        <v>170</v>
      </c>
      <c r="L383">
        <v>1354</v>
      </c>
      <c r="N383">
        <v>1010</v>
      </c>
      <c r="O383" t="s">
        <v>171</v>
      </c>
      <c r="P383" t="s">
        <v>171</v>
      </c>
      <c r="Q383">
        <v>1</v>
      </c>
      <c r="X383">
        <v>100</v>
      </c>
      <c r="Y383">
        <v>1799.61</v>
      </c>
      <c r="Z383">
        <v>0</v>
      </c>
      <c r="AA383">
        <v>0</v>
      </c>
      <c r="AB383">
        <v>0</v>
      </c>
      <c r="AC383">
        <v>0</v>
      </c>
      <c r="AD383">
        <v>1</v>
      </c>
      <c r="AE383">
        <v>0</v>
      </c>
      <c r="AF383" t="s">
        <v>3</v>
      </c>
      <c r="AG383">
        <v>100</v>
      </c>
      <c r="AH383">
        <v>2</v>
      </c>
      <c r="AI383">
        <v>40602984</v>
      </c>
      <c r="AJ383">
        <v>289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</row>
    <row r="384" spans="1:44" x14ac:dyDescent="0.2">
      <c r="A384">
        <f>ROW(Source!A1157)</f>
        <v>1157</v>
      </c>
      <c r="B384">
        <v>40602990</v>
      </c>
      <c r="C384">
        <v>40602981</v>
      </c>
      <c r="D384">
        <v>38608615</v>
      </c>
      <c r="E384">
        <v>25</v>
      </c>
      <c r="F384">
        <v>1</v>
      </c>
      <c r="G384">
        <v>25</v>
      </c>
      <c r="H384">
        <v>3</v>
      </c>
      <c r="I384" t="s">
        <v>732</v>
      </c>
      <c r="J384" t="s">
        <v>3</v>
      </c>
      <c r="K384" t="s">
        <v>733</v>
      </c>
      <c r="L384">
        <v>1354</v>
      </c>
      <c r="N384">
        <v>1010</v>
      </c>
      <c r="O384" t="s">
        <v>171</v>
      </c>
      <c r="P384" t="s">
        <v>171</v>
      </c>
      <c r="Q384">
        <v>1</v>
      </c>
      <c r="X384">
        <v>100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 t="s">
        <v>3</v>
      </c>
      <c r="AG384">
        <v>100</v>
      </c>
      <c r="AH384">
        <v>3</v>
      </c>
      <c r="AI384">
        <v>-1</v>
      </c>
      <c r="AJ384" t="s">
        <v>3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</row>
    <row r="385" spans="1:44" x14ac:dyDescent="0.2">
      <c r="A385">
        <f>ROW(Source!A1229)</f>
        <v>1229</v>
      </c>
      <c r="B385">
        <v>40603004</v>
      </c>
      <c r="C385">
        <v>40602995</v>
      </c>
      <c r="D385">
        <v>38607873</v>
      </c>
      <c r="E385">
        <v>25</v>
      </c>
      <c r="F385">
        <v>1</v>
      </c>
      <c r="G385">
        <v>25</v>
      </c>
      <c r="H385">
        <v>1</v>
      </c>
      <c r="I385" t="s">
        <v>538</v>
      </c>
      <c r="J385" t="s">
        <v>3</v>
      </c>
      <c r="K385" t="s">
        <v>539</v>
      </c>
      <c r="L385">
        <v>1191</v>
      </c>
      <c r="N385">
        <v>1013</v>
      </c>
      <c r="O385" t="s">
        <v>540</v>
      </c>
      <c r="P385" t="s">
        <v>540</v>
      </c>
      <c r="Q385">
        <v>1</v>
      </c>
      <c r="X385">
        <v>122.25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1</v>
      </c>
      <c r="AE385">
        <v>1</v>
      </c>
      <c r="AF385" t="s">
        <v>3</v>
      </c>
      <c r="AG385">
        <v>122.25</v>
      </c>
      <c r="AH385">
        <v>2</v>
      </c>
      <c r="AI385">
        <v>40602996</v>
      </c>
      <c r="AJ385">
        <v>291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</row>
    <row r="386" spans="1:44" x14ac:dyDescent="0.2">
      <c r="A386">
        <f>ROW(Source!A1229)</f>
        <v>1229</v>
      </c>
      <c r="B386">
        <v>40603005</v>
      </c>
      <c r="C386">
        <v>40602995</v>
      </c>
      <c r="D386">
        <v>38620431</v>
      </c>
      <c r="E386">
        <v>1</v>
      </c>
      <c r="F386">
        <v>1</v>
      </c>
      <c r="G386">
        <v>25</v>
      </c>
      <c r="H386">
        <v>2</v>
      </c>
      <c r="I386" t="s">
        <v>666</v>
      </c>
      <c r="J386" t="s">
        <v>667</v>
      </c>
      <c r="K386" t="s">
        <v>668</v>
      </c>
      <c r="L386">
        <v>1368</v>
      </c>
      <c r="N386">
        <v>1011</v>
      </c>
      <c r="O386" t="s">
        <v>544</v>
      </c>
      <c r="P386" t="s">
        <v>544</v>
      </c>
      <c r="Q386">
        <v>1</v>
      </c>
      <c r="X386">
        <v>2.59</v>
      </c>
      <c r="Y386">
        <v>0</v>
      </c>
      <c r="Z386">
        <v>466.43</v>
      </c>
      <c r="AA386">
        <v>364.87</v>
      </c>
      <c r="AB386">
        <v>0</v>
      </c>
      <c r="AC386">
        <v>0</v>
      </c>
      <c r="AD386">
        <v>1</v>
      </c>
      <c r="AE386">
        <v>0</v>
      </c>
      <c r="AF386" t="s">
        <v>3</v>
      </c>
      <c r="AG386">
        <v>2.59</v>
      </c>
      <c r="AH386">
        <v>2</v>
      </c>
      <c r="AI386">
        <v>40602997</v>
      </c>
      <c r="AJ386">
        <v>292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</row>
    <row r="387" spans="1:44" x14ac:dyDescent="0.2">
      <c r="A387">
        <f>ROW(Source!A1229)</f>
        <v>1229</v>
      </c>
      <c r="B387">
        <v>40603006</v>
      </c>
      <c r="C387">
        <v>40602995</v>
      </c>
      <c r="D387">
        <v>38620532</v>
      </c>
      <c r="E387">
        <v>1</v>
      </c>
      <c r="F387">
        <v>1</v>
      </c>
      <c r="G387">
        <v>25</v>
      </c>
      <c r="H387">
        <v>2</v>
      </c>
      <c r="I387" t="s">
        <v>669</v>
      </c>
      <c r="J387" t="s">
        <v>670</v>
      </c>
      <c r="K387" t="s">
        <v>671</v>
      </c>
      <c r="L387">
        <v>1368</v>
      </c>
      <c r="N387">
        <v>1011</v>
      </c>
      <c r="O387" t="s">
        <v>544</v>
      </c>
      <c r="P387" t="s">
        <v>544</v>
      </c>
      <c r="Q387">
        <v>1</v>
      </c>
      <c r="X387">
        <v>3.14</v>
      </c>
      <c r="Y387">
        <v>0</v>
      </c>
      <c r="Z387">
        <v>28.16</v>
      </c>
      <c r="AA387">
        <v>0.12</v>
      </c>
      <c r="AB387">
        <v>0</v>
      </c>
      <c r="AC387">
        <v>0</v>
      </c>
      <c r="AD387">
        <v>1</v>
      </c>
      <c r="AE387">
        <v>0</v>
      </c>
      <c r="AF387" t="s">
        <v>3</v>
      </c>
      <c r="AG387">
        <v>3.14</v>
      </c>
      <c r="AH387">
        <v>2</v>
      </c>
      <c r="AI387">
        <v>40602998</v>
      </c>
      <c r="AJ387">
        <v>293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</row>
    <row r="388" spans="1:44" x14ac:dyDescent="0.2">
      <c r="A388">
        <f>ROW(Source!A1229)</f>
        <v>1229</v>
      </c>
      <c r="B388">
        <v>40603007</v>
      </c>
      <c r="C388">
        <v>40602995</v>
      </c>
      <c r="D388">
        <v>38620938</v>
      </c>
      <c r="E388">
        <v>1</v>
      </c>
      <c r="F388">
        <v>1</v>
      </c>
      <c r="G388">
        <v>25</v>
      </c>
      <c r="H388">
        <v>2</v>
      </c>
      <c r="I388" t="s">
        <v>578</v>
      </c>
      <c r="J388" t="s">
        <v>579</v>
      </c>
      <c r="K388" t="s">
        <v>580</v>
      </c>
      <c r="L388">
        <v>1368</v>
      </c>
      <c r="N388">
        <v>1011</v>
      </c>
      <c r="O388" t="s">
        <v>544</v>
      </c>
      <c r="P388" t="s">
        <v>544</v>
      </c>
      <c r="Q388">
        <v>1</v>
      </c>
      <c r="X388">
        <v>2.59</v>
      </c>
      <c r="Y388">
        <v>0</v>
      </c>
      <c r="Z388">
        <v>5.41</v>
      </c>
      <c r="AA388">
        <v>0.02</v>
      </c>
      <c r="AB388">
        <v>0</v>
      </c>
      <c r="AC388">
        <v>0</v>
      </c>
      <c r="AD388">
        <v>1</v>
      </c>
      <c r="AE388">
        <v>0</v>
      </c>
      <c r="AF388" t="s">
        <v>3</v>
      </c>
      <c r="AG388">
        <v>2.59</v>
      </c>
      <c r="AH388">
        <v>2</v>
      </c>
      <c r="AI388">
        <v>40602999</v>
      </c>
      <c r="AJ388">
        <v>294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</row>
    <row r="389" spans="1:44" x14ac:dyDescent="0.2">
      <c r="A389">
        <f>ROW(Source!A1229)</f>
        <v>1229</v>
      </c>
      <c r="B389">
        <v>40603008</v>
      </c>
      <c r="C389">
        <v>40602995</v>
      </c>
      <c r="D389">
        <v>38622084</v>
      </c>
      <c r="E389">
        <v>1</v>
      </c>
      <c r="F389">
        <v>1</v>
      </c>
      <c r="G389">
        <v>25</v>
      </c>
      <c r="H389">
        <v>3</v>
      </c>
      <c r="I389" t="s">
        <v>672</v>
      </c>
      <c r="J389" t="s">
        <v>673</v>
      </c>
      <c r="K389" t="s">
        <v>674</v>
      </c>
      <c r="L389">
        <v>1348</v>
      </c>
      <c r="N389">
        <v>1009</v>
      </c>
      <c r="O389" t="s">
        <v>42</v>
      </c>
      <c r="P389" t="s">
        <v>42</v>
      </c>
      <c r="Q389">
        <v>1000</v>
      </c>
      <c r="X389">
        <v>6.8999999999999999E-3</v>
      </c>
      <c r="Y389">
        <v>123158.52</v>
      </c>
      <c r="Z389">
        <v>0</v>
      </c>
      <c r="AA389">
        <v>0</v>
      </c>
      <c r="AB389">
        <v>0</v>
      </c>
      <c r="AC389">
        <v>0</v>
      </c>
      <c r="AD389">
        <v>1</v>
      </c>
      <c r="AE389">
        <v>0</v>
      </c>
      <c r="AF389" t="s">
        <v>3</v>
      </c>
      <c r="AG389">
        <v>6.8999999999999999E-3</v>
      </c>
      <c r="AH389">
        <v>2</v>
      </c>
      <c r="AI389">
        <v>40603000</v>
      </c>
      <c r="AJ389">
        <v>295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</row>
    <row r="390" spans="1:44" x14ac:dyDescent="0.2">
      <c r="A390">
        <f>ROW(Source!A1229)</f>
        <v>1229</v>
      </c>
      <c r="B390">
        <v>40603009</v>
      </c>
      <c r="C390">
        <v>40602995</v>
      </c>
      <c r="D390">
        <v>38622866</v>
      </c>
      <c r="E390">
        <v>1</v>
      </c>
      <c r="F390">
        <v>1</v>
      </c>
      <c r="G390">
        <v>25</v>
      </c>
      <c r="H390">
        <v>3</v>
      </c>
      <c r="I390" t="s">
        <v>675</v>
      </c>
      <c r="J390" t="s">
        <v>676</v>
      </c>
      <c r="K390" t="s">
        <v>677</v>
      </c>
      <c r="L390">
        <v>1348</v>
      </c>
      <c r="N390">
        <v>1009</v>
      </c>
      <c r="O390" t="s">
        <v>42</v>
      </c>
      <c r="P390" t="s">
        <v>42</v>
      </c>
      <c r="Q390">
        <v>1000</v>
      </c>
      <c r="X390">
        <v>2.3E-3</v>
      </c>
      <c r="Y390">
        <v>110728.72</v>
      </c>
      <c r="Z390">
        <v>0</v>
      </c>
      <c r="AA390">
        <v>0</v>
      </c>
      <c r="AB390">
        <v>0</v>
      </c>
      <c r="AC390">
        <v>0</v>
      </c>
      <c r="AD390">
        <v>1</v>
      </c>
      <c r="AE390">
        <v>0</v>
      </c>
      <c r="AF390" t="s">
        <v>3</v>
      </c>
      <c r="AG390">
        <v>2.3E-3</v>
      </c>
      <c r="AH390">
        <v>2</v>
      </c>
      <c r="AI390">
        <v>40603001</v>
      </c>
      <c r="AJ390">
        <v>296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</row>
    <row r="391" spans="1:44" x14ac:dyDescent="0.2">
      <c r="A391">
        <f>ROW(Source!A1229)</f>
        <v>1229</v>
      </c>
      <c r="B391">
        <v>40603010</v>
      </c>
      <c r="C391">
        <v>40602995</v>
      </c>
      <c r="D391">
        <v>38623914</v>
      </c>
      <c r="E391">
        <v>1</v>
      </c>
      <c r="F391">
        <v>1</v>
      </c>
      <c r="G391">
        <v>25</v>
      </c>
      <c r="H391">
        <v>3</v>
      </c>
      <c r="I391" t="s">
        <v>678</v>
      </c>
      <c r="J391" t="s">
        <v>679</v>
      </c>
      <c r="K391" t="s">
        <v>680</v>
      </c>
      <c r="L391">
        <v>1339</v>
      </c>
      <c r="N391">
        <v>1007</v>
      </c>
      <c r="O391" t="s">
        <v>263</v>
      </c>
      <c r="P391" t="s">
        <v>263</v>
      </c>
      <c r="Q391">
        <v>1</v>
      </c>
      <c r="X391">
        <v>1.32</v>
      </c>
      <c r="Y391">
        <v>4082.17</v>
      </c>
      <c r="Z391">
        <v>0</v>
      </c>
      <c r="AA391">
        <v>0</v>
      </c>
      <c r="AB391">
        <v>0</v>
      </c>
      <c r="AC391">
        <v>0</v>
      </c>
      <c r="AD391">
        <v>1</v>
      </c>
      <c r="AE391">
        <v>0</v>
      </c>
      <c r="AF391" t="s">
        <v>3</v>
      </c>
      <c r="AG391">
        <v>1.32</v>
      </c>
      <c r="AH391">
        <v>2</v>
      </c>
      <c r="AI391">
        <v>40603002</v>
      </c>
      <c r="AJ391">
        <v>297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</row>
    <row r="392" spans="1:44" x14ac:dyDescent="0.2">
      <c r="A392">
        <f>ROW(Source!A1229)</f>
        <v>1229</v>
      </c>
      <c r="B392">
        <v>40603011</v>
      </c>
      <c r="C392">
        <v>40602995</v>
      </c>
      <c r="D392">
        <v>38625674</v>
      </c>
      <c r="E392">
        <v>1</v>
      </c>
      <c r="F392">
        <v>1</v>
      </c>
      <c r="G392">
        <v>25</v>
      </c>
      <c r="H392">
        <v>3</v>
      </c>
      <c r="I392" t="s">
        <v>681</v>
      </c>
      <c r="J392" t="s">
        <v>682</v>
      </c>
      <c r="K392" t="s">
        <v>683</v>
      </c>
      <c r="L392">
        <v>1301</v>
      </c>
      <c r="N392">
        <v>1003</v>
      </c>
      <c r="O392" t="s">
        <v>684</v>
      </c>
      <c r="P392" t="s">
        <v>684</v>
      </c>
      <c r="Q392">
        <v>1</v>
      </c>
      <c r="X392">
        <v>100</v>
      </c>
      <c r="Y392">
        <v>973.91</v>
      </c>
      <c r="Z392">
        <v>0</v>
      </c>
      <c r="AA392">
        <v>0</v>
      </c>
      <c r="AB392">
        <v>0</v>
      </c>
      <c r="AC392">
        <v>0</v>
      </c>
      <c r="AD392">
        <v>1</v>
      </c>
      <c r="AE392">
        <v>0</v>
      </c>
      <c r="AF392" t="s">
        <v>3</v>
      </c>
      <c r="AG392">
        <v>100</v>
      </c>
      <c r="AH392">
        <v>2</v>
      </c>
      <c r="AI392">
        <v>40603003</v>
      </c>
      <c r="AJ392">
        <v>298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</row>
    <row r="393" spans="1:44" x14ac:dyDescent="0.2">
      <c r="A393">
        <f>ROW(Source!A1297)</f>
        <v>1297</v>
      </c>
      <c r="B393">
        <v>40603021</v>
      </c>
      <c r="C393">
        <v>40603013</v>
      </c>
      <c r="D393">
        <v>38607873</v>
      </c>
      <c r="E393">
        <v>25</v>
      </c>
      <c r="F393">
        <v>1</v>
      </c>
      <c r="G393">
        <v>25</v>
      </c>
      <c r="H393">
        <v>1</v>
      </c>
      <c r="I393" t="s">
        <v>538</v>
      </c>
      <c r="J393" t="s">
        <v>3</v>
      </c>
      <c r="K393" t="s">
        <v>539</v>
      </c>
      <c r="L393">
        <v>1191</v>
      </c>
      <c r="N393">
        <v>1013</v>
      </c>
      <c r="O393" t="s">
        <v>540</v>
      </c>
      <c r="P393" t="s">
        <v>540</v>
      </c>
      <c r="Q393">
        <v>1</v>
      </c>
      <c r="X393">
        <v>18.21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1</v>
      </c>
      <c r="AE393">
        <v>1</v>
      </c>
      <c r="AF393" t="s">
        <v>165</v>
      </c>
      <c r="AG393">
        <v>3.6420000000000003</v>
      </c>
      <c r="AH393">
        <v>2</v>
      </c>
      <c r="AI393">
        <v>40603014</v>
      </c>
      <c r="AJ393">
        <v>299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</row>
    <row r="394" spans="1:44" x14ac:dyDescent="0.2">
      <c r="A394">
        <f>ROW(Source!A1297)</f>
        <v>1297</v>
      </c>
      <c r="B394">
        <v>40603022</v>
      </c>
      <c r="C394">
        <v>40603013</v>
      </c>
      <c r="D394">
        <v>38620979</v>
      </c>
      <c r="E394">
        <v>1</v>
      </c>
      <c r="F394">
        <v>1</v>
      </c>
      <c r="G394">
        <v>25</v>
      </c>
      <c r="H394">
        <v>2</v>
      </c>
      <c r="I394" t="s">
        <v>685</v>
      </c>
      <c r="J394" t="s">
        <v>686</v>
      </c>
      <c r="K394" t="s">
        <v>687</v>
      </c>
      <c r="L394">
        <v>1368</v>
      </c>
      <c r="N394">
        <v>1011</v>
      </c>
      <c r="O394" t="s">
        <v>544</v>
      </c>
      <c r="P394" t="s">
        <v>544</v>
      </c>
      <c r="Q394">
        <v>1</v>
      </c>
      <c r="X394">
        <v>5.39</v>
      </c>
      <c r="Y394">
        <v>0</v>
      </c>
      <c r="Z394">
        <v>7.14</v>
      </c>
      <c r="AA394">
        <v>0.93</v>
      </c>
      <c r="AB394">
        <v>0</v>
      </c>
      <c r="AC394">
        <v>0</v>
      </c>
      <c r="AD394">
        <v>1</v>
      </c>
      <c r="AE394">
        <v>0</v>
      </c>
      <c r="AF394" t="s">
        <v>165</v>
      </c>
      <c r="AG394">
        <v>1.0780000000000001</v>
      </c>
      <c r="AH394">
        <v>2</v>
      </c>
      <c r="AI394">
        <v>40603015</v>
      </c>
      <c r="AJ394">
        <v>300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</row>
    <row r="395" spans="1:44" x14ac:dyDescent="0.2">
      <c r="A395">
        <f>ROW(Source!A1297)</f>
        <v>1297</v>
      </c>
      <c r="B395">
        <v>40603023</v>
      </c>
      <c r="C395">
        <v>40603013</v>
      </c>
      <c r="D395">
        <v>38620940</v>
      </c>
      <c r="E395">
        <v>1</v>
      </c>
      <c r="F395">
        <v>1</v>
      </c>
      <c r="G395">
        <v>25</v>
      </c>
      <c r="H395">
        <v>2</v>
      </c>
      <c r="I395" t="s">
        <v>688</v>
      </c>
      <c r="J395" t="s">
        <v>689</v>
      </c>
      <c r="K395" t="s">
        <v>690</v>
      </c>
      <c r="L395">
        <v>1368</v>
      </c>
      <c r="N395">
        <v>1011</v>
      </c>
      <c r="O395" t="s">
        <v>544</v>
      </c>
      <c r="P395" t="s">
        <v>544</v>
      </c>
      <c r="Q395">
        <v>1</v>
      </c>
      <c r="X395">
        <v>1.35</v>
      </c>
      <c r="Y395">
        <v>0</v>
      </c>
      <c r="Z395">
        <v>5.51</v>
      </c>
      <c r="AA395">
        <v>0.01</v>
      </c>
      <c r="AB395">
        <v>0</v>
      </c>
      <c r="AC395">
        <v>0</v>
      </c>
      <c r="AD395">
        <v>1</v>
      </c>
      <c r="AE395">
        <v>0</v>
      </c>
      <c r="AF395" t="s">
        <v>165</v>
      </c>
      <c r="AG395">
        <v>0.27</v>
      </c>
      <c r="AH395">
        <v>2</v>
      </c>
      <c r="AI395">
        <v>40603016</v>
      </c>
      <c r="AJ395">
        <v>301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</row>
    <row r="396" spans="1:44" x14ac:dyDescent="0.2">
      <c r="A396">
        <f>ROW(Source!A1297)</f>
        <v>1297</v>
      </c>
      <c r="B396">
        <v>40603024</v>
      </c>
      <c r="C396">
        <v>40603013</v>
      </c>
      <c r="D396">
        <v>38623464</v>
      </c>
      <c r="E396">
        <v>1</v>
      </c>
      <c r="F396">
        <v>1</v>
      </c>
      <c r="G396">
        <v>25</v>
      </c>
      <c r="H396">
        <v>3</v>
      </c>
      <c r="I396" t="s">
        <v>691</v>
      </c>
      <c r="J396" t="s">
        <v>692</v>
      </c>
      <c r="K396" t="s">
        <v>693</v>
      </c>
      <c r="L396">
        <v>1346</v>
      </c>
      <c r="N396">
        <v>1009</v>
      </c>
      <c r="O396" t="s">
        <v>272</v>
      </c>
      <c r="P396" t="s">
        <v>272</v>
      </c>
      <c r="Q396">
        <v>1</v>
      </c>
      <c r="X396">
        <v>3.9</v>
      </c>
      <c r="Y396">
        <v>534.34</v>
      </c>
      <c r="Z396">
        <v>0</v>
      </c>
      <c r="AA396">
        <v>0</v>
      </c>
      <c r="AB396">
        <v>0</v>
      </c>
      <c r="AC396">
        <v>0</v>
      </c>
      <c r="AD396">
        <v>1</v>
      </c>
      <c r="AE396">
        <v>0</v>
      </c>
      <c r="AF396" t="s">
        <v>233</v>
      </c>
      <c r="AG396">
        <v>0</v>
      </c>
      <c r="AH396">
        <v>2</v>
      </c>
      <c r="AI396">
        <v>40603017</v>
      </c>
      <c r="AJ396">
        <v>302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</row>
    <row r="397" spans="1:44" x14ac:dyDescent="0.2">
      <c r="A397">
        <f>ROW(Source!A1297)</f>
        <v>1297</v>
      </c>
      <c r="B397">
        <v>40603025</v>
      </c>
      <c r="C397">
        <v>40603013</v>
      </c>
      <c r="D397">
        <v>38623649</v>
      </c>
      <c r="E397">
        <v>1</v>
      </c>
      <c r="F397">
        <v>1</v>
      </c>
      <c r="G397">
        <v>25</v>
      </c>
      <c r="H397">
        <v>3</v>
      </c>
      <c r="I397" t="s">
        <v>694</v>
      </c>
      <c r="J397" t="s">
        <v>695</v>
      </c>
      <c r="K397" t="s">
        <v>696</v>
      </c>
      <c r="L397">
        <v>1354</v>
      </c>
      <c r="N397">
        <v>1010</v>
      </c>
      <c r="O397" t="s">
        <v>171</v>
      </c>
      <c r="P397" t="s">
        <v>171</v>
      </c>
      <c r="Q397">
        <v>1</v>
      </c>
      <c r="X397">
        <v>10</v>
      </c>
      <c r="Y397">
        <v>1591.22</v>
      </c>
      <c r="Z397">
        <v>0</v>
      </c>
      <c r="AA397">
        <v>0</v>
      </c>
      <c r="AB397">
        <v>0</v>
      </c>
      <c r="AC397">
        <v>0</v>
      </c>
      <c r="AD397">
        <v>1</v>
      </c>
      <c r="AE397">
        <v>0</v>
      </c>
      <c r="AF397" t="s">
        <v>233</v>
      </c>
      <c r="AG397">
        <v>0</v>
      </c>
      <c r="AH397">
        <v>2</v>
      </c>
      <c r="AI397">
        <v>40603018</v>
      </c>
      <c r="AJ397">
        <v>303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</row>
    <row r="398" spans="1:44" x14ac:dyDescent="0.2">
      <c r="A398">
        <f>ROW(Source!A1297)</f>
        <v>1297</v>
      </c>
      <c r="B398">
        <v>40603026</v>
      </c>
      <c r="C398">
        <v>40603013</v>
      </c>
      <c r="D398">
        <v>38625156</v>
      </c>
      <c r="E398">
        <v>1</v>
      </c>
      <c r="F398">
        <v>1</v>
      </c>
      <c r="G398">
        <v>25</v>
      </c>
      <c r="H398">
        <v>3</v>
      </c>
      <c r="I398" t="s">
        <v>697</v>
      </c>
      <c r="J398" t="s">
        <v>698</v>
      </c>
      <c r="K398" t="s">
        <v>699</v>
      </c>
      <c r="L398">
        <v>1354</v>
      </c>
      <c r="N398">
        <v>1010</v>
      </c>
      <c r="O398" t="s">
        <v>171</v>
      </c>
      <c r="P398" t="s">
        <v>171</v>
      </c>
      <c r="Q398">
        <v>1</v>
      </c>
      <c r="X398">
        <v>4</v>
      </c>
      <c r="Y398">
        <v>1999.65</v>
      </c>
      <c r="Z398">
        <v>0</v>
      </c>
      <c r="AA398">
        <v>0</v>
      </c>
      <c r="AB398">
        <v>0</v>
      </c>
      <c r="AC398">
        <v>0</v>
      </c>
      <c r="AD398">
        <v>1</v>
      </c>
      <c r="AE398">
        <v>0</v>
      </c>
      <c r="AF398" t="s">
        <v>233</v>
      </c>
      <c r="AG398">
        <v>0</v>
      </c>
      <c r="AH398">
        <v>2</v>
      </c>
      <c r="AI398">
        <v>40603019</v>
      </c>
      <c r="AJ398">
        <v>304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</row>
    <row r="399" spans="1:44" x14ac:dyDescent="0.2">
      <c r="A399">
        <f>ROW(Source!A1297)</f>
        <v>1297</v>
      </c>
      <c r="B399">
        <v>40603027</v>
      </c>
      <c r="C399">
        <v>40603013</v>
      </c>
      <c r="D399">
        <v>38625271</v>
      </c>
      <c r="E399">
        <v>1</v>
      </c>
      <c r="F399">
        <v>1</v>
      </c>
      <c r="G399">
        <v>25</v>
      </c>
      <c r="H399">
        <v>3</v>
      </c>
      <c r="I399" t="s">
        <v>700</v>
      </c>
      <c r="J399" t="s">
        <v>701</v>
      </c>
      <c r="K399" t="s">
        <v>702</v>
      </c>
      <c r="L399">
        <v>1354</v>
      </c>
      <c r="N399">
        <v>1010</v>
      </c>
      <c r="O399" t="s">
        <v>171</v>
      </c>
      <c r="P399" t="s">
        <v>171</v>
      </c>
      <c r="Q399">
        <v>1</v>
      </c>
      <c r="X399">
        <v>60</v>
      </c>
      <c r="Y399">
        <v>23.91</v>
      </c>
      <c r="Z399">
        <v>0</v>
      </c>
      <c r="AA399">
        <v>0</v>
      </c>
      <c r="AB399">
        <v>0</v>
      </c>
      <c r="AC399">
        <v>0</v>
      </c>
      <c r="AD399">
        <v>1</v>
      </c>
      <c r="AE399">
        <v>0</v>
      </c>
      <c r="AF399" t="s">
        <v>233</v>
      </c>
      <c r="AG399">
        <v>0</v>
      </c>
      <c r="AH399">
        <v>2</v>
      </c>
      <c r="AI399">
        <v>40603020</v>
      </c>
      <c r="AJ399">
        <v>305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</row>
    <row r="400" spans="1:44" x14ac:dyDescent="0.2">
      <c r="A400">
        <f>ROW(Source!A1298)</f>
        <v>1298</v>
      </c>
      <c r="B400">
        <v>40603037</v>
      </c>
      <c r="C400">
        <v>40603029</v>
      </c>
      <c r="D400">
        <v>38607873</v>
      </c>
      <c r="E400">
        <v>25</v>
      </c>
      <c r="F400">
        <v>1</v>
      </c>
      <c r="G400">
        <v>25</v>
      </c>
      <c r="H400">
        <v>1</v>
      </c>
      <c r="I400" t="s">
        <v>538</v>
      </c>
      <c r="J400" t="s">
        <v>3</v>
      </c>
      <c r="K400" t="s">
        <v>539</v>
      </c>
      <c r="L400">
        <v>1191</v>
      </c>
      <c r="N400">
        <v>1013</v>
      </c>
      <c r="O400" t="s">
        <v>540</v>
      </c>
      <c r="P400" t="s">
        <v>540</v>
      </c>
      <c r="Q400">
        <v>1</v>
      </c>
      <c r="X400">
        <v>12.15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1</v>
      </c>
      <c r="AE400">
        <v>1</v>
      </c>
      <c r="AF400" t="s">
        <v>165</v>
      </c>
      <c r="AG400">
        <v>2.4300000000000002</v>
      </c>
      <c r="AH400">
        <v>2</v>
      </c>
      <c r="AI400">
        <v>40603030</v>
      </c>
      <c r="AJ400">
        <v>306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</row>
    <row r="401" spans="1:44" x14ac:dyDescent="0.2">
      <c r="A401">
        <f>ROW(Source!A1298)</f>
        <v>1298</v>
      </c>
      <c r="B401">
        <v>40603038</v>
      </c>
      <c r="C401">
        <v>40603029</v>
      </c>
      <c r="D401">
        <v>38620979</v>
      </c>
      <c r="E401">
        <v>1</v>
      </c>
      <c r="F401">
        <v>1</v>
      </c>
      <c r="G401">
        <v>25</v>
      </c>
      <c r="H401">
        <v>2</v>
      </c>
      <c r="I401" t="s">
        <v>685</v>
      </c>
      <c r="J401" t="s">
        <v>686</v>
      </c>
      <c r="K401" t="s">
        <v>687</v>
      </c>
      <c r="L401">
        <v>1368</v>
      </c>
      <c r="N401">
        <v>1011</v>
      </c>
      <c r="O401" t="s">
        <v>544</v>
      </c>
      <c r="P401" t="s">
        <v>544</v>
      </c>
      <c r="Q401">
        <v>1</v>
      </c>
      <c r="X401">
        <v>3.59</v>
      </c>
      <c r="Y401">
        <v>0</v>
      </c>
      <c r="Z401">
        <v>7.14</v>
      </c>
      <c r="AA401">
        <v>0.93</v>
      </c>
      <c r="AB401">
        <v>0</v>
      </c>
      <c r="AC401">
        <v>0</v>
      </c>
      <c r="AD401">
        <v>1</v>
      </c>
      <c r="AE401">
        <v>0</v>
      </c>
      <c r="AF401" t="s">
        <v>165</v>
      </c>
      <c r="AG401">
        <v>0.71799999999999997</v>
      </c>
      <c r="AH401">
        <v>2</v>
      </c>
      <c r="AI401">
        <v>40603031</v>
      </c>
      <c r="AJ401">
        <v>307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</row>
    <row r="402" spans="1:44" x14ac:dyDescent="0.2">
      <c r="A402">
        <f>ROW(Source!A1298)</f>
        <v>1298</v>
      </c>
      <c r="B402">
        <v>40603039</v>
      </c>
      <c r="C402">
        <v>40603029</v>
      </c>
      <c r="D402">
        <v>38620940</v>
      </c>
      <c r="E402">
        <v>1</v>
      </c>
      <c r="F402">
        <v>1</v>
      </c>
      <c r="G402">
        <v>25</v>
      </c>
      <c r="H402">
        <v>2</v>
      </c>
      <c r="I402" t="s">
        <v>688</v>
      </c>
      <c r="J402" t="s">
        <v>689</v>
      </c>
      <c r="K402" t="s">
        <v>690</v>
      </c>
      <c r="L402">
        <v>1368</v>
      </c>
      <c r="N402">
        <v>1011</v>
      </c>
      <c r="O402" t="s">
        <v>544</v>
      </c>
      <c r="P402" t="s">
        <v>544</v>
      </c>
      <c r="Q402">
        <v>1</v>
      </c>
      <c r="X402">
        <v>0.9</v>
      </c>
      <c r="Y402">
        <v>0</v>
      </c>
      <c r="Z402">
        <v>5.51</v>
      </c>
      <c r="AA402">
        <v>0.01</v>
      </c>
      <c r="AB402">
        <v>0</v>
      </c>
      <c r="AC402">
        <v>0</v>
      </c>
      <c r="AD402">
        <v>1</v>
      </c>
      <c r="AE402">
        <v>0</v>
      </c>
      <c r="AF402" t="s">
        <v>165</v>
      </c>
      <c r="AG402">
        <v>0.18000000000000002</v>
      </c>
      <c r="AH402">
        <v>2</v>
      </c>
      <c r="AI402">
        <v>40603032</v>
      </c>
      <c r="AJ402">
        <v>308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</row>
    <row r="403" spans="1:44" x14ac:dyDescent="0.2">
      <c r="A403">
        <f>ROW(Source!A1298)</f>
        <v>1298</v>
      </c>
      <c r="B403">
        <v>40603040</v>
      </c>
      <c r="C403">
        <v>40603029</v>
      </c>
      <c r="D403">
        <v>38623464</v>
      </c>
      <c r="E403">
        <v>1</v>
      </c>
      <c r="F403">
        <v>1</v>
      </c>
      <c r="G403">
        <v>25</v>
      </c>
      <c r="H403">
        <v>3</v>
      </c>
      <c r="I403" t="s">
        <v>691</v>
      </c>
      <c r="J403" t="s">
        <v>692</v>
      </c>
      <c r="K403" t="s">
        <v>693</v>
      </c>
      <c r="L403">
        <v>1346</v>
      </c>
      <c r="N403">
        <v>1009</v>
      </c>
      <c r="O403" t="s">
        <v>272</v>
      </c>
      <c r="P403" t="s">
        <v>272</v>
      </c>
      <c r="Q403">
        <v>1</v>
      </c>
      <c r="X403">
        <v>2.6</v>
      </c>
      <c r="Y403">
        <v>534.34</v>
      </c>
      <c r="Z403">
        <v>0</v>
      </c>
      <c r="AA403">
        <v>0</v>
      </c>
      <c r="AB403">
        <v>0</v>
      </c>
      <c r="AC403">
        <v>0</v>
      </c>
      <c r="AD403">
        <v>1</v>
      </c>
      <c r="AE403">
        <v>0</v>
      </c>
      <c r="AF403" t="s">
        <v>233</v>
      </c>
      <c r="AG403">
        <v>0</v>
      </c>
      <c r="AH403">
        <v>2</v>
      </c>
      <c r="AI403">
        <v>40603033</v>
      </c>
      <c r="AJ403">
        <v>309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</row>
    <row r="404" spans="1:44" x14ac:dyDescent="0.2">
      <c r="A404">
        <f>ROW(Source!A1298)</f>
        <v>1298</v>
      </c>
      <c r="B404">
        <v>40603041</v>
      </c>
      <c r="C404">
        <v>40603029</v>
      </c>
      <c r="D404">
        <v>38623650</v>
      </c>
      <c r="E404">
        <v>1</v>
      </c>
      <c r="F404">
        <v>1</v>
      </c>
      <c r="G404">
        <v>25</v>
      </c>
      <c r="H404">
        <v>3</v>
      </c>
      <c r="I404" t="s">
        <v>703</v>
      </c>
      <c r="J404" t="s">
        <v>704</v>
      </c>
      <c r="K404" t="s">
        <v>705</v>
      </c>
      <c r="L404">
        <v>1354</v>
      </c>
      <c r="N404">
        <v>1010</v>
      </c>
      <c r="O404" t="s">
        <v>171</v>
      </c>
      <c r="P404" t="s">
        <v>171</v>
      </c>
      <c r="Q404">
        <v>1</v>
      </c>
      <c r="X404">
        <v>10</v>
      </c>
      <c r="Y404">
        <v>798.93</v>
      </c>
      <c r="Z404">
        <v>0</v>
      </c>
      <c r="AA404">
        <v>0</v>
      </c>
      <c r="AB404">
        <v>0</v>
      </c>
      <c r="AC404">
        <v>0</v>
      </c>
      <c r="AD404">
        <v>1</v>
      </c>
      <c r="AE404">
        <v>0</v>
      </c>
      <c r="AF404" t="s">
        <v>233</v>
      </c>
      <c r="AG404">
        <v>0</v>
      </c>
      <c r="AH404">
        <v>2</v>
      </c>
      <c r="AI404">
        <v>40603034</v>
      </c>
      <c r="AJ404">
        <v>310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</row>
    <row r="405" spans="1:44" x14ac:dyDescent="0.2">
      <c r="A405">
        <f>ROW(Source!A1298)</f>
        <v>1298</v>
      </c>
      <c r="B405">
        <v>40603042</v>
      </c>
      <c r="C405">
        <v>40603029</v>
      </c>
      <c r="D405">
        <v>38625156</v>
      </c>
      <c r="E405">
        <v>1</v>
      </c>
      <c r="F405">
        <v>1</v>
      </c>
      <c r="G405">
        <v>25</v>
      </c>
      <c r="H405">
        <v>3</v>
      </c>
      <c r="I405" t="s">
        <v>697</v>
      </c>
      <c r="J405" t="s">
        <v>698</v>
      </c>
      <c r="K405" t="s">
        <v>699</v>
      </c>
      <c r="L405">
        <v>1354</v>
      </c>
      <c r="N405">
        <v>1010</v>
      </c>
      <c r="O405" t="s">
        <v>171</v>
      </c>
      <c r="P405" t="s">
        <v>171</v>
      </c>
      <c r="Q405">
        <v>1</v>
      </c>
      <c r="X405">
        <v>2.7</v>
      </c>
      <c r="Y405">
        <v>1999.65</v>
      </c>
      <c r="Z405">
        <v>0</v>
      </c>
      <c r="AA405">
        <v>0</v>
      </c>
      <c r="AB405">
        <v>0</v>
      </c>
      <c r="AC405">
        <v>0</v>
      </c>
      <c r="AD405">
        <v>1</v>
      </c>
      <c r="AE405">
        <v>0</v>
      </c>
      <c r="AF405" t="s">
        <v>233</v>
      </c>
      <c r="AG405">
        <v>0</v>
      </c>
      <c r="AH405">
        <v>2</v>
      </c>
      <c r="AI405">
        <v>40603035</v>
      </c>
      <c r="AJ405">
        <v>311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</row>
    <row r="406" spans="1:44" x14ac:dyDescent="0.2">
      <c r="A406">
        <f>ROW(Source!A1298)</f>
        <v>1298</v>
      </c>
      <c r="B406">
        <v>40603043</v>
      </c>
      <c r="C406">
        <v>40603029</v>
      </c>
      <c r="D406">
        <v>38625271</v>
      </c>
      <c r="E406">
        <v>1</v>
      </c>
      <c r="F406">
        <v>1</v>
      </c>
      <c r="G406">
        <v>25</v>
      </c>
      <c r="H406">
        <v>3</v>
      </c>
      <c r="I406" t="s">
        <v>700</v>
      </c>
      <c r="J406" t="s">
        <v>701</v>
      </c>
      <c r="K406" t="s">
        <v>702</v>
      </c>
      <c r="L406">
        <v>1354</v>
      </c>
      <c r="N406">
        <v>1010</v>
      </c>
      <c r="O406" t="s">
        <v>171</v>
      </c>
      <c r="P406" t="s">
        <v>171</v>
      </c>
      <c r="Q406">
        <v>1</v>
      </c>
      <c r="X406">
        <v>40</v>
      </c>
      <c r="Y406">
        <v>23.91</v>
      </c>
      <c r="Z406">
        <v>0</v>
      </c>
      <c r="AA406">
        <v>0</v>
      </c>
      <c r="AB406">
        <v>0</v>
      </c>
      <c r="AC406">
        <v>0</v>
      </c>
      <c r="AD406">
        <v>1</v>
      </c>
      <c r="AE406">
        <v>0</v>
      </c>
      <c r="AF406" t="s">
        <v>233</v>
      </c>
      <c r="AG406">
        <v>0</v>
      </c>
      <c r="AH406">
        <v>2</v>
      </c>
      <c r="AI406">
        <v>40603036</v>
      </c>
      <c r="AJ406">
        <v>312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</row>
    <row r="407" spans="1:44" x14ac:dyDescent="0.2">
      <c r="A407">
        <f>ROW(Source!A1299)</f>
        <v>1299</v>
      </c>
      <c r="B407">
        <v>40603045</v>
      </c>
      <c r="C407">
        <v>40603044</v>
      </c>
      <c r="D407">
        <v>38607873</v>
      </c>
      <c r="E407">
        <v>25</v>
      </c>
      <c r="F407">
        <v>1</v>
      </c>
      <c r="G407">
        <v>25</v>
      </c>
      <c r="H407">
        <v>1</v>
      </c>
      <c r="I407" t="s">
        <v>538</v>
      </c>
      <c r="J407" t="s">
        <v>3</v>
      </c>
      <c r="K407" t="s">
        <v>539</v>
      </c>
      <c r="L407">
        <v>1191</v>
      </c>
      <c r="N407">
        <v>1013</v>
      </c>
      <c r="O407" t="s">
        <v>540</v>
      </c>
      <c r="P407" t="s">
        <v>540</v>
      </c>
      <c r="Q407">
        <v>1</v>
      </c>
      <c r="X407">
        <v>155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1</v>
      </c>
      <c r="AE407">
        <v>1</v>
      </c>
      <c r="AF407" t="s">
        <v>3</v>
      </c>
      <c r="AG407">
        <v>155</v>
      </c>
      <c r="AH407">
        <v>3</v>
      </c>
      <c r="AI407">
        <v>-1</v>
      </c>
      <c r="AJ407" t="s">
        <v>3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</row>
    <row r="408" spans="1:44" x14ac:dyDescent="0.2">
      <c r="A408">
        <f>ROW(Source!A1299)</f>
        <v>1299</v>
      </c>
      <c r="B408">
        <v>40603046</v>
      </c>
      <c r="C408">
        <v>40603044</v>
      </c>
      <c r="D408">
        <v>38620435</v>
      </c>
      <c r="E408">
        <v>1</v>
      </c>
      <c r="F408">
        <v>1</v>
      </c>
      <c r="G408">
        <v>25</v>
      </c>
      <c r="H408">
        <v>2</v>
      </c>
      <c r="I408" t="s">
        <v>575</v>
      </c>
      <c r="J408" t="s">
        <v>576</v>
      </c>
      <c r="K408" t="s">
        <v>577</v>
      </c>
      <c r="L408">
        <v>1368</v>
      </c>
      <c r="N408">
        <v>1011</v>
      </c>
      <c r="O408" t="s">
        <v>544</v>
      </c>
      <c r="P408" t="s">
        <v>544</v>
      </c>
      <c r="Q408">
        <v>1</v>
      </c>
      <c r="X408">
        <v>37.5</v>
      </c>
      <c r="Y408">
        <v>0</v>
      </c>
      <c r="Z408">
        <v>713.48</v>
      </c>
      <c r="AA408">
        <v>402.71</v>
      </c>
      <c r="AB408">
        <v>0</v>
      </c>
      <c r="AC408">
        <v>0</v>
      </c>
      <c r="AD408">
        <v>1</v>
      </c>
      <c r="AE408">
        <v>0</v>
      </c>
      <c r="AF408" t="s">
        <v>3</v>
      </c>
      <c r="AG408">
        <v>37.5</v>
      </c>
      <c r="AH408">
        <v>3</v>
      </c>
      <c r="AI408">
        <v>-1</v>
      </c>
      <c r="AJ408" t="s">
        <v>3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</row>
    <row r="409" spans="1:44" x14ac:dyDescent="0.2">
      <c r="A409">
        <f>ROW(Source!A1299)</f>
        <v>1299</v>
      </c>
      <c r="B409">
        <v>40603047</v>
      </c>
      <c r="C409">
        <v>40603044</v>
      </c>
      <c r="D409">
        <v>38620938</v>
      </c>
      <c r="E409">
        <v>1</v>
      </c>
      <c r="F409">
        <v>1</v>
      </c>
      <c r="G409">
        <v>25</v>
      </c>
      <c r="H409">
        <v>2</v>
      </c>
      <c r="I409" t="s">
        <v>578</v>
      </c>
      <c r="J409" t="s">
        <v>579</v>
      </c>
      <c r="K409" t="s">
        <v>580</v>
      </c>
      <c r="L409">
        <v>1368</v>
      </c>
      <c r="N409">
        <v>1011</v>
      </c>
      <c r="O409" t="s">
        <v>544</v>
      </c>
      <c r="P409" t="s">
        <v>544</v>
      </c>
      <c r="Q409">
        <v>1</v>
      </c>
      <c r="X409">
        <v>75</v>
      </c>
      <c r="Y409">
        <v>0</v>
      </c>
      <c r="Z409">
        <v>5.41</v>
      </c>
      <c r="AA409">
        <v>0.02</v>
      </c>
      <c r="AB409">
        <v>0</v>
      </c>
      <c r="AC409">
        <v>0</v>
      </c>
      <c r="AD409">
        <v>1</v>
      </c>
      <c r="AE409">
        <v>0</v>
      </c>
      <c r="AF409" t="s">
        <v>3</v>
      </c>
      <c r="AG409">
        <v>75</v>
      </c>
      <c r="AH409">
        <v>3</v>
      </c>
      <c r="AI409">
        <v>-1</v>
      </c>
      <c r="AJ409" t="s">
        <v>3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</row>
    <row r="410" spans="1:44" x14ac:dyDescent="0.2">
      <c r="A410">
        <f>ROW(Source!A1299)</f>
        <v>1299</v>
      </c>
      <c r="B410">
        <v>40603048</v>
      </c>
      <c r="C410">
        <v>40603044</v>
      </c>
      <c r="D410">
        <v>38620305</v>
      </c>
      <c r="E410">
        <v>1</v>
      </c>
      <c r="F410">
        <v>1</v>
      </c>
      <c r="G410">
        <v>25</v>
      </c>
      <c r="H410">
        <v>2</v>
      </c>
      <c r="I410" t="s">
        <v>581</v>
      </c>
      <c r="J410" t="s">
        <v>582</v>
      </c>
      <c r="K410" t="s">
        <v>583</v>
      </c>
      <c r="L410">
        <v>1368</v>
      </c>
      <c r="N410">
        <v>1011</v>
      </c>
      <c r="O410" t="s">
        <v>544</v>
      </c>
      <c r="P410" t="s">
        <v>544</v>
      </c>
      <c r="Q410">
        <v>1</v>
      </c>
      <c r="X410">
        <v>1.55</v>
      </c>
      <c r="Y410">
        <v>0</v>
      </c>
      <c r="Z410">
        <v>1364.77</v>
      </c>
      <c r="AA410">
        <v>610.30999999999995</v>
      </c>
      <c r="AB410">
        <v>0</v>
      </c>
      <c r="AC410">
        <v>0</v>
      </c>
      <c r="AD410">
        <v>1</v>
      </c>
      <c r="AE410">
        <v>0</v>
      </c>
      <c r="AF410" t="s">
        <v>3</v>
      </c>
      <c r="AG410">
        <v>1.55</v>
      </c>
      <c r="AH410">
        <v>3</v>
      </c>
      <c r="AI410">
        <v>-1</v>
      </c>
      <c r="AJ410" t="s">
        <v>3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</row>
    <row r="411" spans="1:44" x14ac:dyDescent="0.2">
      <c r="A411">
        <f>ROW(Source!A1300)</f>
        <v>1300</v>
      </c>
      <c r="B411">
        <v>40603051</v>
      </c>
      <c r="C411">
        <v>40603049</v>
      </c>
      <c r="D411">
        <v>38607873</v>
      </c>
      <c r="E411">
        <v>25</v>
      </c>
      <c r="F411">
        <v>1</v>
      </c>
      <c r="G411">
        <v>25</v>
      </c>
      <c r="H411">
        <v>1</v>
      </c>
      <c r="I411" t="s">
        <v>538</v>
      </c>
      <c r="J411" t="s">
        <v>3</v>
      </c>
      <c r="K411" t="s">
        <v>539</v>
      </c>
      <c r="L411">
        <v>1191</v>
      </c>
      <c r="N411">
        <v>1013</v>
      </c>
      <c r="O411" t="s">
        <v>540</v>
      </c>
      <c r="P411" t="s">
        <v>540</v>
      </c>
      <c r="Q411">
        <v>1</v>
      </c>
      <c r="X411">
        <v>76.7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1</v>
      </c>
      <c r="AE411">
        <v>1</v>
      </c>
      <c r="AF411" t="s">
        <v>3</v>
      </c>
      <c r="AG411">
        <v>76.7</v>
      </c>
      <c r="AH411">
        <v>2</v>
      </c>
      <c r="AI411">
        <v>40603050</v>
      </c>
      <c r="AJ411">
        <v>313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</row>
    <row r="412" spans="1:44" x14ac:dyDescent="0.2">
      <c r="A412">
        <f>ROW(Source!A1301)</f>
        <v>1301</v>
      </c>
      <c r="B412">
        <v>40603054</v>
      </c>
      <c r="C412">
        <v>40603052</v>
      </c>
      <c r="D412">
        <v>38620079</v>
      </c>
      <c r="E412">
        <v>1</v>
      </c>
      <c r="F412">
        <v>1</v>
      </c>
      <c r="G412">
        <v>25</v>
      </c>
      <c r="H412">
        <v>2</v>
      </c>
      <c r="I412" t="s">
        <v>584</v>
      </c>
      <c r="J412" t="s">
        <v>585</v>
      </c>
      <c r="K412" t="s">
        <v>586</v>
      </c>
      <c r="L412">
        <v>1368</v>
      </c>
      <c r="N412">
        <v>1011</v>
      </c>
      <c r="O412" t="s">
        <v>544</v>
      </c>
      <c r="P412" t="s">
        <v>544</v>
      </c>
      <c r="Q412">
        <v>1</v>
      </c>
      <c r="X412">
        <v>5.3699999999999998E-2</v>
      </c>
      <c r="Y412">
        <v>0</v>
      </c>
      <c r="Z412">
        <v>1451.71</v>
      </c>
      <c r="AA412">
        <v>457.95</v>
      </c>
      <c r="AB412">
        <v>0</v>
      </c>
      <c r="AC412">
        <v>0</v>
      </c>
      <c r="AD412">
        <v>1</v>
      </c>
      <c r="AE412">
        <v>0</v>
      </c>
      <c r="AF412" t="s">
        <v>3</v>
      </c>
      <c r="AG412">
        <v>5.3699999999999998E-2</v>
      </c>
      <c r="AH412">
        <v>2</v>
      </c>
      <c r="AI412">
        <v>40603053</v>
      </c>
      <c r="AJ412">
        <v>314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</row>
    <row r="413" spans="1:44" x14ac:dyDescent="0.2">
      <c r="A413">
        <f>ROW(Source!A1302)</f>
        <v>1302</v>
      </c>
      <c r="B413">
        <v>40603058</v>
      </c>
      <c r="C413">
        <v>40603055</v>
      </c>
      <c r="D413">
        <v>38620866</v>
      </c>
      <c r="E413">
        <v>1</v>
      </c>
      <c r="F413">
        <v>1</v>
      </c>
      <c r="G413">
        <v>25</v>
      </c>
      <c r="H413">
        <v>2</v>
      </c>
      <c r="I413" t="s">
        <v>587</v>
      </c>
      <c r="J413" t="s">
        <v>588</v>
      </c>
      <c r="K413" t="s">
        <v>589</v>
      </c>
      <c r="L413">
        <v>1368</v>
      </c>
      <c r="N413">
        <v>1011</v>
      </c>
      <c r="O413" t="s">
        <v>544</v>
      </c>
      <c r="P413" t="s">
        <v>544</v>
      </c>
      <c r="Q413">
        <v>1</v>
      </c>
      <c r="X413">
        <v>0.02</v>
      </c>
      <c r="Y413">
        <v>0</v>
      </c>
      <c r="Z413">
        <v>952.49</v>
      </c>
      <c r="AA413">
        <v>301.5</v>
      </c>
      <c r="AB413">
        <v>0</v>
      </c>
      <c r="AC413">
        <v>0</v>
      </c>
      <c r="AD413">
        <v>1</v>
      </c>
      <c r="AE413">
        <v>0</v>
      </c>
      <c r="AF413" t="s">
        <v>3</v>
      </c>
      <c r="AG413">
        <v>0.02</v>
      </c>
      <c r="AH413">
        <v>2</v>
      </c>
      <c r="AI413">
        <v>40603056</v>
      </c>
      <c r="AJ413">
        <v>315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</row>
    <row r="414" spans="1:44" x14ac:dyDescent="0.2">
      <c r="A414">
        <f>ROW(Source!A1302)</f>
        <v>1302</v>
      </c>
      <c r="B414">
        <v>40603059</v>
      </c>
      <c r="C414">
        <v>40603055</v>
      </c>
      <c r="D414">
        <v>38620867</v>
      </c>
      <c r="E414">
        <v>1</v>
      </c>
      <c r="F414">
        <v>1</v>
      </c>
      <c r="G414">
        <v>25</v>
      </c>
      <c r="H414">
        <v>2</v>
      </c>
      <c r="I414" t="s">
        <v>590</v>
      </c>
      <c r="J414" t="s">
        <v>591</v>
      </c>
      <c r="K414" t="s">
        <v>592</v>
      </c>
      <c r="L414">
        <v>1368</v>
      </c>
      <c r="N414">
        <v>1011</v>
      </c>
      <c r="O414" t="s">
        <v>544</v>
      </c>
      <c r="P414" t="s">
        <v>544</v>
      </c>
      <c r="Q414">
        <v>1</v>
      </c>
      <c r="X414">
        <v>1.7999999999999999E-2</v>
      </c>
      <c r="Y414">
        <v>0</v>
      </c>
      <c r="Z414">
        <v>993.6</v>
      </c>
      <c r="AA414">
        <v>301.8</v>
      </c>
      <c r="AB414">
        <v>0</v>
      </c>
      <c r="AC414">
        <v>0</v>
      </c>
      <c r="AD414">
        <v>1</v>
      </c>
      <c r="AE414">
        <v>0</v>
      </c>
      <c r="AF414" t="s">
        <v>3</v>
      </c>
      <c r="AG414">
        <v>1.7999999999999999E-2</v>
      </c>
      <c r="AH414">
        <v>2</v>
      </c>
      <c r="AI414">
        <v>40603057</v>
      </c>
      <c r="AJ414">
        <v>316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</row>
    <row r="415" spans="1:44" x14ac:dyDescent="0.2">
      <c r="A415">
        <f>ROW(Source!A1303)</f>
        <v>1303</v>
      </c>
      <c r="B415">
        <v>40603063</v>
      </c>
      <c r="C415">
        <v>40603060</v>
      </c>
      <c r="D415">
        <v>38607873</v>
      </c>
      <c r="E415">
        <v>25</v>
      </c>
      <c r="F415">
        <v>1</v>
      </c>
      <c r="G415">
        <v>25</v>
      </c>
      <c r="H415">
        <v>1</v>
      </c>
      <c r="I415" t="s">
        <v>538</v>
      </c>
      <c r="J415" t="s">
        <v>3</v>
      </c>
      <c r="K415" t="s">
        <v>539</v>
      </c>
      <c r="L415">
        <v>1191</v>
      </c>
      <c r="N415">
        <v>1013</v>
      </c>
      <c r="O415" t="s">
        <v>540</v>
      </c>
      <c r="P415" t="s">
        <v>540</v>
      </c>
      <c r="Q415">
        <v>1</v>
      </c>
      <c r="X415">
        <v>1.02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1</v>
      </c>
      <c r="AE415">
        <v>1</v>
      </c>
      <c r="AF415" t="s">
        <v>3</v>
      </c>
      <c r="AG415">
        <v>1.02</v>
      </c>
      <c r="AH415">
        <v>3</v>
      </c>
      <c r="AI415">
        <v>-1</v>
      </c>
      <c r="AJ415" t="s">
        <v>3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</row>
    <row r="416" spans="1:44" x14ac:dyDescent="0.2">
      <c r="A416">
        <f>ROW(Source!A1304)</f>
        <v>1304</v>
      </c>
      <c r="B416">
        <v>40603067</v>
      </c>
      <c r="C416">
        <v>40603064</v>
      </c>
      <c r="D416">
        <v>38620866</v>
      </c>
      <c r="E416">
        <v>1</v>
      </c>
      <c r="F416">
        <v>1</v>
      </c>
      <c r="G416">
        <v>25</v>
      </c>
      <c r="H416">
        <v>2</v>
      </c>
      <c r="I416" t="s">
        <v>587</v>
      </c>
      <c r="J416" t="s">
        <v>588</v>
      </c>
      <c r="K416" t="s">
        <v>589</v>
      </c>
      <c r="L416">
        <v>1368</v>
      </c>
      <c r="N416">
        <v>1011</v>
      </c>
      <c r="O416" t="s">
        <v>544</v>
      </c>
      <c r="P416" t="s">
        <v>544</v>
      </c>
      <c r="Q416">
        <v>1</v>
      </c>
      <c r="X416">
        <v>5.3999999999999999E-2</v>
      </c>
      <c r="Y416">
        <v>0</v>
      </c>
      <c r="Z416">
        <v>952.49</v>
      </c>
      <c r="AA416">
        <v>301.5</v>
      </c>
      <c r="AB416">
        <v>0</v>
      </c>
      <c r="AC416">
        <v>0</v>
      </c>
      <c r="AD416">
        <v>1</v>
      </c>
      <c r="AE416">
        <v>0</v>
      </c>
      <c r="AF416" t="s">
        <v>3</v>
      </c>
      <c r="AG416">
        <v>5.3999999999999999E-2</v>
      </c>
      <c r="AH416">
        <v>2</v>
      </c>
      <c r="AI416">
        <v>40603065</v>
      </c>
      <c r="AJ416">
        <v>319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</row>
    <row r="417" spans="1:44" x14ac:dyDescent="0.2">
      <c r="A417">
        <f>ROW(Source!A1304)</f>
        <v>1304</v>
      </c>
      <c r="B417">
        <v>40603068</v>
      </c>
      <c r="C417">
        <v>40603064</v>
      </c>
      <c r="D417">
        <v>38620867</v>
      </c>
      <c r="E417">
        <v>1</v>
      </c>
      <c r="F417">
        <v>1</v>
      </c>
      <c r="G417">
        <v>25</v>
      </c>
      <c r="H417">
        <v>2</v>
      </c>
      <c r="I417" t="s">
        <v>590</v>
      </c>
      <c r="J417" t="s">
        <v>591</v>
      </c>
      <c r="K417" t="s">
        <v>592</v>
      </c>
      <c r="L417">
        <v>1368</v>
      </c>
      <c r="N417">
        <v>1011</v>
      </c>
      <c r="O417" t="s">
        <v>544</v>
      </c>
      <c r="P417" t="s">
        <v>544</v>
      </c>
      <c r="Q417">
        <v>1</v>
      </c>
      <c r="X417">
        <v>5.5E-2</v>
      </c>
      <c r="Y417">
        <v>0</v>
      </c>
      <c r="Z417">
        <v>993.6</v>
      </c>
      <c r="AA417">
        <v>301.8</v>
      </c>
      <c r="AB417">
        <v>0</v>
      </c>
      <c r="AC417">
        <v>0</v>
      </c>
      <c r="AD417">
        <v>1</v>
      </c>
      <c r="AE417">
        <v>0</v>
      </c>
      <c r="AF417" t="s">
        <v>3</v>
      </c>
      <c r="AG417">
        <v>5.5E-2</v>
      </c>
      <c r="AH417">
        <v>2</v>
      </c>
      <c r="AI417">
        <v>40603066</v>
      </c>
      <c r="AJ417">
        <v>320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</row>
    <row r="418" spans="1:44" x14ac:dyDescent="0.2">
      <c r="A418">
        <f>ROW(Source!A1305)</f>
        <v>1305</v>
      </c>
      <c r="B418">
        <v>40603072</v>
      </c>
      <c r="C418">
        <v>40603069</v>
      </c>
      <c r="D418">
        <v>38620866</v>
      </c>
      <c r="E418">
        <v>1</v>
      </c>
      <c r="F418">
        <v>1</v>
      </c>
      <c r="G418">
        <v>25</v>
      </c>
      <c r="H418">
        <v>2</v>
      </c>
      <c r="I418" t="s">
        <v>587</v>
      </c>
      <c r="J418" t="s">
        <v>588</v>
      </c>
      <c r="K418" t="s">
        <v>589</v>
      </c>
      <c r="L418">
        <v>1368</v>
      </c>
      <c r="N418">
        <v>1011</v>
      </c>
      <c r="O418" t="s">
        <v>544</v>
      </c>
      <c r="P418" t="s">
        <v>544</v>
      </c>
      <c r="Q418">
        <v>1</v>
      </c>
      <c r="X418">
        <v>0.01</v>
      </c>
      <c r="Y418">
        <v>0</v>
      </c>
      <c r="Z418">
        <v>952.49</v>
      </c>
      <c r="AA418">
        <v>301.5</v>
      </c>
      <c r="AB418">
        <v>0</v>
      </c>
      <c r="AC418">
        <v>0</v>
      </c>
      <c r="AD418">
        <v>1</v>
      </c>
      <c r="AE418">
        <v>0</v>
      </c>
      <c r="AF418" t="s">
        <v>61</v>
      </c>
      <c r="AG418">
        <v>0.26</v>
      </c>
      <c r="AH418">
        <v>2</v>
      </c>
      <c r="AI418">
        <v>40603070</v>
      </c>
      <c r="AJ418">
        <v>321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</row>
    <row r="419" spans="1:44" x14ac:dyDescent="0.2">
      <c r="A419">
        <f>ROW(Source!A1305)</f>
        <v>1305</v>
      </c>
      <c r="B419">
        <v>40603073</v>
      </c>
      <c r="C419">
        <v>40603069</v>
      </c>
      <c r="D419">
        <v>38620867</v>
      </c>
      <c r="E419">
        <v>1</v>
      </c>
      <c r="F419">
        <v>1</v>
      </c>
      <c r="G419">
        <v>25</v>
      </c>
      <c r="H419">
        <v>2</v>
      </c>
      <c r="I419" t="s">
        <v>590</v>
      </c>
      <c r="J419" t="s">
        <v>591</v>
      </c>
      <c r="K419" t="s">
        <v>592</v>
      </c>
      <c r="L419">
        <v>1368</v>
      </c>
      <c r="N419">
        <v>1011</v>
      </c>
      <c r="O419" t="s">
        <v>544</v>
      </c>
      <c r="P419" t="s">
        <v>544</v>
      </c>
      <c r="Q419">
        <v>1</v>
      </c>
      <c r="X419">
        <v>8.0000000000000002E-3</v>
      </c>
      <c r="Y419">
        <v>0</v>
      </c>
      <c r="Z419">
        <v>993.6</v>
      </c>
      <c r="AA419">
        <v>301.8</v>
      </c>
      <c r="AB419">
        <v>0</v>
      </c>
      <c r="AC419">
        <v>0</v>
      </c>
      <c r="AD419">
        <v>1</v>
      </c>
      <c r="AE419">
        <v>0</v>
      </c>
      <c r="AF419" t="s">
        <v>61</v>
      </c>
      <c r="AG419">
        <v>0.20800000000000002</v>
      </c>
      <c r="AH419">
        <v>2</v>
      </c>
      <c r="AI419">
        <v>40603071</v>
      </c>
      <c r="AJ419">
        <v>322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</row>
    <row r="420" spans="1:44" x14ac:dyDescent="0.2">
      <c r="A420">
        <f>ROW(Source!A1341)</f>
        <v>1341</v>
      </c>
      <c r="B420">
        <v>40603084</v>
      </c>
      <c r="C420">
        <v>40603075</v>
      </c>
      <c r="D420">
        <v>38607873</v>
      </c>
      <c r="E420">
        <v>25</v>
      </c>
      <c r="F420">
        <v>1</v>
      </c>
      <c r="G420">
        <v>25</v>
      </c>
      <c r="H420">
        <v>1</v>
      </c>
      <c r="I420" t="s">
        <v>538</v>
      </c>
      <c r="J420" t="s">
        <v>3</v>
      </c>
      <c r="K420" t="s">
        <v>539</v>
      </c>
      <c r="L420">
        <v>1191</v>
      </c>
      <c r="N420">
        <v>1013</v>
      </c>
      <c r="O420" t="s">
        <v>540</v>
      </c>
      <c r="P420" t="s">
        <v>540</v>
      </c>
      <c r="Q420">
        <v>1</v>
      </c>
      <c r="X420">
        <v>16.559999999999999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1</v>
      </c>
      <c r="AE420">
        <v>1</v>
      </c>
      <c r="AF420" t="s">
        <v>3</v>
      </c>
      <c r="AG420">
        <v>16.559999999999999</v>
      </c>
      <c r="AH420">
        <v>2</v>
      </c>
      <c r="AI420">
        <v>40603076</v>
      </c>
      <c r="AJ420">
        <v>323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</row>
    <row r="421" spans="1:44" x14ac:dyDescent="0.2">
      <c r="A421">
        <f>ROW(Source!A1341)</f>
        <v>1341</v>
      </c>
      <c r="B421">
        <v>40603085</v>
      </c>
      <c r="C421">
        <v>40603075</v>
      </c>
      <c r="D421">
        <v>38620123</v>
      </c>
      <c r="E421">
        <v>1</v>
      </c>
      <c r="F421">
        <v>1</v>
      </c>
      <c r="G421">
        <v>25</v>
      </c>
      <c r="H421">
        <v>2</v>
      </c>
      <c r="I421" t="s">
        <v>593</v>
      </c>
      <c r="J421" t="s">
        <v>594</v>
      </c>
      <c r="K421" t="s">
        <v>595</v>
      </c>
      <c r="L421">
        <v>1368</v>
      </c>
      <c r="N421">
        <v>1011</v>
      </c>
      <c r="O421" t="s">
        <v>544</v>
      </c>
      <c r="P421" t="s">
        <v>544</v>
      </c>
      <c r="Q421">
        <v>1</v>
      </c>
      <c r="X421">
        <v>2.08</v>
      </c>
      <c r="Y421">
        <v>0</v>
      </c>
      <c r="Z421">
        <v>1159.46</v>
      </c>
      <c r="AA421">
        <v>525.74</v>
      </c>
      <c r="AB421">
        <v>0</v>
      </c>
      <c r="AC421">
        <v>0</v>
      </c>
      <c r="AD421">
        <v>1</v>
      </c>
      <c r="AE421">
        <v>0</v>
      </c>
      <c r="AF421" t="s">
        <v>3</v>
      </c>
      <c r="AG421">
        <v>2.08</v>
      </c>
      <c r="AH421">
        <v>2</v>
      </c>
      <c r="AI421">
        <v>40603077</v>
      </c>
      <c r="AJ421">
        <v>324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</row>
    <row r="422" spans="1:44" x14ac:dyDescent="0.2">
      <c r="A422">
        <f>ROW(Source!A1341)</f>
        <v>1341</v>
      </c>
      <c r="B422">
        <v>40603086</v>
      </c>
      <c r="C422">
        <v>40603075</v>
      </c>
      <c r="D422">
        <v>38620278</v>
      </c>
      <c r="E422">
        <v>1</v>
      </c>
      <c r="F422">
        <v>1</v>
      </c>
      <c r="G422">
        <v>25</v>
      </c>
      <c r="H422">
        <v>2</v>
      </c>
      <c r="I422" t="s">
        <v>596</v>
      </c>
      <c r="J422" t="s">
        <v>597</v>
      </c>
      <c r="K422" t="s">
        <v>598</v>
      </c>
      <c r="L422">
        <v>1368</v>
      </c>
      <c r="N422">
        <v>1011</v>
      </c>
      <c r="O422" t="s">
        <v>544</v>
      </c>
      <c r="P422" t="s">
        <v>544</v>
      </c>
      <c r="Q422">
        <v>1</v>
      </c>
      <c r="X422">
        <v>2.08</v>
      </c>
      <c r="Y422">
        <v>0</v>
      </c>
      <c r="Z422">
        <v>416.25</v>
      </c>
      <c r="AA422">
        <v>204.9</v>
      </c>
      <c r="AB422">
        <v>0</v>
      </c>
      <c r="AC422">
        <v>0</v>
      </c>
      <c r="AD422">
        <v>1</v>
      </c>
      <c r="AE422">
        <v>0</v>
      </c>
      <c r="AF422" t="s">
        <v>3</v>
      </c>
      <c r="AG422">
        <v>2.08</v>
      </c>
      <c r="AH422">
        <v>2</v>
      </c>
      <c r="AI422">
        <v>40603078</v>
      </c>
      <c r="AJ422">
        <v>325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0</v>
      </c>
    </row>
    <row r="423" spans="1:44" x14ac:dyDescent="0.2">
      <c r="A423">
        <f>ROW(Source!A1341)</f>
        <v>1341</v>
      </c>
      <c r="B423">
        <v>40603087</v>
      </c>
      <c r="C423">
        <v>40603075</v>
      </c>
      <c r="D423">
        <v>38620281</v>
      </c>
      <c r="E423">
        <v>1</v>
      </c>
      <c r="F423">
        <v>1</v>
      </c>
      <c r="G423">
        <v>25</v>
      </c>
      <c r="H423">
        <v>2</v>
      </c>
      <c r="I423" t="s">
        <v>599</v>
      </c>
      <c r="J423" t="s">
        <v>600</v>
      </c>
      <c r="K423" t="s">
        <v>601</v>
      </c>
      <c r="L423">
        <v>1368</v>
      </c>
      <c r="N423">
        <v>1011</v>
      </c>
      <c r="O423" t="s">
        <v>544</v>
      </c>
      <c r="P423" t="s">
        <v>544</v>
      </c>
      <c r="Q423">
        <v>1</v>
      </c>
      <c r="X423">
        <v>0.81</v>
      </c>
      <c r="Y423">
        <v>0</v>
      </c>
      <c r="Z423">
        <v>1942.21</v>
      </c>
      <c r="AA423">
        <v>436.39</v>
      </c>
      <c r="AB423">
        <v>0</v>
      </c>
      <c r="AC423">
        <v>0</v>
      </c>
      <c r="AD423">
        <v>1</v>
      </c>
      <c r="AE423">
        <v>0</v>
      </c>
      <c r="AF423" t="s">
        <v>3</v>
      </c>
      <c r="AG423">
        <v>0.81</v>
      </c>
      <c r="AH423">
        <v>2</v>
      </c>
      <c r="AI423">
        <v>40603079</v>
      </c>
      <c r="AJ423">
        <v>326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</row>
    <row r="424" spans="1:44" x14ac:dyDescent="0.2">
      <c r="A424">
        <f>ROW(Source!A1341)</f>
        <v>1341</v>
      </c>
      <c r="B424">
        <v>40603088</v>
      </c>
      <c r="C424">
        <v>40603075</v>
      </c>
      <c r="D424">
        <v>38620305</v>
      </c>
      <c r="E424">
        <v>1</v>
      </c>
      <c r="F424">
        <v>1</v>
      </c>
      <c r="G424">
        <v>25</v>
      </c>
      <c r="H424">
        <v>2</v>
      </c>
      <c r="I424" t="s">
        <v>581</v>
      </c>
      <c r="J424" t="s">
        <v>582</v>
      </c>
      <c r="K424" t="s">
        <v>583</v>
      </c>
      <c r="L424">
        <v>1368</v>
      </c>
      <c r="N424">
        <v>1011</v>
      </c>
      <c r="O424" t="s">
        <v>544</v>
      </c>
      <c r="P424" t="s">
        <v>544</v>
      </c>
      <c r="Q424">
        <v>1</v>
      </c>
      <c r="X424">
        <v>1.94</v>
      </c>
      <c r="Y424">
        <v>0</v>
      </c>
      <c r="Z424">
        <v>1364.77</v>
      </c>
      <c r="AA424">
        <v>610.30999999999995</v>
      </c>
      <c r="AB424">
        <v>0</v>
      </c>
      <c r="AC424">
        <v>0</v>
      </c>
      <c r="AD424">
        <v>1</v>
      </c>
      <c r="AE424">
        <v>0</v>
      </c>
      <c r="AF424" t="s">
        <v>3</v>
      </c>
      <c r="AG424">
        <v>1.94</v>
      </c>
      <c r="AH424">
        <v>2</v>
      </c>
      <c r="AI424">
        <v>40603080</v>
      </c>
      <c r="AJ424">
        <v>327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</row>
    <row r="425" spans="1:44" x14ac:dyDescent="0.2">
      <c r="A425">
        <f>ROW(Source!A1341)</f>
        <v>1341</v>
      </c>
      <c r="B425">
        <v>40603089</v>
      </c>
      <c r="C425">
        <v>40603075</v>
      </c>
      <c r="D425">
        <v>38620271</v>
      </c>
      <c r="E425">
        <v>1</v>
      </c>
      <c r="F425">
        <v>1</v>
      </c>
      <c r="G425">
        <v>25</v>
      </c>
      <c r="H425">
        <v>2</v>
      </c>
      <c r="I425" t="s">
        <v>602</v>
      </c>
      <c r="J425" t="s">
        <v>603</v>
      </c>
      <c r="K425" t="s">
        <v>604</v>
      </c>
      <c r="L425">
        <v>1368</v>
      </c>
      <c r="N425">
        <v>1011</v>
      </c>
      <c r="O425" t="s">
        <v>544</v>
      </c>
      <c r="P425" t="s">
        <v>544</v>
      </c>
      <c r="Q425">
        <v>1</v>
      </c>
      <c r="X425">
        <v>0.65</v>
      </c>
      <c r="Y425">
        <v>0</v>
      </c>
      <c r="Z425">
        <v>1179.56</v>
      </c>
      <c r="AA425">
        <v>439.28</v>
      </c>
      <c r="AB425">
        <v>0</v>
      </c>
      <c r="AC425">
        <v>0</v>
      </c>
      <c r="AD425">
        <v>1</v>
      </c>
      <c r="AE425">
        <v>0</v>
      </c>
      <c r="AF425" t="s">
        <v>3</v>
      </c>
      <c r="AG425">
        <v>0.65</v>
      </c>
      <c r="AH425">
        <v>2</v>
      </c>
      <c r="AI425">
        <v>40603081</v>
      </c>
      <c r="AJ425">
        <v>328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</row>
    <row r="426" spans="1:44" x14ac:dyDescent="0.2">
      <c r="A426">
        <f>ROW(Source!A1341)</f>
        <v>1341</v>
      </c>
      <c r="B426">
        <v>40603090</v>
      </c>
      <c r="C426">
        <v>40603075</v>
      </c>
      <c r="D426">
        <v>38622214</v>
      </c>
      <c r="E426">
        <v>1</v>
      </c>
      <c r="F426">
        <v>1</v>
      </c>
      <c r="G426">
        <v>25</v>
      </c>
      <c r="H426">
        <v>3</v>
      </c>
      <c r="I426" t="s">
        <v>605</v>
      </c>
      <c r="J426" t="s">
        <v>606</v>
      </c>
      <c r="K426" t="s">
        <v>607</v>
      </c>
      <c r="L426">
        <v>1339</v>
      </c>
      <c r="N426">
        <v>1007</v>
      </c>
      <c r="O426" t="s">
        <v>263</v>
      </c>
      <c r="P426" t="s">
        <v>263</v>
      </c>
      <c r="Q426">
        <v>1</v>
      </c>
      <c r="X426">
        <v>110</v>
      </c>
      <c r="Y426">
        <v>590.78</v>
      </c>
      <c r="Z426">
        <v>0</v>
      </c>
      <c r="AA426">
        <v>0</v>
      </c>
      <c r="AB426">
        <v>0</v>
      </c>
      <c r="AC426">
        <v>0</v>
      </c>
      <c r="AD426">
        <v>1</v>
      </c>
      <c r="AE426">
        <v>0</v>
      </c>
      <c r="AF426" t="s">
        <v>3</v>
      </c>
      <c r="AG426">
        <v>110</v>
      </c>
      <c r="AH426">
        <v>2</v>
      </c>
      <c r="AI426">
        <v>40603082</v>
      </c>
      <c r="AJ426">
        <v>329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</row>
    <row r="427" spans="1:44" x14ac:dyDescent="0.2">
      <c r="A427">
        <f>ROW(Source!A1341)</f>
        <v>1341</v>
      </c>
      <c r="B427">
        <v>40603091</v>
      </c>
      <c r="C427">
        <v>40603075</v>
      </c>
      <c r="D427">
        <v>38622957</v>
      </c>
      <c r="E427">
        <v>1</v>
      </c>
      <c r="F427">
        <v>1</v>
      </c>
      <c r="G427">
        <v>25</v>
      </c>
      <c r="H427">
        <v>3</v>
      </c>
      <c r="I427" t="s">
        <v>608</v>
      </c>
      <c r="J427" t="s">
        <v>609</v>
      </c>
      <c r="K427" t="s">
        <v>610</v>
      </c>
      <c r="L427">
        <v>1339</v>
      </c>
      <c r="N427">
        <v>1007</v>
      </c>
      <c r="O427" t="s">
        <v>263</v>
      </c>
      <c r="P427" t="s">
        <v>263</v>
      </c>
      <c r="Q427">
        <v>1</v>
      </c>
      <c r="X427">
        <v>5</v>
      </c>
      <c r="Y427">
        <v>33.729999999999997</v>
      </c>
      <c r="Z427">
        <v>0</v>
      </c>
      <c r="AA427">
        <v>0</v>
      </c>
      <c r="AB427">
        <v>0</v>
      </c>
      <c r="AC427">
        <v>0</v>
      </c>
      <c r="AD427">
        <v>1</v>
      </c>
      <c r="AE427">
        <v>0</v>
      </c>
      <c r="AF427" t="s">
        <v>3</v>
      </c>
      <c r="AG427">
        <v>5</v>
      </c>
      <c r="AH427">
        <v>2</v>
      </c>
      <c r="AI427">
        <v>40603083</v>
      </c>
      <c r="AJ427">
        <v>330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</row>
    <row r="428" spans="1:44" x14ac:dyDescent="0.2">
      <c r="A428">
        <f>ROW(Source!A1342)</f>
        <v>1342</v>
      </c>
      <c r="B428">
        <v>40603097</v>
      </c>
      <c r="C428">
        <v>40603092</v>
      </c>
      <c r="D428">
        <v>38607873</v>
      </c>
      <c r="E428">
        <v>25</v>
      </c>
      <c r="F428">
        <v>1</v>
      </c>
      <c r="G428">
        <v>25</v>
      </c>
      <c r="H428">
        <v>1</v>
      </c>
      <c r="I428" t="s">
        <v>538</v>
      </c>
      <c r="J428" t="s">
        <v>3</v>
      </c>
      <c r="K428" t="s">
        <v>539</v>
      </c>
      <c r="L428">
        <v>1191</v>
      </c>
      <c r="N428">
        <v>1013</v>
      </c>
      <c r="O428" t="s">
        <v>540</v>
      </c>
      <c r="P428" t="s">
        <v>540</v>
      </c>
      <c r="Q428">
        <v>1</v>
      </c>
      <c r="X428">
        <v>80.27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1</v>
      </c>
      <c r="AE428">
        <v>1</v>
      </c>
      <c r="AF428" t="s">
        <v>3</v>
      </c>
      <c r="AG428">
        <v>80.27</v>
      </c>
      <c r="AH428">
        <v>2</v>
      </c>
      <c r="AI428">
        <v>40603093</v>
      </c>
      <c r="AJ428">
        <v>331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</row>
    <row r="429" spans="1:44" x14ac:dyDescent="0.2">
      <c r="A429">
        <f>ROW(Source!A1342)</f>
        <v>1342</v>
      </c>
      <c r="B429">
        <v>40603098</v>
      </c>
      <c r="C429">
        <v>40603092</v>
      </c>
      <c r="D429">
        <v>38623896</v>
      </c>
      <c r="E429">
        <v>1</v>
      </c>
      <c r="F429">
        <v>1</v>
      </c>
      <c r="G429">
        <v>25</v>
      </c>
      <c r="H429">
        <v>3</v>
      </c>
      <c r="I429" t="s">
        <v>566</v>
      </c>
      <c r="J429" t="s">
        <v>567</v>
      </c>
      <c r="K429" t="s">
        <v>568</v>
      </c>
      <c r="L429">
        <v>1339</v>
      </c>
      <c r="N429">
        <v>1007</v>
      </c>
      <c r="O429" t="s">
        <v>263</v>
      </c>
      <c r="P429" t="s">
        <v>263</v>
      </c>
      <c r="Q429">
        <v>1</v>
      </c>
      <c r="X429">
        <v>5.9</v>
      </c>
      <c r="Y429">
        <v>3869.68</v>
      </c>
      <c r="Z429">
        <v>0</v>
      </c>
      <c r="AA429">
        <v>0</v>
      </c>
      <c r="AB429">
        <v>0</v>
      </c>
      <c r="AC429">
        <v>0</v>
      </c>
      <c r="AD429">
        <v>1</v>
      </c>
      <c r="AE429">
        <v>0</v>
      </c>
      <c r="AF429" t="s">
        <v>3</v>
      </c>
      <c r="AG429">
        <v>5.9</v>
      </c>
      <c r="AH429">
        <v>2</v>
      </c>
      <c r="AI429">
        <v>40603094</v>
      </c>
      <c r="AJ429">
        <v>332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</row>
    <row r="430" spans="1:44" x14ac:dyDescent="0.2">
      <c r="A430">
        <f>ROW(Source!A1342)</f>
        <v>1342</v>
      </c>
      <c r="B430">
        <v>40603099</v>
      </c>
      <c r="C430">
        <v>40603092</v>
      </c>
      <c r="D430">
        <v>38623972</v>
      </c>
      <c r="E430">
        <v>1</v>
      </c>
      <c r="F430">
        <v>1</v>
      </c>
      <c r="G430">
        <v>25</v>
      </c>
      <c r="H430">
        <v>3</v>
      </c>
      <c r="I430" t="s">
        <v>569</v>
      </c>
      <c r="J430" t="s">
        <v>570</v>
      </c>
      <c r="K430" t="s">
        <v>571</v>
      </c>
      <c r="L430">
        <v>1339</v>
      </c>
      <c r="N430">
        <v>1007</v>
      </c>
      <c r="O430" t="s">
        <v>263</v>
      </c>
      <c r="P430" t="s">
        <v>263</v>
      </c>
      <c r="Q430">
        <v>1</v>
      </c>
      <c r="X430">
        <v>0.06</v>
      </c>
      <c r="Y430">
        <v>3003.56</v>
      </c>
      <c r="Z430">
        <v>0</v>
      </c>
      <c r="AA430">
        <v>0</v>
      </c>
      <c r="AB430">
        <v>0</v>
      </c>
      <c r="AC430">
        <v>0</v>
      </c>
      <c r="AD430">
        <v>1</v>
      </c>
      <c r="AE430">
        <v>0</v>
      </c>
      <c r="AF430" t="s">
        <v>3</v>
      </c>
      <c r="AG430">
        <v>0.06</v>
      </c>
      <c r="AH430">
        <v>2</v>
      </c>
      <c r="AI430">
        <v>40603095</v>
      </c>
      <c r="AJ430">
        <v>333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</row>
    <row r="431" spans="1:44" x14ac:dyDescent="0.2">
      <c r="A431">
        <f>ROW(Source!A1342)</f>
        <v>1342</v>
      </c>
      <c r="B431">
        <v>40603100</v>
      </c>
      <c r="C431">
        <v>40603092</v>
      </c>
      <c r="D431">
        <v>38624712</v>
      </c>
      <c r="E431">
        <v>1</v>
      </c>
      <c r="F431">
        <v>1</v>
      </c>
      <c r="G431">
        <v>25</v>
      </c>
      <c r="H431">
        <v>3</v>
      </c>
      <c r="I431" t="s">
        <v>572</v>
      </c>
      <c r="J431" t="s">
        <v>573</v>
      </c>
      <c r="K431" t="s">
        <v>574</v>
      </c>
      <c r="L431">
        <v>1339</v>
      </c>
      <c r="N431">
        <v>1007</v>
      </c>
      <c r="O431" t="s">
        <v>263</v>
      </c>
      <c r="P431" t="s">
        <v>263</v>
      </c>
      <c r="Q431">
        <v>1</v>
      </c>
      <c r="X431">
        <v>4.3</v>
      </c>
      <c r="Y431">
        <v>6544.04</v>
      </c>
      <c r="Z431">
        <v>0</v>
      </c>
      <c r="AA431">
        <v>0</v>
      </c>
      <c r="AB431">
        <v>0</v>
      </c>
      <c r="AC431">
        <v>0</v>
      </c>
      <c r="AD431">
        <v>1</v>
      </c>
      <c r="AE431">
        <v>0</v>
      </c>
      <c r="AF431" t="s">
        <v>3</v>
      </c>
      <c r="AG431">
        <v>4.3</v>
      </c>
      <c r="AH431">
        <v>2</v>
      </c>
      <c r="AI431">
        <v>40603096</v>
      </c>
      <c r="AJ431">
        <v>334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</row>
    <row r="432" spans="1:44" x14ac:dyDescent="0.2">
      <c r="A432">
        <f>ROW(Source!A1377)</f>
        <v>1377</v>
      </c>
      <c r="B432">
        <v>40603110</v>
      </c>
      <c r="C432">
        <v>40603101</v>
      </c>
      <c r="D432">
        <v>38607873</v>
      </c>
      <c r="E432">
        <v>25</v>
      </c>
      <c r="F432">
        <v>1</v>
      </c>
      <c r="G432">
        <v>25</v>
      </c>
      <c r="H432">
        <v>1</v>
      </c>
      <c r="I432" t="s">
        <v>538</v>
      </c>
      <c r="J432" t="s">
        <v>3</v>
      </c>
      <c r="K432" t="s">
        <v>539</v>
      </c>
      <c r="L432">
        <v>1191</v>
      </c>
      <c r="N432">
        <v>1013</v>
      </c>
      <c r="O432" t="s">
        <v>540</v>
      </c>
      <c r="P432" t="s">
        <v>540</v>
      </c>
      <c r="Q432">
        <v>1</v>
      </c>
      <c r="X432">
        <v>16.559999999999999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1</v>
      </c>
      <c r="AE432">
        <v>1</v>
      </c>
      <c r="AF432" t="s">
        <v>3</v>
      </c>
      <c r="AG432">
        <v>16.559999999999999</v>
      </c>
      <c r="AH432">
        <v>2</v>
      </c>
      <c r="AI432">
        <v>40603102</v>
      </c>
      <c r="AJ432">
        <v>335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</row>
    <row r="433" spans="1:44" x14ac:dyDescent="0.2">
      <c r="A433">
        <f>ROW(Source!A1377)</f>
        <v>1377</v>
      </c>
      <c r="B433">
        <v>40603111</v>
      </c>
      <c r="C433">
        <v>40603101</v>
      </c>
      <c r="D433">
        <v>38620123</v>
      </c>
      <c r="E433">
        <v>1</v>
      </c>
      <c r="F433">
        <v>1</v>
      </c>
      <c r="G433">
        <v>25</v>
      </c>
      <c r="H433">
        <v>2</v>
      </c>
      <c r="I433" t="s">
        <v>593</v>
      </c>
      <c r="J433" t="s">
        <v>594</v>
      </c>
      <c r="K433" t="s">
        <v>595</v>
      </c>
      <c r="L433">
        <v>1368</v>
      </c>
      <c r="N433">
        <v>1011</v>
      </c>
      <c r="O433" t="s">
        <v>544</v>
      </c>
      <c r="P433" t="s">
        <v>544</v>
      </c>
      <c r="Q433">
        <v>1</v>
      </c>
      <c r="X433">
        <v>2.08</v>
      </c>
      <c r="Y433">
        <v>0</v>
      </c>
      <c r="Z433">
        <v>1159.46</v>
      </c>
      <c r="AA433">
        <v>525.74</v>
      </c>
      <c r="AB433">
        <v>0</v>
      </c>
      <c r="AC433">
        <v>0</v>
      </c>
      <c r="AD433">
        <v>1</v>
      </c>
      <c r="AE433">
        <v>0</v>
      </c>
      <c r="AF433" t="s">
        <v>3</v>
      </c>
      <c r="AG433">
        <v>2.08</v>
      </c>
      <c r="AH433">
        <v>2</v>
      </c>
      <c r="AI433">
        <v>40603103</v>
      </c>
      <c r="AJ433">
        <v>336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</row>
    <row r="434" spans="1:44" x14ac:dyDescent="0.2">
      <c r="A434">
        <f>ROW(Source!A1377)</f>
        <v>1377</v>
      </c>
      <c r="B434">
        <v>40603112</v>
      </c>
      <c r="C434">
        <v>40603101</v>
      </c>
      <c r="D434">
        <v>38620278</v>
      </c>
      <c r="E434">
        <v>1</v>
      </c>
      <c r="F434">
        <v>1</v>
      </c>
      <c r="G434">
        <v>25</v>
      </c>
      <c r="H434">
        <v>2</v>
      </c>
      <c r="I434" t="s">
        <v>596</v>
      </c>
      <c r="J434" t="s">
        <v>597</v>
      </c>
      <c r="K434" t="s">
        <v>598</v>
      </c>
      <c r="L434">
        <v>1368</v>
      </c>
      <c r="N434">
        <v>1011</v>
      </c>
      <c r="O434" t="s">
        <v>544</v>
      </c>
      <c r="P434" t="s">
        <v>544</v>
      </c>
      <c r="Q434">
        <v>1</v>
      </c>
      <c r="X434">
        <v>2.08</v>
      </c>
      <c r="Y434">
        <v>0</v>
      </c>
      <c r="Z434">
        <v>416.25</v>
      </c>
      <c r="AA434">
        <v>204.9</v>
      </c>
      <c r="AB434">
        <v>0</v>
      </c>
      <c r="AC434">
        <v>0</v>
      </c>
      <c r="AD434">
        <v>1</v>
      </c>
      <c r="AE434">
        <v>0</v>
      </c>
      <c r="AF434" t="s">
        <v>3</v>
      </c>
      <c r="AG434">
        <v>2.08</v>
      </c>
      <c r="AH434">
        <v>2</v>
      </c>
      <c r="AI434">
        <v>40603104</v>
      </c>
      <c r="AJ434">
        <v>337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</row>
    <row r="435" spans="1:44" x14ac:dyDescent="0.2">
      <c r="A435">
        <f>ROW(Source!A1377)</f>
        <v>1377</v>
      </c>
      <c r="B435">
        <v>40603113</v>
      </c>
      <c r="C435">
        <v>40603101</v>
      </c>
      <c r="D435">
        <v>38620281</v>
      </c>
      <c r="E435">
        <v>1</v>
      </c>
      <c r="F435">
        <v>1</v>
      </c>
      <c r="G435">
        <v>25</v>
      </c>
      <c r="H435">
        <v>2</v>
      </c>
      <c r="I435" t="s">
        <v>599</v>
      </c>
      <c r="J435" t="s">
        <v>600</v>
      </c>
      <c r="K435" t="s">
        <v>601</v>
      </c>
      <c r="L435">
        <v>1368</v>
      </c>
      <c r="N435">
        <v>1011</v>
      </c>
      <c r="O435" t="s">
        <v>544</v>
      </c>
      <c r="P435" t="s">
        <v>544</v>
      </c>
      <c r="Q435">
        <v>1</v>
      </c>
      <c r="X435">
        <v>0.81</v>
      </c>
      <c r="Y435">
        <v>0</v>
      </c>
      <c r="Z435">
        <v>1942.21</v>
      </c>
      <c r="AA435">
        <v>436.39</v>
      </c>
      <c r="AB435">
        <v>0</v>
      </c>
      <c r="AC435">
        <v>0</v>
      </c>
      <c r="AD435">
        <v>1</v>
      </c>
      <c r="AE435">
        <v>0</v>
      </c>
      <c r="AF435" t="s">
        <v>3</v>
      </c>
      <c r="AG435">
        <v>0.81</v>
      </c>
      <c r="AH435">
        <v>2</v>
      </c>
      <c r="AI435">
        <v>40603105</v>
      </c>
      <c r="AJ435">
        <v>338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</row>
    <row r="436" spans="1:44" x14ac:dyDescent="0.2">
      <c r="A436">
        <f>ROW(Source!A1377)</f>
        <v>1377</v>
      </c>
      <c r="B436">
        <v>40603114</v>
      </c>
      <c r="C436">
        <v>40603101</v>
      </c>
      <c r="D436">
        <v>38620305</v>
      </c>
      <c r="E436">
        <v>1</v>
      </c>
      <c r="F436">
        <v>1</v>
      </c>
      <c r="G436">
        <v>25</v>
      </c>
      <c r="H436">
        <v>2</v>
      </c>
      <c r="I436" t="s">
        <v>581</v>
      </c>
      <c r="J436" t="s">
        <v>582</v>
      </c>
      <c r="K436" t="s">
        <v>583</v>
      </c>
      <c r="L436">
        <v>1368</v>
      </c>
      <c r="N436">
        <v>1011</v>
      </c>
      <c r="O436" t="s">
        <v>544</v>
      </c>
      <c r="P436" t="s">
        <v>544</v>
      </c>
      <c r="Q436">
        <v>1</v>
      </c>
      <c r="X436">
        <v>1.94</v>
      </c>
      <c r="Y436">
        <v>0</v>
      </c>
      <c r="Z436">
        <v>1364.77</v>
      </c>
      <c r="AA436">
        <v>610.30999999999995</v>
      </c>
      <c r="AB436">
        <v>0</v>
      </c>
      <c r="AC436">
        <v>0</v>
      </c>
      <c r="AD436">
        <v>1</v>
      </c>
      <c r="AE436">
        <v>0</v>
      </c>
      <c r="AF436" t="s">
        <v>3</v>
      </c>
      <c r="AG436">
        <v>1.94</v>
      </c>
      <c r="AH436">
        <v>2</v>
      </c>
      <c r="AI436">
        <v>40603106</v>
      </c>
      <c r="AJ436">
        <v>339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</row>
    <row r="437" spans="1:44" x14ac:dyDescent="0.2">
      <c r="A437">
        <f>ROW(Source!A1377)</f>
        <v>1377</v>
      </c>
      <c r="B437">
        <v>40603115</v>
      </c>
      <c r="C437">
        <v>40603101</v>
      </c>
      <c r="D437">
        <v>38620271</v>
      </c>
      <c r="E437">
        <v>1</v>
      </c>
      <c r="F437">
        <v>1</v>
      </c>
      <c r="G437">
        <v>25</v>
      </c>
      <c r="H437">
        <v>2</v>
      </c>
      <c r="I437" t="s">
        <v>602</v>
      </c>
      <c r="J437" t="s">
        <v>603</v>
      </c>
      <c r="K437" t="s">
        <v>604</v>
      </c>
      <c r="L437">
        <v>1368</v>
      </c>
      <c r="N437">
        <v>1011</v>
      </c>
      <c r="O437" t="s">
        <v>544</v>
      </c>
      <c r="P437" t="s">
        <v>544</v>
      </c>
      <c r="Q437">
        <v>1</v>
      </c>
      <c r="X437">
        <v>0.65</v>
      </c>
      <c r="Y437">
        <v>0</v>
      </c>
      <c r="Z437">
        <v>1179.56</v>
      </c>
      <c r="AA437">
        <v>439.28</v>
      </c>
      <c r="AB437">
        <v>0</v>
      </c>
      <c r="AC437">
        <v>0</v>
      </c>
      <c r="AD437">
        <v>1</v>
      </c>
      <c r="AE437">
        <v>0</v>
      </c>
      <c r="AF437" t="s">
        <v>3</v>
      </c>
      <c r="AG437">
        <v>0.65</v>
      </c>
      <c r="AH437">
        <v>2</v>
      </c>
      <c r="AI437">
        <v>40603107</v>
      </c>
      <c r="AJ437">
        <v>340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</row>
    <row r="438" spans="1:44" x14ac:dyDescent="0.2">
      <c r="A438">
        <f>ROW(Source!A1377)</f>
        <v>1377</v>
      </c>
      <c r="B438">
        <v>40603116</v>
      </c>
      <c r="C438">
        <v>40603101</v>
      </c>
      <c r="D438">
        <v>38622214</v>
      </c>
      <c r="E438">
        <v>1</v>
      </c>
      <c r="F438">
        <v>1</v>
      </c>
      <c r="G438">
        <v>25</v>
      </c>
      <c r="H438">
        <v>3</v>
      </c>
      <c r="I438" t="s">
        <v>605</v>
      </c>
      <c r="J438" t="s">
        <v>606</v>
      </c>
      <c r="K438" t="s">
        <v>607</v>
      </c>
      <c r="L438">
        <v>1339</v>
      </c>
      <c r="N438">
        <v>1007</v>
      </c>
      <c r="O438" t="s">
        <v>263</v>
      </c>
      <c r="P438" t="s">
        <v>263</v>
      </c>
      <c r="Q438">
        <v>1</v>
      </c>
      <c r="X438">
        <v>110</v>
      </c>
      <c r="Y438">
        <v>590.78</v>
      </c>
      <c r="Z438">
        <v>0</v>
      </c>
      <c r="AA438">
        <v>0</v>
      </c>
      <c r="AB438">
        <v>0</v>
      </c>
      <c r="AC438">
        <v>0</v>
      </c>
      <c r="AD438">
        <v>1</v>
      </c>
      <c r="AE438">
        <v>0</v>
      </c>
      <c r="AF438" t="s">
        <v>3</v>
      </c>
      <c r="AG438">
        <v>110</v>
      </c>
      <c r="AH438">
        <v>2</v>
      </c>
      <c r="AI438">
        <v>40603108</v>
      </c>
      <c r="AJ438">
        <v>341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</row>
    <row r="439" spans="1:44" x14ac:dyDescent="0.2">
      <c r="A439">
        <f>ROW(Source!A1377)</f>
        <v>1377</v>
      </c>
      <c r="B439">
        <v>40603117</v>
      </c>
      <c r="C439">
        <v>40603101</v>
      </c>
      <c r="D439">
        <v>38622957</v>
      </c>
      <c r="E439">
        <v>1</v>
      </c>
      <c r="F439">
        <v>1</v>
      </c>
      <c r="G439">
        <v>25</v>
      </c>
      <c r="H439">
        <v>3</v>
      </c>
      <c r="I439" t="s">
        <v>608</v>
      </c>
      <c r="J439" t="s">
        <v>609</v>
      </c>
      <c r="K439" t="s">
        <v>610</v>
      </c>
      <c r="L439">
        <v>1339</v>
      </c>
      <c r="N439">
        <v>1007</v>
      </c>
      <c r="O439" t="s">
        <v>263</v>
      </c>
      <c r="P439" t="s">
        <v>263</v>
      </c>
      <c r="Q439">
        <v>1</v>
      </c>
      <c r="X439">
        <v>5</v>
      </c>
      <c r="Y439">
        <v>33.729999999999997</v>
      </c>
      <c r="Z439">
        <v>0</v>
      </c>
      <c r="AA439">
        <v>0</v>
      </c>
      <c r="AB439">
        <v>0</v>
      </c>
      <c r="AC439">
        <v>0</v>
      </c>
      <c r="AD439">
        <v>1</v>
      </c>
      <c r="AE439">
        <v>0</v>
      </c>
      <c r="AF439" t="s">
        <v>3</v>
      </c>
      <c r="AG439">
        <v>5</v>
      </c>
      <c r="AH439">
        <v>2</v>
      </c>
      <c r="AI439">
        <v>40603109</v>
      </c>
      <c r="AJ439">
        <v>342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</row>
    <row r="440" spans="1:44" x14ac:dyDescent="0.2">
      <c r="A440">
        <f>ROW(Source!A1378)</f>
        <v>1378</v>
      </c>
      <c r="B440">
        <v>40603128</v>
      </c>
      <c r="C440">
        <v>40603118</v>
      </c>
      <c r="D440">
        <v>38607873</v>
      </c>
      <c r="E440">
        <v>25</v>
      </c>
      <c r="F440">
        <v>1</v>
      </c>
      <c r="G440">
        <v>25</v>
      </c>
      <c r="H440">
        <v>1</v>
      </c>
      <c r="I440" t="s">
        <v>538</v>
      </c>
      <c r="J440" t="s">
        <v>3</v>
      </c>
      <c r="K440" t="s">
        <v>539</v>
      </c>
      <c r="L440">
        <v>1191</v>
      </c>
      <c r="N440">
        <v>1013</v>
      </c>
      <c r="O440" t="s">
        <v>540</v>
      </c>
      <c r="P440" t="s">
        <v>540</v>
      </c>
      <c r="Q440">
        <v>1</v>
      </c>
      <c r="X440">
        <v>24.84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1</v>
      </c>
      <c r="AE440">
        <v>1</v>
      </c>
      <c r="AF440" t="s">
        <v>3</v>
      </c>
      <c r="AG440">
        <v>24.84</v>
      </c>
      <c r="AH440">
        <v>2</v>
      </c>
      <c r="AI440">
        <v>40603119</v>
      </c>
      <c r="AJ440">
        <v>343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</row>
    <row r="441" spans="1:44" x14ac:dyDescent="0.2">
      <c r="A441">
        <f>ROW(Source!A1378)</f>
        <v>1378</v>
      </c>
      <c r="B441">
        <v>40603129</v>
      </c>
      <c r="C441">
        <v>40603118</v>
      </c>
      <c r="D441">
        <v>38620100</v>
      </c>
      <c r="E441">
        <v>1</v>
      </c>
      <c r="F441">
        <v>1</v>
      </c>
      <c r="G441">
        <v>25</v>
      </c>
      <c r="H441">
        <v>2</v>
      </c>
      <c r="I441" t="s">
        <v>635</v>
      </c>
      <c r="J441" t="s">
        <v>636</v>
      </c>
      <c r="K441" t="s">
        <v>637</v>
      </c>
      <c r="L441">
        <v>1368</v>
      </c>
      <c r="N441">
        <v>1011</v>
      </c>
      <c r="O441" t="s">
        <v>544</v>
      </c>
      <c r="P441" t="s">
        <v>544</v>
      </c>
      <c r="Q441">
        <v>1</v>
      </c>
      <c r="X441">
        <v>2.94</v>
      </c>
      <c r="Y441">
        <v>0</v>
      </c>
      <c r="Z441">
        <v>923.83</v>
      </c>
      <c r="AA441">
        <v>342.06</v>
      </c>
      <c r="AB441">
        <v>0</v>
      </c>
      <c r="AC441">
        <v>0</v>
      </c>
      <c r="AD441">
        <v>1</v>
      </c>
      <c r="AE441">
        <v>0</v>
      </c>
      <c r="AF441" t="s">
        <v>3</v>
      </c>
      <c r="AG441">
        <v>2.94</v>
      </c>
      <c r="AH441">
        <v>2</v>
      </c>
      <c r="AI441">
        <v>40603120</v>
      </c>
      <c r="AJ441">
        <v>344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</row>
    <row r="442" spans="1:44" x14ac:dyDescent="0.2">
      <c r="A442">
        <f>ROW(Source!A1378)</f>
        <v>1378</v>
      </c>
      <c r="B442">
        <v>40603130</v>
      </c>
      <c r="C442">
        <v>40603118</v>
      </c>
      <c r="D442">
        <v>38620281</v>
      </c>
      <c r="E442">
        <v>1</v>
      </c>
      <c r="F442">
        <v>1</v>
      </c>
      <c r="G442">
        <v>25</v>
      </c>
      <c r="H442">
        <v>2</v>
      </c>
      <c r="I442" t="s">
        <v>599</v>
      </c>
      <c r="J442" t="s">
        <v>600</v>
      </c>
      <c r="K442" t="s">
        <v>601</v>
      </c>
      <c r="L442">
        <v>1368</v>
      </c>
      <c r="N442">
        <v>1011</v>
      </c>
      <c r="O442" t="s">
        <v>544</v>
      </c>
      <c r="P442" t="s">
        <v>544</v>
      </c>
      <c r="Q442">
        <v>1</v>
      </c>
      <c r="X442">
        <v>1.1399999999999999</v>
      </c>
      <c r="Y442">
        <v>0</v>
      </c>
      <c r="Z442">
        <v>1942.21</v>
      </c>
      <c r="AA442">
        <v>436.39</v>
      </c>
      <c r="AB442">
        <v>0</v>
      </c>
      <c r="AC442">
        <v>0</v>
      </c>
      <c r="AD442">
        <v>1</v>
      </c>
      <c r="AE442">
        <v>0</v>
      </c>
      <c r="AF442" t="s">
        <v>3</v>
      </c>
      <c r="AG442">
        <v>1.1399999999999999</v>
      </c>
      <c r="AH442">
        <v>2</v>
      </c>
      <c r="AI442">
        <v>40603121</v>
      </c>
      <c r="AJ442">
        <v>345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</row>
    <row r="443" spans="1:44" x14ac:dyDescent="0.2">
      <c r="A443">
        <f>ROW(Source!A1378)</f>
        <v>1378</v>
      </c>
      <c r="B443">
        <v>40603131</v>
      </c>
      <c r="C443">
        <v>40603118</v>
      </c>
      <c r="D443">
        <v>38620266</v>
      </c>
      <c r="E443">
        <v>1</v>
      </c>
      <c r="F443">
        <v>1</v>
      </c>
      <c r="G443">
        <v>25</v>
      </c>
      <c r="H443">
        <v>2</v>
      </c>
      <c r="I443" t="s">
        <v>638</v>
      </c>
      <c r="J443" t="s">
        <v>639</v>
      </c>
      <c r="K443" t="s">
        <v>640</v>
      </c>
      <c r="L443">
        <v>1368</v>
      </c>
      <c r="N443">
        <v>1011</v>
      </c>
      <c r="O443" t="s">
        <v>544</v>
      </c>
      <c r="P443" t="s">
        <v>544</v>
      </c>
      <c r="Q443">
        <v>1</v>
      </c>
      <c r="X443">
        <v>8.9600000000000009</v>
      </c>
      <c r="Y443">
        <v>0</v>
      </c>
      <c r="Z443">
        <v>1207.81</v>
      </c>
      <c r="AA443">
        <v>504.4</v>
      </c>
      <c r="AB443">
        <v>0</v>
      </c>
      <c r="AC443">
        <v>0</v>
      </c>
      <c r="AD443">
        <v>1</v>
      </c>
      <c r="AE443">
        <v>0</v>
      </c>
      <c r="AF443" t="s">
        <v>3</v>
      </c>
      <c r="AG443">
        <v>8.9600000000000009</v>
      </c>
      <c r="AH443">
        <v>2</v>
      </c>
      <c r="AI443">
        <v>40603122</v>
      </c>
      <c r="AJ443">
        <v>346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</row>
    <row r="444" spans="1:44" x14ac:dyDescent="0.2">
      <c r="A444">
        <f>ROW(Source!A1378)</f>
        <v>1378</v>
      </c>
      <c r="B444">
        <v>40603132</v>
      </c>
      <c r="C444">
        <v>40603118</v>
      </c>
      <c r="D444">
        <v>38620267</v>
      </c>
      <c r="E444">
        <v>1</v>
      </c>
      <c r="F444">
        <v>1</v>
      </c>
      <c r="G444">
        <v>25</v>
      </c>
      <c r="H444">
        <v>2</v>
      </c>
      <c r="I444" t="s">
        <v>641</v>
      </c>
      <c r="J444" t="s">
        <v>642</v>
      </c>
      <c r="K444" t="s">
        <v>643</v>
      </c>
      <c r="L444">
        <v>1368</v>
      </c>
      <c r="N444">
        <v>1011</v>
      </c>
      <c r="O444" t="s">
        <v>544</v>
      </c>
      <c r="P444" t="s">
        <v>544</v>
      </c>
      <c r="Q444">
        <v>1</v>
      </c>
      <c r="X444">
        <v>18.25</v>
      </c>
      <c r="Y444">
        <v>0</v>
      </c>
      <c r="Z444">
        <v>1741.23</v>
      </c>
      <c r="AA444">
        <v>685.71</v>
      </c>
      <c r="AB444">
        <v>0</v>
      </c>
      <c r="AC444">
        <v>0</v>
      </c>
      <c r="AD444">
        <v>1</v>
      </c>
      <c r="AE444">
        <v>0</v>
      </c>
      <c r="AF444" t="s">
        <v>3</v>
      </c>
      <c r="AG444">
        <v>18.25</v>
      </c>
      <c r="AH444">
        <v>2</v>
      </c>
      <c r="AI444">
        <v>40603123</v>
      </c>
      <c r="AJ444">
        <v>347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</row>
    <row r="445" spans="1:44" x14ac:dyDescent="0.2">
      <c r="A445">
        <f>ROW(Source!A1378)</f>
        <v>1378</v>
      </c>
      <c r="B445">
        <v>40603133</v>
      </c>
      <c r="C445">
        <v>40603118</v>
      </c>
      <c r="D445">
        <v>38620305</v>
      </c>
      <c r="E445">
        <v>1</v>
      </c>
      <c r="F445">
        <v>1</v>
      </c>
      <c r="G445">
        <v>25</v>
      </c>
      <c r="H445">
        <v>2</v>
      </c>
      <c r="I445" t="s">
        <v>581</v>
      </c>
      <c r="J445" t="s">
        <v>582</v>
      </c>
      <c r="K445" t="s">
        <v>583</v>
      </c>
      <c r="L445">
        <v>1368</v>
      </c>
      <c r="N445">
        <v>1011</v>
      </c>
      <c r="O445" t="s">
        <v>544</v>
      </c>
      <c r="P445" t="s">
        <v>544</v>
      </c>
      <c r="Q445">
        <v>1</v>
      </c>
      <c r="X445">
        <v>2.2400000000000002</v>
      </c>
      <c r="Y445">
        <v>0</v>
      </c>
      <c r="Z445">
        <v>1364.77</v>
      </c>
      <c r="AA445">
        <v>610.30999999999995</v>
      </c>
      <c r="AB445">
        <v>0</v>
      </c>
      <c r="AC445">
        <v>0</v>
      </c>
      <c r="AD445">
        <v>1</v>
      </c>
      <c r="AE445">
        <v>0</v>
      </c>
      <c r="AF445" t="s">
        <v>3</v>
      </c>
      <c r="AG445">
        <v>2.2400000000000002</v>
      </c>
      <c r="AH445">
        <v>2</v>
      </c>
      <c r="AI445">
        <v>40603124</v>
      </c>
      <c r="AJ445">
        <v>348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</row>
    <row r="446" spans="1:44" x14ac:dyDescent="0.2">
      <c r="A446">
        <f>ROW(Source!A1378)</f>
        <v>1378</v>
      </c>
      <c r="B446">
        <v>40603134</v>
      </c>
      <c r="C446">
        <v>40603118</v>
      </c>
      <c r="D446">
        <v>38620271</v>
      </c>
      <c r="E446">
        <v>1</v>
      </c>
      <c r="F446">
        <v>1</v>
      </c>
      <c r="G446">
        <v>25</v>
      </c>
      <c r="H446">
        <v>2</v>
      </c>
      <c r="I446" t="s">
        <v>602</v>
      </c>
      <c r="J446" t="s">
        <v>603</v>
      </c>
      <c r="K446" t="s">
        <v>604</v>
      </c>
      <c r="L446">
        <v>1368</v>
      </c>
      <c r="N446">
        <v>1011</v>
      </c>
      <c r="O446" t="s">
        <v>544</v>
      </c>
      <c r="P446" t="s">
        <v>544</v>
      </c>
      <c r="Q446">
        <v>1</v>
      </c>
      <c r="X446">
        <v>0.65</v>
      </c>
      <c r="Y446">
        <v>0</v>
      </c>
      <c r="Z446">
        <v>1179.56</v>
      </c>
      <c r="AA446">
        <v>439.28</v>
      </c>
      <c r="AB446">
        <v>0</v>
      </c>
      <c r="AC446">
        <v>0</v>
      </c>
      <c r="AD446">
        <v>1</v>
      </c>
      <c r="AE446">
        <v>0</v>
      </c>
      <c r="AF446" t="s">
        <v>3</v>
      </c>
      <c r="AG446">
        <v>0.65</v>
      </c>
      <c r="AH446">
        <v>2</v>
      </c>
      <c r="AI446">
        <v>40603125</v>
      </c>
      <c r="AJ446">
        <v>349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</row>
    <row r="447" spans="1:44" x14ac:dyDescent="0.2">
      <c r="A447">
        <f>ROW(Source!A1378)</f>
        <v>1378</v>
      </c>
      <c r="B447">
        <v>40603135</v>
      </c>
      <c r="C447">
        <v>40603118</v>
      </c>
      <c r="D447">
        <v>38622240</v>
      </c>
      <c r="E447">
        <v>1</v>
      </c>
      <c r="F447">
        <v>1</v>
      </c>
      <c r="G447">
        <v>25</v>
      </c>
      <c r="H447">
        <v>3</v>
      </c>
      <c r="I447" t="s">
        <v>644</v>
      </c>
      <c r="J447" t="s">
        <v>645</v>
      </c>
      <c r="K447" t="s">
        <v>646</v>
      </c>
      <c r="L447">
        <v>1339</v>
      </c>
      <c r="N447">
        <v>1007</v>
      </c>
      <c r="O447" t="s">
        <v>263</v>
      </c>
      <c r="P447" t="s">
        <v>263</v>
      </c>
      <c r="Q447">
        <v>1</v>
      </c>
      <c r="X447">
        <v>126</v>
      </c>
      <c r="Y447">
        <v>1806.27</v>
      </c>
      <c r="Z447">
        <v>0</v>
      </c>
      <c r="AA447">
        <v>0</v>
      </c>
      <c r="AB447">
        <v>0</v>
      </c>
      <c r="AC447">
        <v>0</v>
      </c>
      <c r="AD447">
        <v>1</v>
      </c>
      <c r="AE447">
        <v>0</v>
      </c>
      <c r="AF447" t="s">
        <v>3</v>
      </c>
      <c r="AG447">
        <v>126</v>
      </c>
      <c r="AH447">
        <v>2</v>
      </c>
      <c r="AI447">
        <v>40603126</v>
      </c>
      <c r="AJ447">
        <v>350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</row>
    <row r="448" spans="1:44" x14ac:dyDescent="0.2">
      <c r="A448">
        <f>ROW(Source!A1378)</f>
        <v>1378</v>
      </c>
      <c r="B448">
        <v>40603136</v>
      </c>
      <c r="C448">
        <v>40603118</v>
      </c>
      <c r="D448">
        <v>38622957</v>
      </c>
      <c r="E448">
        <v>1</v>
      </c>
      <c r="F448">
        <v>1</v>
      </c>
      <c r="G448">
        <v>25</v>
      </c>
      <c r="H448">
        <v>3</v>
      </c>
      <c r="I448" t="s">
        <v>608</v>
      </c>
      <c r="J448" t="s">
        <v>609</v>
      </c>
      <c r="K448" t="s">
        <v>610</v>
      </c>
      <c r="L448">
        <v>1339</v>
      </c>
      <c r="N448">
        <v>1007</v>
      </c>
      <c r="O448" t="s">
        <v>263</v>
      </c>
      <c r="P448" t="s">
        <v>263</v>
      </c>
      <c r="Q448">
        <v>1</v>
      </c>
      <c r="X448">
        <v>7</v>
      </c>
      <c r="Y448">
        <v>33.729999999999997</v>
      </c>
      <c r="Z448">
        <v>0</v>
      </c>
      <c r="AA448">
        <v>0</v>
      </c>
      <c r="AB448">
        <v>0</v>
      </c>
      <c r="AC448">
        <v>0</v>
      </c>
      <c r="AD448">
        <v>1</v>
      </c>
      <c r="AE448">
        <v>0</v>
      </c>
      <c r="AF448" t="s">
        <v>3</v>
      </c>
      <c r="AG448">
        <v>7</v>
      </c>
      <c r="AH448">
        <v>2</v>
      </c>
      <c r="AI448">
        <v>40603127</v>
      </c>
      <c r="AJ448">
        <v>351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</row>
    <row r="449" spans="1:44" x14ac:dyDescent="0.2">
      <c r="A449">
        <f>ROW(Source!A1379)</f>
        <v>1379</v>
      </c>
      <c r="B449">
        <v>40603140</v>
      </c>
      <c r="C449">
        <v>40603137</v>
      </c>
      <c r="D449">
        <v>38607873</v>
      </c>
      <c r="E449">
        <v>25</v>
      </c>
      <c r="F449">
        <v>1</v>
      </c>
      <c r="G449">
        <v>25</v>
      </c>
      <c r="H449">
        <v>1</v>
      </c>
      <c r="I449" t="s">
        <v>538</v>
      </c>
      <c r="J449" t="s">
        <v>3</v>
      </c>
      <c r="K449" t="s">
        <v>539</v>
      </c>
      <c r="L449">
        <v>1191</v>
      </c>
      <c r="N449">
        <v>1013</v>
      </c>
      <c r="O449" t="s">
        <v>540</v>
      </c>
      <c r="P449" t="s">
        <v>540</v>
      </c>
      <c r="Q449">
        <v>1</v>
      </c>
      <c r="X449">
        <v>10.3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1</v>
      </c>
      <c r="AE449">
        <v>1</v>
      </c>
      <c r="AF449" t="s">
        <v>3</v>
      </c>
      <c r="AG449">
        <v>10.3</v>
      </c>
      <c r="AH449">
        <v>3</v>
      </c>
      <c r="AI449">
        <v>-1</v>
      </c>
      <c r="AJ449" t="s">
        <v>3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</row>
    <row r="450" spans="1:44" x14ac:dyDescent="0.2">
      <c r="A450">
        <f>ROW(Source!A1379)</f>
        <v>1379</v>
      </c>
      <c r="B450">
        <v>40603141</v>
      </c>
      <c r="C450">
        <v>40603137</v>
      </c>
      <c r="D450">
        <v>38620266</v>
      </c>
      <c r="E450">
        <v>1</v>
      </c>
      <c r="F450">
        <v>1</v>
      </c>
      <c r="G450">
        <v>25</v>
      </c>
      <c r="H450">
        <v>2</v>
      </c>
      <c r="I450" t="s">
        <v>638</v>
      </c>
      <c r="J450" t="s">
        <v>639</v>
      </c>
      <c r="K450" t="s">
        <v>640</v>
      </c>
      <c r="L450">
        <v>1368</v>
      </c>
      <c r="N450">
        <v>1011</v>
      </c>
      <c r="O450" t="s">
        <v>544</v>
      </c>
      <c r="P450" t="s">
        <v>544</v>
      </c>
      <c r="Q450">
        <v>1</v>
      </c>
      <c r="X450">
        <v>0.89</v>
      </c>
      <c r="Y450">
        <v>0</v>
      </c>
      <c r="Z450">
        <v>1207.81</v>
      </c>
      <c r="AA450">
        <v>504.4</v>
      </c>
      <c r="AB450">
        <v>0</v>
      </c>
      <c r="AC450">
        <v>0</v>
      </c>
      <c r="AD450">
        <v>1</v>
      </c>
      <c r="AE450">
        <v>0</v>
      </c>
      <c r="AF450" t="s">
        <v>3</v>
      </c>
      <c r="AG450">
        <v>0.89</v>
      </c>
      <c r="AH450">
        <v>3</v>
      </c>
      <c r="AI450">
        <v>-1</v>
      </c>
      <c r="AJ450" t="s">
        <v>3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</row>
    <row r="451" spans="1:44" x14ac:dyDescent="0.2">
      <c r="A451">
        <f>ROW(Source!A1379)</f>
        <v>1379</v>
      </c>
      <c r="B451">
        <v>40603142</v>
      </c>
      <c r="C451">
        <v>40603137</v>
      </c>
      <c r="D451">
        <v>38621061</v>
      </c>
      <c r="E451">
        <v>1</v>
      </c>
      <c r="F451">
        <v>1</v>
      </c>
      <c r="G451">
        <v>25</v>
      </c>
      <c r="H451">
        <v>3</v>
      </c>
      <c r="I451" t="s">
        <v>724</v>
      </c>
      <c r="J451" t="s">
        <v>725</v>
      </c>
      <c r="K451" t="s">
        <v>726</v>
      </c>
      <c r="L451">
        <v>1348</v>
      </c>
      <c r="N451">
        <v>1009</v>
      </c>
      <c r="O451" t="s">
        <v>42</v>
      </c>
      <c r="P451" t="s">
        <v>42</v>
      </c>
      <c r="Q451">
        <v>1000</v>
      </c>
      <c r="X451">
        <v>0.06</v>
      </c>
      <c r="Y451">
        <v>29928.9</v>
      </c>
      <c r="Z451">
        <v>0</v>
      </c>
      <c r="AA451">
        <v>0</v>
      </c>
      <c r="AB451">
        <v>0</v>
      </c>
      <c r="AC451">
        <v>0</v>
      </c>
      <c r="AD451">
        <v>1</v>
      </c>
      <c r="AE451">
        <v>0</v>
      </c>
      <c r="AF451" t="s">
        <v>3</v>
      </c>
      <c r="AG451">
        <v>0.06</v>
      </c>
      <c r="AH451">
        <v>3</v>
      </c>
      <c r="AI451">
        <v>-1</v>
      </c>
      <c r="AJ451" t="s">
        <v>3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</row>
    <row r="452" spans="1:44" x14ac:dyDescent="0.2">
      <c r="A452">
        <f>ROW(Source!A1379)</f>
        <v>1379</v>
      </c>
      <c r="B452">
        <v>40603143</v>
      </c>
      <c r="C452">
        <v>40603137</v>
      </c>
      <c r="D452">
        <v>38624125</v>
      </c>
      <c r="E452">
        <v>1</v>
      </c>
      <c r="F452">
        <v>1</v>
      </c>
      <c r="G452">
        <v>25</v>
      </c>
      <c r="H452">
        <v>3</v>
      </c>
      <c r="I452" t="s">
        <v>133</v>
      </c>
      <c r="J452" t="s">
        <v>135</v>
      </c>
      <c r="K452" t="s">
        <v>134</v>
      </c>
      <c r="L452">
        <v>1348</v>
      </c>
      <c r="N452">
        <v>1009</v>
      </c>
      <c r="O452" t="s">
        <v>42</v>
      </c>
      <c r="P452" t="s">
        <v>42</v>
      </c>
      <c r="Q452">
        <v>1000</v>
      </c>
      <c r="X452">
        <v>7.14</v>
      </c>
      <c r="Y452">
        <v>2628.2</v>
      </c>
      <c r="Z452">
        <v>0</v>
      </c>
      <c r="AA452">
        <v>0</v>
      </c>
      <c r="AB452">
        <v>0</v>
      </c>
      <c r="AC452">
        <v>0</v>
      </c>
      <c r="AD452">
        <v>1</v>
      </c>
      <c r="AE452">
        <v>0</v>
      </c>
      <c r="AF452" t="s">
        <v>3</v>
      </c>
      <c r="AG452">
        <v>7.14</v>
      </c>
      <c r="AH452">
        <v>2</v>
      </c>
      <c r="AI452">
        <v>40603139</v>
      </c>
      <c r="AJ452">
        <v>352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</row>
    <row r="453" spans="1:44" x14ac:dyDescent="0.2">
      <c r="A453">
        <f>ROW(Source!A1416)</f>
        <v>1416</v>
      </c>
      <c r="B453">
        <v>40603154</v>
      </c>
      <c r="C453">
        <v>40603146</v>
      </c>
      <c r="D453">
        <v>38607873</v>
      </c>
      <c r="E453">
        <v>25</v>
      </c>
      <c r="F453">
        <v>1</v>
      </c>
      <c r="G453">
        <v>25</v>
      </c>
      <c r="H453">
        <v>1</v>
      </c>
      <c r="I453" t="s">
        <v>538</v>
      </c>
      <c r="J453" t="s">
        <v>3</v>
      </c>
      <c r="K453" t="s">
        <v>539</v>
      </c>
      <c r="L453">
        <v>1191</v>
      </c>
      <c r="N453">
        <v>1013</v>
      </c>
      <c r="O453" t="s">
        <v>540</v>
      </c>
      <c r="P453" t="s">
        <v>540</v>
      </c>
      <c r="Q453">
        <v>1</v>
      </c>
      <c r="X453">
        <v>12.15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1</v>
      </c>
      <c r="AE453">
        <v>1</v>
      </c>
      <c r="AF453" t="s">
        <v>3</v>
      </c>
      <c r="AG453">
        <v>12.15</v>
      </c>
      <c r="AH453">
        <v>2</v>
      </c>
      <c r="AI453">
        <v>40603147</v>
      </c>
      <c r="AJ453">
        <v>354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</row>
    <row r="454" spans="1:44" x14ac:dyDescent="0.2">
      <c r="A454">
        <f>ROW(Source!A1416)</f>
        <v>1416</v>
      </c>
      <c r="B454">
        <v>40603155</v>
      </c>
      <c r="C454">
        <v>40603146</v>
      </c>
      <c r="D454">
        <v>38620979</v>
      </c>
      <c r="E454">
        <v>1</v>
      </c>
      <c r="F454">
        <v>1</v>
      </c>
      <c r="G454">
        <v>25</v>
      </c>
      <c r="H454">
        <v>2</v>
      </c>
      <c r="I454" t="s">
        <v>685</v>
      </c>
      <c r="J454" t="s">
        <v>686</v>
      </c>
      <c r="K454" t="s">
        <v>687</v>
      </c>
      <c r="L454">
        <v>1368</v>
      </c>
      <c r="N454">
        <v>1011</v>
      </c>
      <c r="O454" t="s">
        <v>544</v>
      </c>
      <c r="P454" t="s">
        <v>544</v>
      </c>
      <c r="Q454">
        <v>1</v>
      </c>
      <c r="X454">
        <v>3.59</v>
      </c>
      <c r="Y454">
        <v>0</v>
      </c>
      <c r="Z454">
        <v>7.14</v>
      </c>
      <c r="AA454">
        <v>0.93</v>
      </c>
      <c r="AB454">
        <v>0</v>
      </c>
      <c r="AC454">
        <v>0</v>
      </c>
      <c r="AD454">
        <v>1</v>
      </c>
      <c r="AE454">
        <v>0</v>
      </c>
      <c r="AF454" t="s">
        <v>3</v>
      </c>
      <c r="AG454">
        <v>3.59</v>
      </c>
      <c r="AH454">
        <v>2</v>
      </c>
      <c r="AI454">
        <v>40603148</v>
      </c>
      <c r="AJ454">
        <v>355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</row>
    <row r="455" spans="1:44" x14ac:dyDescent="0.2">
      <c r="A455">
        <f>ROW(Source!A1416)</f>
        <v>1416</v>
      </c>
      <c r="B455">
        <v>40603156</v>
      </c>
      <c r="C455">
        <v>40603146</v>
      </c>
      <c r="D455">
        <v>38620940</v>
      </c>
      <c r="E455">
        <v>1</v>
      </c>
      <c r="F455">
        <v>1</v>
      </c>
      <c r="G455">
        <v>25</v>
      </c>
      <c r="H455">
        <v>2</v>
      </c>
      <c r="I455" t="s">
        <v>688</v>
      </c>
      <c r="J455" t="s">
        <v>689</v>
      </c>
      <c r="K455" t="s">
        <v>690</v>
      </c>
      <c r="L455">
        <v>1368</v>
      </c>
      <c r="N455">
        <v>1011</v>
      </c>
      <c r="O455" t="s">
        <v>544</v>
      </c>
      <c r="P455" t="s">
        <v>544</v>
      </c>
      <c r="Q455">
        <v>1</v>
      </c>
      <c r="X455">
        <v>0.9</v>
      </c>
      <c r="Y455">
        <v>0</v>
      </c>
      <c r="Z455">
        <v>5.51</v>
      </c>
      <c r="AA455">
        <v>0.01</v>
      </c>
      <c r="AB455">
        <v>0</v>
      </c>
      <c r="AC455">
        <v>0</v>
      </c>
      <c r="AD455">
        <v>1</v>
      </c>
      <c r="AE455">
        <v>0</v>
      </c>
      <c r="AF455" t="s">
        <v>3</v>
      </c>
      <c r="AG455">
        <v>0.9</v>
      </c>
      <c r="AH455">
        <v>2</v>
      </c>
      <c r="AI455">
        <v>40603149</v>
      </c>
      <c r="AJ455">
        <v>356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</row>
    <row r="456" spans="1:44" x14ac:dyDescent="0.2">
      <c r="A456">
        <f>ROW(Source!A1416)</f>
        <v>1416</v>
      </c>
      <c r="B456">
        <v>40603157</v>
      </c>
      <c r="C456">
        <v>40603146</v>
      </c>
      <c r="D456">
        <v>38623464</v>
      </c>
      <c r="E456">
        <v>1</v>
      </c>
      <c r="F456">
        <v>1</v>
      </c>
      <c r="G456">
        <v>25</v>
      </c>
      <c r="H456">
        <v>3</v>
      </c>
      <c r="I456" t="s">
        <v>691</v>
      </c>
      <c r="J456" t="s">
        <v>692</v>
      </c>
      <c r="K456" t="s">
        <v>693</v>
      </c>
      <c r="L456">
        <v>1346</v>
      </c>
      <c r="N456">
        <v>1009</v>
      </c>
      <c r="O456" t="s">
        <v>272</v>
      </c>
      <c r="P456" t="s">
        <v>272</v>
      </c>
      <c r="Q456">
        <v>1</v>
      </c>
      <c r="X456">
        <v>2.6</v>
      </c>
      <c r="Y456">
        <v>534.34</v>
      </c>
      <c r="Z456">
        <v>0</v>
      </c>
      <c r="AA456">
        <v>0</v>
      </c>
      <c r="AB456">
        <v>0</v>
      </c>
      <c r="AC456">
        <v>0</v>
      </c>
      <c r="AD456">
        <v>1</v>
      </c>
      <c r="AE456">
        <v>0</v>
      </c>
      <c r="AF456" t="s">
        <v>3</v>
      </c>
      <c r="AG456">
        <v>2.6</v>
      </c>
      <c r="AH456">
        <v>2</v>
      </c>
      <c r="AI456">
        <v>40603150</v>
      </c>
      <c r="AJ456">
        <v>357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</row>
    <row r="457" spans="1:44" x14ac:dyDescent="0.2">
      <c r="A457">
        <f>ROW(Source!A1416)</f>
        <v>1416</v>
      </c>
      <c r="B457">
        <v>40603158</v>
      </c>
      <c r="C457">
        <v>40603146</v>
      </c>
      <c r="D457">
        <v>38623650</v>
      </c>
      <c r="E457">
        <v>1</v>
      </c>
      <c r="F457">
        <v>1</v>
      </c>
      <c r="G457">
        <v>25</v>
      </c>
      <c r="H457">
        <v>3</v>
      </c>
      <c r="I457" t="s">
        <v>703</v>
      </c>
      <c r="J457" t="s">
        <v>704</v>
      </c>
      <c r="K457" t="s">
        <v>705</v>
      </c>
      <c r="L457">
        <v>1354</v>
      </c>
      <c r="N457">
        <v>1010</v>
      </c>
      <c r="O457" t="s">
        <v>171</v>
      </c>
      <c r="P457" t="s">
        <v>171</v>
      </c>
      <c r="Q457">
        <v>1</v>
      </c>
      <c r="X457">
        <v>10</v>
      </c>
      <c r="Y457">
        <v>798.93</v>
      </c>
      <c r="Z457">
        <v>0</v>
      </c>
      <c r="AA457">
        <v>0</v>
      </c>
      <c r="AB457">
        <v>0</v>
      </c>
      <c r="AC457">
        <v>0</v>
      </c>
      <c r="AD457">
        <v>1</v>
      </c>
      <c r="AE457">
        <v>0</v>
      </c>
      <c r="AF457" t="s">
        <v>3</v>
      </c>
      <c r="AG457">
        <v>10</v>
      </c>
      <c r="AH457">
        <v>2</v>
      </c>
      <c r="AI457">
        <v>40603151</v>
      </c>
      <c r="AJ457">
        <v>358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</row>
    <row r="458" spans="1:44" x14ac:dyDescent="0.2">
      <c r="A458">
        <f>ROW(Source!A1416)</f>
        <v>1416</v>
      </c>
      <c r="B458">
        <v>40603159</v>
      </c>
      <c r="C458">
        <v>40603146</v>
      </c>
      <c r="D458">
        <v>38625156</v>
      </c>
      <c r="E458">
        <v>1</v>
      </c>
      <c r="F458">
        <v>1</v>
      </c>
      <c r="G458">
        <v>25</v>
      </c>
      <c r="H458">
        <v>3</v>
      </c>
      <c r="I458" t="s">
        <v>697</v>
      </c>
      <c r="J458" t="s">
        <v>698</v>
      </c>
      <c r="K458" t="s">
        <v>699</v>
      </c>
      <c r="L458">
        <v>1354</v>
      </c>
      <c r="N458">
        <v>1010</v>
      </c>
      <c r="O458" t="s">
        <v>171</v>
      </c>
      <c r="P458" t="s">
        <v>171</v>
      </c>
      <c r="Q458">
        <v>1</v>
      </c>
      <c r="X458">
        <v>2.7</v>
      </c>
      <c r="Y458">
        <v>1999.65</v>
      </c>
      <c r="Z458">
        <v>0</v>
      </c>
      <c r="AA458">
        <v>0</v>
      </c>
      <c r="AB458">
        <v>0</v>
      </c>
      <c r="AC458">
        <v>0</v>
      </c>
      <c r="AD458">
        <v>1</v>
      </c>
      <c r="AE458">
        <v>0</v>
      </c>
      <c r="AF458" t="s">
        <v>3</v>
      </c>
      <c r="AG458">
        <v>2.7</v>
      </c>
      <c r="AH458">
        <v>2</v>
      </c>
      <c r="AI458">
        <v>40603152</v>
      </c>
      <c r="AJ458">
        <v>359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</row>
    <row r="459" spans="1:44" x14ac:dyDescent="0.2">
      <c r="A459">
        <f>ROW(Source!A1416)</f>
        <v>1416</v>
      </c>
      <c r="B459">
        <v>40603160</v>
      </c>
      <c r="C459">
        <v>40603146</v>
      </c>
      <c r="D459">
        <v>38625271</v>
      </c>
      <c r="E459">
        <v>1</v>
      </c>
      <c r="F459">
        <v>1</v>
      </c>
      <c r="G459">
        <v>25</v>
      </c>
      <c r="H459">
        <v>3</v>
      </c>
      <c r="I459" t="s">
        <v>700</v>
      </c>
      <c r="J459" t="s">
        <v>701</v>
      </c>
      <c r="K459" t="s">
        <v>702</v>
      </c>
      <c r="L459">
        <v>1354</v>
      </c>
      <c r="N459">
        <v>1010</v>
      </c>
      <c r="O459" t="s">
        <v>171</v>
      </c>
      <c r="P459" t="s">
        <v>171</v>
      </c>
      <c r="Q459">
        <v>1</v>
      </c>
      <c r="X459">
        <v>40</v>
      </c>
      <c r="Y459">
        <v>23.91</v>
      </c>
      <c r="Z459">
        <v>0</v>
      </c>
      <c r="AA459">
        <v>0</v>
      </c>
      <c r="AB459">
        <v>0</v>
      </c>
      <c r="AC459">
        <v>0</v>
      </c>
      <c r="AD459">
        <v>1</v>
      </c>
      <c r="AE459">
        <v>0</v>
      </c>
      <c r="AF459" t="s">
        <v>3</v>
      </c>
      <c r="AG459">
        <v>40</v>
      </c>
      <c r="AH459">
        <v>2</v>
      </c>
      <c r="AI459">
        <v>40603153</v>
      </c>
      <c r="AJ459">
        <v>360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</row>
    <row r="460" spans="1:44" x14ac:dyDescent="0.2">
      <c r="A460">
        <f>ROW(Source!A1480)</f>
        <v>1480</v>
      </c>
      <c r="B460">
        <v>40603165</v>
      </c>
      <c r="C460">
        <v>40603161</v>
      </c>
      <c r="D460">
        <v>38607873</v>
      </c>
      <c r="E460">
        <v>25</v>
      </c>
      <c r="F460">
        <v>1</v>
      </c>
      <c r="G460">
        <v>25</v>
      </c>
      <c r="H460">
        <v>1</v>
      </c>
      <c r="I460" t="s">
        <v>538</v>
      </c>
      <c r="J460" t="s">
        <v>3</v>
      </c>
      <c r="K460" t="s">
        <v>539</v>
      </c>
      <c r="L460">
        <v>1191</v>
      </c>
      <c r="N460">
        <v>1013</v>
      </c>
      <c r="O460" t="s">
        <v>540</v>
      </c>
      <c r="P460" t="s">
        <v>540</v>
      </c>
      <c r="Q460">
        <v>1</v>
      </c>
      <c r="X460">
        <v>8.5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1</v>
      </c>
      <c r="AE460">
        <v>1</v>
      </c>
      <c r="AF460" t="s">
        <v>3</v>
      </c>
      <c r="AG460">
        <v>8.5</v>
      </c>
      <c r="AH460">
        <v>2</v>
      </c>
      <c r="AI460">
        <v>40603162</v>
      </c>
      <c r="AJ460">
        <v>361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</row>
    <row r="461" spans="1:44" x14ac:dyDescent="0.2">
      <c r="A461">
        <f>ROW(Source!A1480)</f>
        <v>1480</v>
      </c>
      <c r="B461">
        <v>40603166</v>
      </c>
      <c r="C461">
        <v>40603161</v>
      </c>
      <c r="D461">
        <v>38620898</v>
      </c>
      <c r="E461">
        <v>1</v>
      </c>
      <c r="F461">
        <v>1</v>
      </c>
      <c r="G461">
        <v>25</v>
      </c>
      <c r="H461">
        <v>2</v>
      </c>
      <c r="I461" t="s">
        <v>706</v>
      </c>
      <c r="J461" t="s">
        <v>707</v>
      </c>
      <c r="K461" t="s">
        <v>708</v>
      </c>
      <c r="L461">
        <v>1368</v>
      </c>
      <c r="N461">
        <v>1011</v>
      </c>
      <c r="O461" t="s">
        <v>544</v>
      </c>
      <c r="P461" t="s">
        <v>544</v>
      </c>
      <c r="Q461">
        <v>1</v>
      </c>
      <c r="X461">
        <v>8.5</v>
      </c>
      <c r="Y461">
        <v>0</v>
      </c>
      <c r="Z461">
        <v>3.06</v>
      </c>
      <c r="AA461">
        <v>0.01</v>
      </c>
      <c r="AB461">
        <v>0</v>
      </c>
      <c r="AC461">
        <v>0</v>
      </c>
      <c r="AD461">
        <v>1</v>
      </c>
      <c r="AE461">
        <v>0</v>
      </c>
      <c r="AF461" t="s">
        <v>3</v>
      </c>
      <c r="AG461">
        <v>8.5</v>
      </c>
      <c r="AH461">
        <v>2</v>
      </c>
      <c r="AI461">
        <v>40603163</v>
      </c>
      <c r="AJ461">
        <v>362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</row>
    <row r="462" spans="1:44" x14ac:dyDescent="0.2">
      <c r="A462">
        <f>ROW(Source!A1480)</f>
        <v>1480</v>
      </c>
      <c r="B462">
        <v>40603167</v>
      </c>
      <c r="C462">
        <v>40603161</v>
      </c>
      <c r="D462">
        <v>38625204</v>
      </c>
      <c r="E462">
        <v>1</v>
      </c>
      <c r="F462">
        <v>1</v>
      </c>
      <c r="G462">
        <v>25</v>
      </c>
      <c r="H462">
        <v>3</v>
      </c>
      <c r="I462" t="s">
        <v>709</v>
      </c>
      <c r="J462" t="s">
        <v>710</v>
      </c>
      <c r="K462" t="s">
        <v>711</v>
      </c>
      <c r="L462">
        <v>1354</v>
      </c>
      <c r="N462">
        <v>1010</v>
      </c>
      <c r="O462" t="s">
        <v>171</v>
      </c>
      <c r="P462" t="s">
        <v>171</v>
      </c>
      <c r="Q462">
        <v>1</v>
      </c>
      <c r="X462">
        <v>10</v>
      </c>
      <c r="Y462">
        <v>873.12</v>
      </c>
      <c r="Z462">
        <v>0</v>
      </c>
      <c r="AA462">
        <v>0</v>
      </c>
      <c r="AB462">
        <v>0</v>
      </c>
      <c r="AC462">
        <v>0</v>
      </c>
      <c r="AD462">
        <v>1</v>
      </c>
      <c r="AE462">
        <v>0</v>
      </c>
      <c r="AF462" t="s">
        <v>3</v>
      </c>
      <c r="AG462">
        <v>10</v>
      </c>
      <c r="AH462">
        <v>2</v>
      </c>
      <c r="AI462">
        <v>40603164</v>
      </c>
      <c r="AJ462">
        <v>363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</row>
    <row r="463" spans="1:44" x14ac:dyDescent="0.2">
      <c r="A463">
        <f>ROW(Source!A1481)</f>
        <v>1481</v>
      </c>
      <c r="B463">
        <v>40603171</v>
      </c>
      <c r="C463">
        <v>40603168</v>
      </c>
      <c r="D463">
        <v>38607873</v>
      </c>
      <c r="E463">
        <v>25</v>
      </c>
      <c r="F463">
        <v>1</v>
      </c>
      <c r="G463">
        <v>25</v>
      </c>
      <c r="H463">
        <v>1</v>
      </c>
      <c r="I463" t="s">
        <v>538</v>
      </c>
      <c r="J463" t="s">
        <v>3</v>
      </c>
      <c r="K463" t="s">
        <v>539</v>
      </c>
      <c r="L463">
        <v>1191</v>
      </c>
      <c r="N463">
        <v>1013</v>
      </c>
      <c r="O463" t="s">
        <v>540</v>
      </c>
      <c r="P463" t="s">
        <v>540</v>
      </c>
      <c r="Q463">
        <v>1</v>
      </c>
      <c r="X463">
        <v>2.6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1</v>
      </c>
      <c r="AE463">
        <v>1</v>
      </c>
      <c r="AF463" t="s">
        <v>400</v>
      </c>
      <c r="AG463">
        <v>5.2</v>
      </c>
      <c r="AH463">
        <v>2</v>
      </c>
      <c r="AI463">
        <v>40603169</v>
      </c>
      <c r="AJ463">
        <v>364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</row>
    <row r="464" spans="1:44" x14ac:dyDescent="0.2">
      <c r="A464">
        <f>ROW(Source!A1481)</f>
        <v>1481</v>
      </c>
      <c r="B464">
        <v>40603172</v>
      </c>
      <c r="C464">
        <v>40603168</v>
      </c>
      <c r="D464">
        <v>38620898</v>
      </c>
      <c r="E464">
        <v>1</v>
      </c>
      <c r="F464">
        <v>1</v>
      </c>
      <c r="G464">
        <v>25</v>
      </c>
      <c r="H464">
        <v>2</v>
      </c>
      <c r="I464" t="s">
        <v>706</v>
      </c>
      <c r="J464" t="s">
        <v>707</v>
      </c>
      <c r="K464" t="s">
        <v>708</v>
      </c>
      <c r="L464">
        <v>1368</v>
      </c>
      <c r="N464">
        <v>1011</v>
      </c>
      <c r="O464" t="s">
        <v>544</v>
      </c>
      <c r="P464" t="s">
        <v>544</v>
      </c>
      <c r="Q464">
        <v>1</v>
      </c>
      <c r="X464">
        <v>2.6</v>
      </c>
      <c r="Y464">
        <v>0</v>
      </c>
      <c r="Z464">
        <v>3.06</v>
      </c>
      <c r="AA464">
        <v>0.01</v>
      </c>
      <c r="AB464">
        <v>0</v>
      </c>
      <c r="AC464">
        <v>0</v>
      </c>
      <c r="AD464">
        <v>1</v>
      </c>
      <c r="AE464">
        <v>0</v>
      </c>
      <c r="AF464" t="s">
        <v>400</v>
      </c>
      <c r="AG464">
        <v>5.2</v>
      </c>
      <c r="AH464">
        <v>2</v>
      </c>
      <c r="AI464">
        <v>40603170</v>
      </c>
      <c r="AJ464">
        <v>365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</row>
    <row r="465" spans="1:44" x14ac:dyDescent="0.2">
      <c r="A465">
        <f>ROW(Source!A1482)</f>
        <v>1482</v>
      </c>
      <c r="B465">
        <v>40603177</v>
      </c>
      <c r="C465">
        <v>40603173</v>
      </c>
      <c r="D465">
        <v>38607873</v>
      </c>
      <c r="E465">
        <v>25</v>
      </c>
      <c r="F465">
        <v>1</v>
      </c>
      <c r="G465">
        <v>25</v>
      </c>
      <c r="H465">
        <v>1</v>
      </c>
      <c r="I465" t="s">
        <v>538</v>
      </c>
      <c r="J465" t="s">
        <v>3</v>
      </c>
      <c r="K465" t="s">
        <v>539</v>
      </c>
      <c r="L465">
        <v>1191</v>
      </c>
      <c r="N465">
        <v>1013</v>
      </c>
      <c r="O465" t="s">
        <v>540</v>
      </c>
      <c r="P465" t="s">
        <v>540</v>
      </c>
      <c r="Q465">
        <v>1</v>
      </c>
      <c r="X465">
        <v>17.02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1</v>
      </c>
      <c r="AE465">
        <v>1</v>
      </c>
      <c r="AF465" t="s">
        <v>3</v>
      </c>
      <c r="AG465">
        <v>17.02</v>
      </c>
      <c r="AH465">
        <v>2</v>
      </c>
      <c r="AI465">
        <v>40603174</v>
      </c>
      <c r="AJ465">
        <v>366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</row>
    <row r="466" spans="1:44" x14ac:dyDescent="0.2">
      <c r="A466">
        <f>ROW(Source!A1482)</f>
        <v>1482</v>
      </c>
      <c r="B466">
        <v>40603178</v>
      </c>
      <c r="C466">
        <v>40603173</v>
      </c>
      <c r="D466">
        <v>38623972</v>
      </c>
      <c r="E466">
        <v>1</v>
      </c>
      <c r="F466">
        <v>1</v>
      </c>
      <c r="G466">
        <v>25</v>
      </c>
      <c r="H466">
        <v>3</v>
      </c>
      <c r="I466" t="s">
        <v>569</v>
      </c>
      <c r="J466" t="s">
        <v>570</v>
      </c>
      <c r="K466" t="s">
        <v>571</v>
      </c>
      <c r="L466">
        <v>1339</v>
      </c>
      <c r="N466">
        <v>1007</v>
      </c>
      <c r="O466" t="s">
        <v>263</v>
      </c>
      <c r="P466" t="s">
        <v>263</v>
      </c>
      <c r="Q466">
        <v>1</v>
      </c>
      <c r="X466">
        <v>0.25</v>
      </c>
      <c r="Y466">
        <v>3003.56</v>
      </c>
      <c r="Z466">
        <v>0</v>
      </c>
      <c r="AA466">
        <v>0</v>
      </c>
      <c r="AB466">
        <v>0</v>
      </c>
      <c r="AC466">
        <v>0</v>
      </c>
      <c r="AD466">
        <v>1</v>
      </c>
      <c r="AE466">
        <v>0</v>
      </c>
      <c r="AF466" t="s">
        <v>3</v>
      </c>
      <c r="AG466">
        <v>0.25</v>
      </c>
      <c r="AH466">
        <v>2</v>
      </c>
      <c r="AI466">
        <v>40603175</v>
      </c>
      <c r="AJ466">
        <v>367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</row>
    <row r="467" spans="1:44" x14ac:dyDescent="0.2">
      <c r="A467">
        <f>ROW(Source!A1482)</f>
        <v>1482</v>
      </c>
      <c r="B467">
        <v>40603179</v>
      </c>
      <c r="C467">
        <v>40603173</v>
      </c>
      <c r="D467">
        <v>38624681</v>
      </c>
      <c r="E467">
        <v>1</v>
      </c>
      <c r="F467">
        <v>1</v>
      </c>
      <c r="G467">
        <v>25</v>
      </c>
      <c r="H467">
        <v>3</v>
      </c>
      <c r="I467" t="s">
        <v>406</v>
      </c>
      <c r="J467" t="s">
        <v>408</v>
      </c>
      <c r="K467" t="s">
        <v>407</v>
      </c>
      <c r="L467">
        <v>1339</v>
      </c>
      <c r="N467">
        <v>1007</v>
      </c>
      <c r="O467" t="s">
        <v>263</v>
      </c>
      <c r="P467" t="s">
        <v>263</v>
      </c>
      <c r="Q467">
        <v>1</v>
      </c>
      <c r="X467">
        <v>8.6</v>
      </c>
      <c r="Y467">
        <v>14137.46</v>
      </c>
      <c r="Z467">
        <v>0</v>
      </c>
      <c r="AA467">
        <v>0</v>
      </c>
      <c r="AB467">
        <v>0</v>
      </c>
      <c r="AC467">
        <v>0</v>
      </c>
      <c r="AD467">
        <v>1</v>
      </c>
      <c r="AE467">
        <v>0</v>
      </c>
      <c r="AF467" t="s">
        <v>3</v>
      </c>
      <c r="AG467">
        <v>8.6</v>
      </c>
      <c r="AH467">
        <v>2</v>
      </c>
      <c r="AI467">
        <v>40603176</v>
      </c>
      <c r="AJ467">
        <v>368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</row>
    <row r="468" spans="1:44" x14ac:dyDescent="0.2">
      <c r="A468">
        <f>ROW(Source!A1523)</f>
        <v>1523</v>
      </c>
      <c r="B468">
        <v>40603184</v>
      </c>
      <c r="C468">
        <v>40603183</v>
      </c>
      <c r="D468">
        <v>38607873</v>
      </c>
      <c r="E468">
        <v>25</v>
      </c>
      <c r="F468">
        <v>1</v>
      </c>
      <c r="G468">
        <v>25</v>
      </c>
      <c r="H468">
        <v>1</v>
      </c>
      <c r="I468" t="s">
        <v>538</v>
      </c>
      <c r="J468" t="s">
        <v>3</v>
      </c>
      <c r="K468" t="s">
        <v>539</v>
      </c>
      <c r="L468">
        <v>1191</v>
      </c>
      <c r="N468">
        <v>1013</v>
      </c>
      <c r="O468" t="s">
        <v>540</v>
      </c>
      <c r="P468" t="s">
        <v>540</v>
      </c>
      <c r="Q468">
        <v>1</v>
      </c>
      <c r="X468">
        <v>155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1</v>
      </c>
      <c r="AE468">
        <v>1</v>
      </c>
      <c r="AF468" t="s">
        <v>3</v>
      </c>
      <c r="AG468">
        <v>155</v>
      </c>
      <c r="AH468">
        <v>3</v>
      </c>
      <c r="AI468">
        <v>-1</v>
      </c>
      <c r="AJ468" t="s">
        <v>3</v>
      </c>
      <c r="AK468">
        <v>0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</row>
    <row r="469" spans="1:44" x14ac:dyDescent="0.2">
      <c r="A469">
        <f>ROW(Source!A1523)</f>
        <v>1523</v>
      </c>
      <c r="B469">
        <v>40603185</v>
      </c>
      <c r="C469">
        <v>40603183</v>
      </c>
      <c r="D469">
        <v>38620435</v>
      </c>
      <c r="E469">
        <v>1</v>
      </c>
      <c r="F469">
        <v>1</v>
      </c>
      <c r="G469">
        <v>25</v>
      </c>
      <c r="H469">
        <v>2</v>
      </c>
      <c r="I469" t="s">
        <v>575</v>
      </c>
      <c r="J469" t="s">
        <v>576</v>
      </c>
      <c r="K469" t="s">
        <v>577</v>
      </c>
      <c r="L469">
        <v>1368</v>
      </c>
      <c r="N469">
        <v>1011</v>
      </c>
      <c r="O469" t="s">
        <v>544</v>
      </c>
      <c r="P469" t="s">
        <v>544</v>
      </c>
      <c r="Q469">
        <v>1</v>
      </c>
      <c r="X469">
        <v>37.5</v>
      </c>
      <c r="Y469">
        <v>0</v>
      </c>
      <c r="Z469">
        <v>713.48</v>
      </c>
      <c r="AA469">
        <v>402.71</v>
      </c>
      <c r="AB469">
        <v>0</v>
      </c>
      <c r="AC469">
        <v>0</v>
      </c>
      <c r="AD469">
        <v>1</v>
      </c>
      <c r="AE469">
        <v>0</v>
      </c>
      <c r="AF469" t="s">
        <v>3</v>
      </c>
      <c r="AG469">
        <v>37.5</v>
      </c>
      <c r="AH469">
        <v>3</v>
      </c>
      <c r="AI469">
        <v>-1</v>
      </c>
      <c r="AJ469" t="s">
        <v>3</v>
      </c>
      <c r="AK469">
        <v>0</v>
      </c>
      <c r="AL469">
        <v>0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</v>
      </c>
    </row>
    <row r="470" spans="1:44" x14ac:dyDescent="0.2">
      <c r="A470">
        <f>ROW(Source!A1523)</f>
        <v>1523</v>
      </c>
      <c r="B470">
        <v>40603186</v>
      </c>
      <c r="C470">
        <v>40603183</v>
      </c>
      <c r="D470">
        <v>38620938</v>
      </c>
      <c r="E470">
        <v>1</v>
      </c>
      <c r="F470">
        <v>1</v>
      </c>
      <c r="G470">
        <v>25</v>
      </c>
      <c r="H470">
        <v>2</v>
      </c>
      <c r="I470" t="s">
        <v>578</v>
      </c>
      <c r="J470" t="s">
        <v>579</v>
      </c>
      <c r="K470" t="s">
        <v>580</v>
      </c>
      <c r="L470">
        <v>1368</v>
      </c>
      <c r="N470">
        <v>1011</v>
      </c>
      <c r="O470" t="s">
        <v>544</v>
      </c>
      <c r="P470" t="s">
        <v>544</v>
      </c>
      <c r="Q470">
        <v>1</v>
      </c>
      <c r="X470">
        <v>75</v>
      </c>
      <c r="Y470">
        <v>0</v>
      </c>
      <c r="Z470">
        <v>5.41</v>
      </c>
      <c r="AA470">
        <v>0.02</v>
      </c>
      <c r="AB470">
        <v>0</v>
      </c>
      <c r="AC470">
        <v>0</v>
      </c>
      <c r="AD470">
        <v>1</v>
      </c>
      <c r="AE470">
        <v>0</v>
      </c>
      <c r="AF470" t="s">
        <v>3</v>
      </c>
      <c r="AG470">
        <v>75</v>
      </c>
      <c r="AH470">
        <v>3</v>
      </c>
      <c r="AI470">
        <v>-1</v>
      </c>
      <c r="AJ470" t="s">
        <v>3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</row>
    <row r="471" spans="1:44" x14ac:dyDescent="0.2">
      <c r="A471">
        <f>ROW(Source!A1523)</f>
        <v>1523</v>
      </c>
      <c r="B471">
        <v>40603187</v>
      </c>
      <c r="C471">
        <v>40603183</v>
      </c>
      <c r="D471">
        <v>38620305</v>
      </c>
      <c r="E471">
        <v>1</v>
      </c>
      <c r="F471">
        <v>1</v>
      </c>
      <c r="G471">
        <v>25</v>
      </c>
      <c r="H471">
        <v>2</v>
      </c>
      <c r="I471" t="s">
        <v>581</v>
      </c>
      <c r="J471" t="s">
        <v>582</v>
      </c>
      <c r="K471" t="s">
        <v>583</v>
      </c>
      <c r="L471">
        <v>1368</v>
      </c>
      <c r="N471">
        <v>1011</v>
      </c>
      <c r="O471" t="s">
        <v>544</v>
      </c>
      <c r="P471" t="s">
        <v>544</v>
      </c>
      <c r="Q471">
        <v>1</v>
      </c>
      <c r="X471">
        <v>1.55</v>
      </c>
      <c r="Y471">
        <v>0</v>
      </c>
      <c r="Z471">
        <v>1364.77</v>
      </c>
      <c r="AA471">
        <v>610.30999999999995</v>
      </c>
      <c r="AB471">
        <v>0</v>
      </c>
      <c r="AC471">
        <v>0</v>
      </c>
      <c r="AD471">
        <v>1</v>
      </c>
      <c r="AE471">
        <v>0</v>
      </c>
      <c r="AF471" t="s">
        <v>3</v>
      </c>
      <c r="AG471">
        <v>1.55</v>
      </c>
      <c r="AH471">
        <v>3</v>
      </c>
      <c r="AI471">
        <v>-1</v>
      </c>
      <c r="AJ471" t="s">
        <v>3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0</v>
      </c>
      <c r="AQ471">
        <v>0</v>
      </c>
      <c r="AR471">
        <v>0</v>
      </c>
    </row>
    <row r="472" spans="1:44" x14ac:dyDescent="0.2">
      <c r="A472">
        <f>ROW(Source!A1524)</f>
        <v>1524</v>
      </c>
      <c r="B472">
        <v>40603192</v>
      </c>
      <c r="C472">
        <v>40603188</v>
      </c>
      <c r="D472">
        <v>38607873</v>
      </c>
      <c r="E472">
        <v>25</v>
      </c>
      <c r="F472">
        <v>1</v>
      </c>
      <c r="G472">
        <v>25</v>
      </c>
      <c r="H472">
        <v>1</v>
      </c>
      <c r="I472" t="s">
        <v>538</v>
      </c>
      <c r="J472" t="s">
        <v>3</v>
      </c>
      <c r="K472" t="s">
        <v>539</v>
      </c>
      <c r="L472">
        <v>1191</v>
      </c>
      <c r="N472">
        <v>1013</v>
      </c>
      <c r="O472" t="s">
        <v>540</v>
      </c>
      <c r="P472" t="s">
        <v>540</v>
      </c>
      <c r="Q472">
        <v>1</v>
      </c>
      <c r="X472">
        <v>11.7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1</v>
      </c>
      <c r="AE472">
        <v>1</v>
      </c>
      <c r="AF472" t="s">
        <v>3</v>
      </c>
      <c r="AG472">
        <v>11.7</v>
      </c>
      <c r="AH472">
        <v>2</v>
      </c>
      <c r="AI472">
        <v>40603189</v>
      </c>
      <c r="AJ472">
        <v>369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</row>
    <row r="473" spans="1:44" x14ac:dyDescent="0.2">
      <c r="A473">
        <f>ROW(Source!A1524)</f>
        <v>1524</v>
      </c>
      <c r="B473">
        <v>40603193</v>
      </c>
      <c r="C473">
        <v>40603188</v>
      </c>
      <c r="D473">
        <v>38620123</v>
      </c>
      <c r="E473">
        <v>1</v>
      </c>
      <c r="F473">
        <v>1</v>
      </c>
      <c r="G473">
        <v>25</v>
      </c>
      <c r="H473">
        <v>2</v>
      </c>
      <c r="I473" t="s">
        <v>593</v>
      </c>
      <c r="J473" t="s">
        <v>594</v>
      </c>
      <c r="K473" t="s">
        <v>595</v>
      </c>
      <c r="L473">
        <v>1368</v>
      </c>
      <c r="N473">
        <v>1011</v>
      </c>
      <c r="O473" t="s">
        <v>544</v>
      </c>
      <c r="P473" t="s">
        <v>544</v>
      </c>
      <c r="Q473">
        <v>1</v>
      </c>
      <c r="X473">
        <v>1.26</v>
      </c>
      <c r="Y473">
        <v>0</v>
      </c>
      <c r="Z473">
        <v>1159.46</v>
      </c>
      <c r="AA473">
        <v>525.74</v>
      </c>
      <c r="AB473">
        <v>0</v>
      </c>
      <c r="AC473">
        <v>0</v>
      </c>
      <c r="AD473">
        <v>1</v>
      </c>
      <c r="AE473">
        <v>0</v>
      </c>
      <c r="AF473" t="s">
        <v>3</v>
      </c>
      <c r="AG473">
        <v>1.26</v>
      </c>
      <c r="AH473">
        <v>2</v>
      </c>
      <c r="AI473">
        <v>40603190</v>
      </c>
      <c r="AJ473">
        <v>370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</row>
    <row r="474" spans="1:44" x14ac:dyDescent="0.2">
      <c r="A474">
        <f>ROW(Source!A1524)</f>
        <v>1524</v>
      </c>
      <c r="B474">
        <v>40603194</v>
      </c>
      <c r="C474">
        <v>40603188</v>
      </c>
      <c r="D474">
        <v>38620305</v>
      </c>
      <c r="E474">
        <v>1</v>
      </c>
      <c r="F474">
        <v>1</v>
      </c>
      <c r="G474">
        <v>25</v>
      </c>
      <c r="H474">
        <v>2</v>
      </c>
      <c r="I474" t="s">
        <v>581</v>
      </c>
      <c r="J474" t="s">
        <v>582</v>
      </c>
      <c r="K474" t="s">
        <v>583</v>
      </c>
      <c r="L474">
        <v>1368</v>
      </c>
      <c r="N474">
        <v>1011</v>
      </c>
      <c r="O474" t="s">
        <v>544</v>
      </c>
      <c r="P474" t="s">
        <v>544</v>
      </c>
      <c r="Q474">
        <v>1</v>
      </c>
      <c r="X474">
        <v>1.7</v>
      </c>
      <c r="Y474">
        <v>0</v>
      </c>
      <c r="Z474">
        <v>1364.77</v>
      </c>
      <c r="AA474">
        <v>610.30999999999995</v>
      </c>
      <c r="AB474">
        <v>0</v>
      </c>
      <c r="AC474">
        <v>0</v>
      </c>
      <c r="AD474">
        <v>1</v>
      </c>
      <c r="AE474">
        <v>0</v>
      </c>
      <c r="AF474" t="s">
        <v>3</v>
      </c>
      <c r="AG474">
        <v>1.7</v>
      </c>
      <c r="AH474">
        <v>2</v>
      </c>
      <c r="AI474">
        <v>40603191</v>
      </c>
      <c r="AJ474">
        <v>371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</row>
    <row r="475" spans="1:44" x14ac:dyDescent="0.2">
      <c r="A475">
        <f>ROW(Source!A1525)</f>
        <v>1525</v>
      </c>
      <c r="B475">
        <v>40603197</v>
      </c>
      <c r="C475">
        <v>40603195</v>
      </c>
      <c r="D475">
        <v>38607873</v>
      </c>
      <c r="E475">
        <v>25</v>
      </c>
      <c r="F475">
        <v>1</v>
      </c>
      <c r="G475">
        <v>25</v>
      </c>
      <c r="H475">
        <v>1</v>
      </c>
      <c r="I475" t="s">
        <v>538</v>
      </c>
      <c r="J475" t="s">
        <v>3</v>
      </c>
      <c r="K475" t="s">
        <v>539</v>
      </c>
      <c r="L475">
        <v>1191</v>
      </c>
      <c r="N475">
        <v>1013</v>
      </c>
      <c r="O475" t="s">
        <v>540</v>
      </c>
      <c r="P475" t="s">
        <v>540</v>
      </c>
      <c r="Q475">
        <v>1</v>
      </c>
      <c r="X475">
        <v>76.7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1</v>
      </c>
      <c r="AE475">
        <v>1</v>
      </c>
      <c r="AF475" t="s">
        <v>3</v>
      </c>
      <c r="AG475">
        <v>76.7</v>
      </c>
      <c r="AH475">
        <v>2</v>
      </c>
      <c r="AI475">
        <v>40603196</v>
      </c>
      <c r="AJ475">
        <v>372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</row>
    <row r="476" spans="1:44" x14ac:dyDescent="0.2">
      <c r="A476">
        <f>ROW(Source!A1526)</f>
        <v>1526</v>
      </c>
      <c r="B476">
        <v>40603200</v>
      </c>
      <c r="C476">
        <v>40603198</v>
      </c>
      <c r="D476">
        <v>38620079</v>
      </c>
      <c r="E476">
        <v>1</v>
      </c>
      <c r="F476">
        <v>1</v>
      </c>
      <c r="G476">
        <v>25</v>
      </c>
      <c r="H476">
        <v>2</v>
      </c>
      <c r="I476" t="s">
        <v>584</v>
      </c>
      <c r="J476" t="s">
        <v>585</v>
      </c>
      <c r="K476" t="s">
        <v>586</v>
      </c>
      <c r="L476">
        <v>1368</v>
      </c>
      <c r="N476">
        <v>1011</v>
      </c>
      <c r="O476" t="s">
        <v>544</v>
      </c>
      <c r="P476" t="s">
        <v>544</v>
      </c>
      <c r="Q476">
        <v>1</v>
      </c>
      <c r="X476">
        <v>5.3699999999999998E-2</v>
      </c>
      <c r="Y476">
        <v>0</v>
      </c>
      <c r="Z476">
        <v>1451.71</v>
      </c>
      <c r="AA476">
        <v>457.95</v>
      </c>
      <c r="AB476">
        <v>0</v>
      </c>
      <c r="AC476">
        <v>0</v>
      </c>
      <c r="AD476">
        <v>1</v>
      </c>
      <c r="AE476">
        <v>0</v>
      </c>
      <c r="AF476" t="s">
        <v>3</v>
      </c>
      <c r="AG476">
        <v>5.3699999999999998E-2</v>
      </c>
      <c r="AH476">
        <v>2</v>
      </c>
      <c r="AI476">
        <v>40603199</v>
      </c>
      <c r="AJ476">
        <v>373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</row>
    <row r="477" spans="1:44" x14ac:dyDescent="0.2">
      <c r="A477">
        <f>ROW(Source!A1527)</f>
        <v>1527</v>
      </c>
      <c r="B477">
        <v>40603204</v>
      </c>
      <c r="C477">
        <v>40603201</v>
      </c>
      <c r="D477">
        <v>38620866</v>
      </c>
      <c r="E477">
        <v>1</v>
      </c>
      <c r="F477">
        <v>1</v>
      </c>
      <c r="G477">
        <v>25</v>
      </c>
      <c r="H477">
        <v>2</v>
      </c>
      <c r="I477" t="s">
        <v>587</v>
      </c>
      <c r="J477" t="s">
        <v>588</v>
      </c>
      <c r="K477" t="s">
        <v>589</v>
      </c>
      <c r="L477">
        <v>1368</v>
      </c>
      <c r="N477">
        <v>1011</v>
      </c>
      <c r="O477" t="s">
        <v>544</v>
      </c>
      <c r="P477" t="s">
        <v>544</v>
      </c>
      <c r="Q477">
        <v>1</v>
      </c>
      <c r="X477">
        <v>0.02</v>
      </c>
      <c r="Y477">
        <v>0</v>
      </c>
      <c r="Z477">
        <v>952.49</v>
      </c>
      <c r="AA477">
        <v>301.5</v>
      </c>
      <c r="AB477">
        <v>0</v>
      </c>
      <c r="AC477">
        <v>0</v>
      </c>
      <c r="AD477">
        <v>1</v>
      </c>
      <c r="AE477">
        <v>0</v>
      </c>
      <c r="AF477" t="s">
        <v>3</v>
      </c>
      <c r="AG477">
        <v>0.02</v>
      </c>
      <c r="AH477">
        <v>2</v>
      </c>
      <c r="AI477">
        <v>40603202</v>
      </c>
      <c r="AJ477">
        <v>374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</row>
    <row r="478" spans="1:44" x14ac:dyDescent="0.2">
      <c r="A478">
        <f>ROW(Source!A1527)</f>
        <v>1527</v>
      </c>
      <c r="B478">
        <v>40603205</v>
      </c>
      <c r="C478">
        <v>40603201</v>
      </c>
      <c r="D478">
        <v>38620867</v>
      </c>
      <c r="E478">
        <v>1</v>
      </c>
      <c r="F478">
        <v>1</v>
      </c>
      <c r="G478">
        <v>25</v>
      </c>
      <c r="H478">
        <v>2</v>
      </c>
      <c r="I478" t="s">
        <v>590</v>
      </c>
      <c r="J478" t="s">
        <v>591</v>
      </c>
      <c r="K478" t="s">
        <v>592</v>
      </c>
      <c r="L478">
        <v>1368</v>
      </c>
      <c r="N478">
        <v>1011</v>
      </c>
      <c r="O478" t="s">
        <v>544</v>
      </c>
      <c r="P478" t="s">
        <v>544</v>
      </c>
      <c r="Q478">
        <v>1</v>
      </c>
      <c r="X478">
        <v>1.7999999999999999E-2</v>
      </c>
      <c r="Y478">
        <v>0</v>
      </c>
      <c r="Z478">
        <v>993.6</v>
      </c>
      <c r="AA478">
        <v>301.8</v>
      </c>
      <c r="AB478">
        <v>0</v>
      </c>
      <c r="AC478">
        <v>0</v>
      </c>
      <c r="AD478">
        <v>1</v>
      </c>
      <c r="AE478">
        <v>0</v>
      </c>
      <c r="AF478" t="s">
        <v>3</v>
      </c>
      <c r="AG478">
        <v>1.7999999999999999E-2</v>
      </c>
      <c r="AH478">
        <v>2</v>
      </c>
      <c r="AI478">
        <v>40603203</v>
      </c>
      <c r="AJ478">
        <v>375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</row>
    <row r="479" spans="1:44" x14ac:dyDescent="0.2">
      <c r="A479">
        <f>ROW(Source!A1528)</f>
        <v>1528</v>
      </c>
      <c r="B479">
        <v>40603209</v>
      </c>
      <c r="C479">
        <v>40603206</v>
      </c>
      <c r="D479">
        <v>38607873</v>
      </c>
      <c r="E479">
        <v>25</v>
      </c>
      <c r="F479">
        <v>1</v>
      </c>
      <c r="G479">
        <v>25</v>
      </c>
      <c r="H479">
        <v>1</v>
      </c>
      <c r="I479" t="s">
        <v>538</v>
      </c>
      <c r="J479" t="s">
        <v>3</v>
      </c>
      <c r="K479" t="s">
        <v>539</v>
      </c>
      <c r="L479">
        <v>1191</v>
      </c>
      <c r="N479">
        <v>1013</v>
      </c>
      <c r="O479" t="s">
        <v>540</v>
      </c>
      <c r="P479" t="s">
        <v>540</v>
      </c>
      <c r="Q479">
        <v>1</v>
      </c>
      <c r="X479">
        <v>1.02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1</v>
      </c>
      <c r="AE479">
        <v>1</v>
      </c>
      <c r="AF479" t="s">
        <v>3</v>
      </c>
      <c r="AG479">
        <v>1.02</v>
      </c>
      <c r="AH479">
        <v>3</v>
      </c>
      <c r="AI479">
        <v>-1</v>
      </c>
      <c r="AJ479" t="s">
        <v>3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</row>
    <row r="480" spans="1:44" x14ac:dyDescent="0.2">
      <c r="A480">
        <f>ROW(Source!A1529)</f>
        <v>1529</v>
      </c>
      <c r="B480">
        <v>40603213</v>
      </c>
      <c r="C480">
        <v>40603210</v>
      </c>
      <c r="D480">
        <v>38620866</v>
      </c>
      <c r="E480">
        <v>1</v>
      </c>
      <c r="F480">
        <v>1</v>
      </c>
      <c r="G480">
        <v>25</v>
      </c>
      <c r="H480">
        <v>2</v>
      </c>
      <c r="I480" t="s">
        <v>587</v>
      </c>
      <c r="J480" t="s">
        <v>588</v>
      </c>
      <c r="K480" t="s">
        <v>589</v>
      </c>
      <c r="L480">
        <v>1368</v>
      </c>
      <c r="N480">
        <v>1011</v>
      </c>
      <c r="O480" t="s">
        <v>544</v>
      </c>
      <c r="P480" t="s">
        <v>544</v>
      </c>
      <c r="Q480">
        <v>1</v>
      </c>
      <c r="X480">
        <v>5.3999999999999999E-2</v>
      </c>
      <c r="Y480">
        <v>0</v>
      </c>
      <c r="Z480">
        <v>952.49</v>
      </c>
      <c r="AA480">
        <v>301.5</v>
      </c>
      <c r="AB480">
        <v>0</v>
      </c>
      <c r="AC480">
        <v>0</v>
      </c>
      <c r="AD480">
        <v>1</v>
      </c>
      <c r="AE480">
        <v>0</v>
      </c>
      <c r="AF480" t="s">
        <v>3</v>
      </c>
      <c r="AG480">
        <v>5.3999999999999999E-2</v>
      </c>
      <c r="AH480">
        <v>2</v>
      </c>
      <c r="AI480">
        <v>40603211</v>
      </c>
      <c r="AJ480">
        <v>378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</row>
    <row r="481" spans="1:44" x14ac:dyDescent="0.2">
      <c r="A481">
        <f>ROW(Source!A1529)</f>
        <v>1529</v>
      </c>
      <c r="B481">
        <v>40603214</v>
      </c>
      <c r="C481">
        <v>40603210</v>
      </c>
      <c r="D481">
        <v>38620867</v>
      </c>
      <c r="E481">
        <v>1</v>
      </c>
      <c r="F481">
        <v>1</v>
      </c>
      <c r="G481">
        <v>25</v>
      </c>
      <c r="H481">
        <v>2</v>
      </c>
      <c r="I481" t="s">
        <v>590</v>
      </c>
      <c r="J481" t="s">
        <v>591</v>
      </c>
      <c r="K481" t="s">
        <v>592</v>
      </c>
      <c r="L481">
        <v>1368</v>
      </c>
      <c r="N481">
        <v>1011</v>
      </c>
      <c r="O481" t="s">
        <v>544</v>
      </c>
      <c r="P481" t="s">
        <v>544</v>
      </c>
      <c r="Q481">
        <v>1</v>
      </c>
      <c r="X481">
        <v>5.5E-2</v>
      </c>
      <c r="Y481">
        <v>0</v>
      </c>
      <c r="Z481">
        <v>993.6</v>
      </c>
      <c r="AA481">
        <v>301.8</v>
      </c>
      <c r="AB481">
        <v>0</v>
      </c>
      <c r="AC481">
        <v>0</v>
      </c>
      <c r="AD481">
        <v>1</v>
      </c>
      <c r="AE481">
        <v>0</v>
      </c>
      <c r="AF481" t="s">
        <v>3</v>
      </c>
      <c r="AG481">
        <v>5.5E-2</v>
      </c>
      <c r="AH481">
        <v>2</v>
      </c>
      <c r="AI481">
        <v>40603212</v>
      </c>
      <c r="AJ481">
        <v>379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</row>
    <row r="482" spans="1:44" x14ac:dyDescent="0.2">
      <c r="A482">
        <f>ROW(Source!A1530)</f>
        <v>1530</v>
      </c>
      <c r="B482">
        <v>40603218</v>
      </c>
      <c r="C482">
        <v>40603215</v>
      </c>
      <c r="D482">
        <v>38620866</v>
      </c>
      <c r="E482">
        <v>1</v>
      </c>
      <c r="F482">
        <v>1</v>
      </c>
      <c r="G482">
        <v>25</v>
      </c>
      <c r="H482">
        <v>2</v>
      </c>
      <c r="I482" t="s">
        <v>587</v>
      </c>
      <c r="J482" t="s">
        <v>588</v>
      </c>
      <c r="K482" t="s">
        <v>589</v>
      </c>
      <c r="L482">
        <v>1368</v>
      </c>
      <c r="N482">
        <v>1011</v>
      </c>
      <c r="O482" t="s">
        <v>544</v>
      </c>
      <c r="P482" t="s">
        <v>544</v>
      </c>
      <c r="Q482">
        <v>1</v>
      </c>
      <c r="X482">
        <v>0.01</v>
      </c>
      <c r="Y482">
        <v>0</v>
      </c>
      <c r="Z482">
        <v>952.49</v>
      </c>
      <c r="AA482">
        <v>301.5</v>
      </c>
      <c r="AB482">
        <v>0</v>
      </c>
      <c r="AC482">
        <v>0</v>
      </c>
      <c r="AD482">
        <v>1</v>
      </c>
      <c r="AE482">
        <v>0</v>
      </c>
      <c r="AF482" t="s">
        <v>61</v>
      </c>
      <c r="AG482">
        <v>0.26</v>
      </c>
      <c r="AH482">
        <v>2</v>
      </c>
      <c r="AI482">
        <v>40603216</v>
      </c>
      <c r="AJ482">
        <v>380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</row>
    <row r="483" spans="1:44" x14ac:dyDescent="0.2">
      <c r="A483">
        <f>ROW(Source!A1530)</f>
        <v>1530</v>
      </c>
      <c r="B483">
        <v>40603219</v>
      </c>
      <c r="C483">
        <v>40603215</v>
      </c>
      <c r="D483">
        <v>38620867</v>
      </c>
      <c r="E483">
        <v>1</v>
      </c>
      <c r="F483">
        <v>1</v>
      </c>
      <c r="G483">
        <v>25</v>
      </c>
      <c r="H483">
        <v>2</v>
      </c>
      <c r="I483" t="s">
        <v>590</v>
      </c>
      <c r="J483" t="s">
        <v>591</v>
      </c>
      <c r="K483" t="s">
        <v>592</v>
      </c>
      <c r="L483">
        <v>1368</v>
      </c>
      <c r="N483">
        <v>1011</v>
      </c>
      <c r="O483" t="s">
        <v>544</v>
      </c>
      <c r="P483" t="s">
        <v>544</v>
      </c>
      <c r="Q483">
        <v>1</v>
      </c>
      <c r="X483">
        <v>8.0000000000000002E-3</v>
      </c>
      <c r="Y483">
        <v>0</v>
      </c>
      <c r="Z483">
        <v>993.6</v>
      </c>
      <c r="AA483">
        <v>301.8</v>
      </c>
      <c r="AB483">
        <v>0</v>
      </c>
      <c r="AC483">
        <v>0</v>
      </c>
      <c r="AD483">
        <v>1</v>
      </c>
      <c r="AE483">
        <v>0</v>
      </c>
      <c r="AF483" t="s">
        <v>61</v>
      </c>
      <c r="AG483">
        <v>0.20800000000000002</v>
      </c>
      <c r="AH483">
        <v>2</v>
      </c>
      <c r="AI483">
        <v>40603217</v>
      </c>
      <c r="AJ483">
        <v>381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</row>
    <row r="484" spans="1:44" x14ac:dyDescent="0.2">
      <c r="A484">
        <f>ROW(Source!A1533)</f>
        <v>1533</v>
      </c>
      <c r="B484">
        <v>40603226</v>
      </c>
      <c r="C484">
        <v>40603222</v>
      </c>
      <c r="D484">
        <v>38607873</v>
      </c>
      <c r="E484">
        <v>25</v>
      </c>
      <c r="F484">
        <v>1</v>
      </c>
      <c r="G484">
        <v>25</v>
      </c>
      <c r="H484">
        <v>1</v>
      </c>
      <c r="I484" t="s">
        <v>538</v>
      </c>
      <c r="J484" t="s">
        <v>3</v>
      </c>
      <c r="K484" t="s">
        <v>539</v>
      </c>
      <c r="L484">
        <v>1191</v>
      </c>
      <c r="N484">
        <v>1013</v>
      </c>
      <c r="O484" t="s">
        <v>540</v>
      </c>
      <c r="P484" t="s">
        <v>540</v>
      </c>
      <c r="Q484">
        <v>1</v>
      </c>
      <c r="X484">
        <v>1.59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1</v>
      </c>
      <c r="AE484">
        <v>1</v>
      </c>
      <c r="AF484" t="s">
        <v>3</v>
      </c>
      <c r="AG484">
        <v>1.59</v>
      </c>
      <c r="AH484">
        <v>2</v>
      </c>
      <c r="AI484">
        <v>40603223</v>
      </c>
      <c r="AJ484">
        <v>382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</row>
    <row r="485" spans="1:44" x14ac:dyDescent="0.2">
      <c r="A485">
        <f>ROW(Source!A1533)</f>
        <v>1533</v>
      </c>
      <c r="B485">
        <v>40603227</v>
      </c>
      <c r="C485">
        <v>40603222</v>
      </c>
      <c r="D485">
        <v>38620078</v>
      </c>
      <c r="E485">
        <v>1</v>
      </c>
      <c r="F485">
        <v>1</v>
      </c>
      <c r="G485">
        <v>25</v>
      </c>
      <c r="H485">
        <v>2</v>
      </c>
      <c r="I485" t="s">
        <v>712</v>
      </c>
      <c r="J485" t="s">
        <v>713</v>
      </c>
      <c r="K485" t="s">
        <v>714</v>
      </c>
      <c r="L485">
        <v>1368</v>
      </c>
      <c r="N485">
        <v>1011</v>
      </c>
      <c r="O485" t="s">
        <v>544</v>
      </c>
      <c r="P485" t="s">
        <v>544</v>
      </c>
      <c r="Q485">
        <v>1</v>
      </c>
      <c r="X485">
        <v>4.9800000000000004</v>
      </c>
      <c r="Y485">
        <v>0</v>
      </c>
      <c r="Z485">
        <v>1447.46</v>
      </c>
      <c r="AA485">
        <v>537.96</v>
      </c>
      <c r="AB485">
        <v>0</v>
      </c>
      <c r="AC485">
        <v>0</v>
      </c>
      <c r="AD485">
        <v>1</v>
      </c>
      <c r="AE485">
        <v>0</v>
      </c>
      <c r="AF485" t="s">
        <v>3</v>
      </c>
      <c r="AG485">
        <v>4.9800000000000004</v>
      </c>
      <c r="AH485">
        <v>2</v>
      </c>
      <c r="AI485">
        <v>40603224</v>
      </c>
      <c r="AJ485">
        <v>383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</row>
    <row r="486" spans="1:44" x14ac:dyDescent="0.2">
      <c r="A486">
        <f>ROW(Source!A1533)</f>
        <v>1533</v>
      </c>
      <c r="B486">
        <v>40603228</v>
      </c>
      <c r="C486">
        <v>40603222</v>
      </c>
      <c r="D486">
        <v>38620101</v>
      </c>
      <c r="E486">
        <v>1</v>
      </c>
      <c r="F486">
        <v>1</v>
      </c>
      <c r="G486">
        <v>25</v>
      </c>
      <c r="H486">
        <v>2</v>
      </c>
      <c r="I486" t="s">
        <v>715</v>
      </c>
      <c r="J486" t="s">
        <v>716</v>
      </c>
      <c r="K486" t="s">
        <v>717</v>
      </c>
      <c r="L486">
        <v>1368</v>
      </c>
      <c r="N486">
        <v>1011</v>
      </c>
      <c r="O486" t="s">
        <v>544</v>
      </c>
      <c r="P486" t="s">
        <v>544</v>
      </c>
      <c r="Q486">
        <v>1</v>
      </c>
      <c r="X486">
        <v>1.25</v>
      </c>
      <c r="Y486">
        <v>0</v>
      </c>
      <c r="Z486">
        <v>1035.49</v>
      </c>
      <c r="AA486">
        <v>465.1</v>
      </c>
      <c r="AB486">
        <v>0</v>
      </c>
      <c r="AC486">
        <v>0</v>
      </c>
      <c r="AD486">
        <v>1</v>
      </c>
      <c r="AE486">
        <v>0</v>
      </c>
      <c r="AF486" t="s">
        <v>3</v>
      </c>
      <c r="AG486">
        <v>1.25</v>
      </c>
      <c r="AH486">
        <v>2</v>
      </c>
      <c r="AI486">
        <v>40603225</v>
      </c>
      <c r="AJ486">
        <v>384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</row>
    <row r="487" spans="1:44" x14ac:dyDescent="0.2">
      <c r="A487">
        <f>ROW(Source!A1534)</f>
        <v>1534</v>
      </c>
      <c r="B487">
        <v>40603231</v>
      </c>
      <c r="C487">
        <v>40603229</v>
      </c>
      <c r="D487">
        <v>38607873</v>
      </c>
      <c r="E487">
        <v>25</v>
      </c>
      <c r="F487">
        <v>1</v>
      </c>
      <c r="G487">
        <v>25</v>
      </c>
      <c r="H487">
        <v>1</v>
      </c>
      <c r="I487" t="s">
        <v>538</v>
      </c>
      <c r="J487" t="s">
        <v>3</v>
      </c>
      <c r="K487" t="s">
        <v>539</v>
      </c>
      <c r="L487">
        <v>1191</v>
      </c>
      <c r="N487">
        <v>1013</v>
      </c>
      <c r="O487" t="s">
        <v>540</v>
      </c>
      <c r="P487" t="s">
        <v>540</v>
      </c>
      <c r="Q487">
        <v>1</v>
      </c>
      <c r="X487">
        <v>221.6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1</v>
      </c>
      <c r="AE487">
        <v>1</v>
      </c>
      <c r="AF487" t="s">
        <v>3</v>
      </c>
      <c r="AG487">
        <v>221.6</v>
      </c>
      <c r="AH487">
        <v>2</v>
      </c>
      <c r="AI487">
        <v>40603230</v>
      </c>
      <c r="AJ487">
        <v>385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v>0</v>
      </c>
      <c r="AQ487">
        <v>0</v>
      </c>
      <c r="AR487">
        <v>0</v>
      </c>
    </row>
    <row r="488" spans="1:44" x14ac:dyDescent="0.2">
      <c r="A488">
        <f>ROW(Source!A1535)</f>
        <v>1535</v>
      </c>
      <c r="B488">
        <v>40603236</v>
      </c>
      <c r="C488">
        <v>40603232</v>
      </c>
      <c r="D488">
        <v>38607873</v>
      </c>
      <c r="E488">
        <v>25</v>
      </c>
      <c r="F488">
        <v>1</v>
      </c>
      <c r="G488">
        <v>25</v>
      </c>
      <c r="H488">
        <v>1</v>
      </c>
      <c r="I488" t="s">
        <v>538</v>
      </c>
      <c r="J488" t="s">
        <v>3</v>
      </c>
      <c r="K488" t="s">
        <v>539</v>
      </c>
      <c r="L488">
        <v>1191</v>
      </c>
      <c r="N488">
        <v>1013</v>
      </c>
      <c r="O488" t="s">
        <v>540</v>
      </c>
      <c r="P488" t="s">
        <v>540</v>
      </c>
      <c r="Q488">
        <v>1</v>
      </c>
      <c r="X488">
        <v>1.59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1</v>
      </c>
      <c r="AE488">
        <v>1</v>
      </c>
      <c r="AF488" t="s">
        <v>3</v>
      </c>
      <c r="AG488">
        <v>1.59</v>
      </c>
      <c r="AH488">
        <v>2</v>
      </c>
      <c r="AI488">
        <v>40603233</v>
      </c>
      <c r="AJ488">
        <v>386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</row>
    <row r="489" spans="1:44" x14ac:dyDescent="0.2">
      <c r="A489">
        <f>ROW(Source!A1535)</f>
        <v>1535</v>
      </c>
      <c r="B489">
        <v>40603237</v>
      </c>
      <c r="C489">
        <v>40603232</v>
      </c>
      <c r="D489">
        <v>38620078</v>
      </c>
      <c r="E489">
        <v>1</v>
      </c>
      <c r="F489">
        <v>1</v>
      </c>
      <c r="G489">
        <v>25</v>
      </c>
      <c r="H489">
        <v>2</v>
      </c>
      <c r="I489" t="s">
        <v>712</v>
      </c>
      <c r="J489" t="s">
        <v>713</v>
      </c>
      <c r="K489" t="s">
        <v>714</v>
      </c>
      <c r="L489">
        <v>1368</v>
      </c>
      <c r="N489">
        <v>1011</v>
      </c>
      <c r="O489" t="s">
        <v>544</v>
      </c>
      <c r="P489" t="s">
        <v>544</v>
      </c>
      <c r="Q489">
        <v>1</v>
      </c>
      <c r="X489">
        <v>4.9800000000000004</v>
      </c>
      <c r="Y489">
        <v>0</v>
      </c>
      <c r="Z489">
        <v>1447.46</v>
      </c>
      <c r="AA489">
        <v>537.96</v>
      </c>
      <c r="AB489">
        <v>0</v>
      </c>
      <c r="AC489">
        <v>0</v>
      </c>
      <c r="AD489">
        <v>1</v>
      </c>
      <c r="AE489">
        <v>0</v>
      </c>
      <c r="AF489" t="s">
        <v>3</v>
      </c>
      <c r="AG489">
        <v>4.9800000000000004</v>
      </c>
      <c r="AH489">
        <v>2</v>
      </c>
      <c r="AI489">
        <v>40603234</v>
      </c>
      <c r="AJ489">
        <v>387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</row>
    <row r="490" spans="1:44" x14ac:dyDescent="0.2">
      <c r="A490">
        <f>ROW(Source!A1535)</f>
        <v>1535</v>
      </c>
      <c r="B490">
        <v>40603238</v>
      </c>
      <c r="C490">
        <v>40603232</v>
      </c>
      <c r="D490">
        <v>38620101</v>
      </c>
      <c r="E490">
        <v>1</v>
      </c>
      <c r="F490">
        <v>1</v>
      </c>
      <c r="G490">
        <v>25</v>
      </c>
      <c r="H490">
        <v>2</v>
      </c>
      <c r="I490" t="s">
        <v>715</v>
      </c>
      <c r="J490" t="s">
        <v>716</v>
      </c>
      <c r="K490" t="s">
        <v>717</v>
      </c>
      <c r="L490">
        <v>1368</v>
      </c>
      <c r="N490">
        <v>1011</v>
      </c>
      <c r="O490" t="s">
        <v>544</v>
      </c>
      <c r="P490" t="s">
        <v>544</v>
      </c>
      <c r="Q490">
        <v>1</v>
      </c>
      <c r="X490">
        <v>1.25</v>
      </c>
      <c r="Y490">
        <v>0</v>
      </c>
      <c r="Z490">
        <v>1035.49</v>
      </c>
      <c r="AA490">
        <v>465.1</v>
      </c>
      <c r="AB490">
        <v>0</v>
      </c>
      <c r="AC490">
        <v>0</v>
      </c>
      <c r="AD490">
        <v>1</v>
      </c>
      <c r="AE490">
        <v>0</v>
      </c>
      <c r="AF490" t="s">
        <v>3</v>
      </c>
      <c r="AG490">
        <v>1.25</v>
      </c>
      <c r="AH490">
        <v>2</v>
      </c>
      <c r="AI490">
        <v>40603235</v>
      </c>
      <c r="AJ490">
        <v>388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</row>
    <row r="491" spans="1:44" x14ac:dyDescent="0.2">
      <c r="A491">
        <f>ROW(Source!A1536)</f>
        <v>1536</v>
      </c>
      <c r="B491">
        <v>40607173</v>
      </c>
      <c r="C491">
        <v>40607172</v>
      </c>
      <c r="D491">
        <v>38607873</v>
      </c>
      <c r="E491">
        <v>25</v>
      </c>
      <c r="F491">
        <v>1</v>
      </c>
      <c r="G491">
        <v>25</v>
      </c>
      <c r="H491">
        <v>1</v>
      </c>
      <c r="I491" t="s">
        <v>538</v>
      </c>
      <c r="J491" t="s">
        <v>3</v>
      </c>
      <c r="K491" t="s">
        <v>539</v>
      </c>
      <c r="L491">
        <v>1191</v>
      </c>
      <c r="N491">
        <v>1013</v>
      </c>
      <c r="O491" t="s">
        <v>540</v>
      </c>
      <c r="P491" t="s">
        <v>540</v>
      </c>
      <c r="Q491">
        <v>1</v>
      </c>
      <c r="X491">
        <v>83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1</v>
      </c>
      <c r="AE491">
        <v>1</v>
      </c>
      <c r="AF491" t="s">
        <v>3</v>
      </c>
      <c r="AG491">
        <v>83</v>
      </c>
      <c r="AH491">
        <v>2</v>
      </c>
      <c r="AI491">
        <v>40607173</v>
      </c>
      <c r="AJ491">
        <v>389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</row>
    <row r="492" spans="1:44" x14ac:dyDescent="0.2">
      <c r="A492">
        <f>ROW(Source!A1537)</f>
        <v>1537</v>
      </c>
      <c r="B492">
        <v>40607178</v>
      </c>
      <c r="C492">
        <v>40607177</v>
      </c>
      <c r="D492">
        <v>38620867</v>
      </c>
      <c r="E492">
        <v>1</v>
      </c>
      <c r="F492">
        <v>1</v>
      </c>
      <c r="G492">
        <v>25</v>
      </c>
      <c r="H492">
        <v>2</v>
      </c>
      <c r="I492" t="s">
        <v>590</v>
      </c>
      <c r="J492" t="s">
        <v>591</v>
      </c>
      <c r="K492" t="s">
        <v>592</v>
      </c>
      <c r="L492">
        <v>1368</v>
      </c>
      <c r="N492">
        <v>1011</v>
      </c>
      <c r="O492" t="s">
        <v>544</v>
      </c>
      <c r="P492" t="s">
        <v>544</v>
      </c>
      <c r="Q492">
        <v>1</v>
      </c>
      <c r="X492">
        <v>3.1E-2</v>
      </c>
      <c r="Y492">
        <v>0</v>
      </c>
      <c r="Z492">
        <v>993.6</v>
      </c>
      <c r="AA492">
        <v>301.8</v>
      </c>
      <c r="AB492">
        <v>0</v>
      </c>
      <c r="AC492">
        <v>0</v>
      </c>
      <c r="AD492">
        <v>1</v>
      </c>
      <c r="AE492">
        <v>0</v>
      </c>
      <c r="AF492" t="s">
        <v>3</v>
      </c>
      <c r="AG492">
        <v>3.1E-2</v>
      </c>
      <c r="AH492">
        <v>2</v>
      </c>
      <c r="AI492">
        <v>40607178</v>
      </c>
      <c r="AJ492">
        <v>390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</row>
    <row r="493" spans="1:44" x14ac:dyDescent="0.2">
      <c r="A493">
        <f>ROW(Source!A1538)</f>
        <v>1538</v>
      </c>
      <c r="B493">
        <v>40607180</v>
      </c>
      <c r="C493">
        <v>40607179</v>
      </c>
      <c r="D493">
        <v>38620867</v>
      </c>
      <c r="E493">
        <v>1</v>
      </c>
      <c r="F493">
        <v>1</v>
      </c>
      <c r="G493">
        <v>25</v>
      </c>
      <c r="H493">
        <v>2</v>
      </c>
      <c r="I493" t="s">
        <v>590</v>
      </c>
      <c r="J493" t="s">
        <v>591</v>
      </c>
      <c r="K493" t="s">
        <v>592</v>
      </c>
      <c r="L493">
        <v>1368</v>
      </c>
      <c r="N493">
        <v>1011</v>
      </c>
      <c r="O493" t="s">
        <v>544</v>
      </c>
      <c r="P493" t="s">
        <v>544</v>
      </c>
      <c r="Q493">
        <v>1</v>
      </c>
      <c r="X493">
        <v>0.01</v>
      </c>
      <c r="Y493">
        <v>0</v>
      </c>
      <c r="Z493">
        <v>993.6</v>
      </c>
      <c r="AA493">
        <v>301.8</v>
      </c>
      <c r="AB493">
        <v>0</v>
      </c>
      <c r="AC493">
        <v>0</v>
      </c>
      <c r="AD493">
        <v>1</v>
      </c>
      <c r="AE493">
        <v>0</v>
      </c>
      <c r="AF493" t="s">
        <v>3</v>
      </c>
      <c r="AG493">
        <v>0.01</v>
      </c>
      <c r="AH493">
        <v>2</v>
      </c>
      <c r="AI493">
        <v>40607180</v>
      </c>
      <c r="AJ493">
        <v>391</v>
      </c>
      <c r="AK493">
        <v>0</v>
      </c>
      <c r="AL493">
        <v>0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0</v>
      </c>
    </row>
    <row r="494" spans="1:44" x14ac:dyDescent="0.2">
      <c r="A494">
        <f>ROW(Source!A1574)</f>
        <v>1574</v>
      </c>
      <c r="B494">
        <v>40607254</v>
      </c>
      <c r="C494">
        <v>40607245</v>
      </c>
      <c r="D494">
        <v>38607873</v>
      </c>
      <c r="E494">
        <v>25</v>
      </c>
      <c r="F494">
        <v>1</v>
      </c>
      <c r="G494">
        <v>25</v>
      </c>
      <c r="H494">
        <v>1</v>
      </c>
      <c r="I494" t="s">
        <v>538</v>
      </c>
      <c r="J494" t="s">
        <v>3</v>
      </c>
      <c r="K494" t="s">
        <v>539</v>
      </c>
      <c r="L494">
        <v>1191</v>
      </c>
      <c r="N494">
        <v>1013</v>
      </c>
      <c r="O494" t="s">
        <v>540</v>
      </c>
      <c r="P494" t="s">
        <v>540</v>
      </c>
      <c r="Q494">
        <v>1</v>
      </c>
      <c r="X494">
        <v>16.559999999999999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1</v>
      </c>
      <c r="AE494">
        <v>1</v>
      </c>
      <c r="AF494" t="s">
        <v>3</v>
      </c>
      <c r="AG494">
        <v>16.559999999999999</v>
      </c>
      <c r="AH494">
        <v>2</v>
      </c>
      <c r="AI494">
        <v>40607246</v>
      </c>
      <c r="AJ494">
        <v>392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</row>
    <row r="495" spans="1:44" x14ac:dyDescent="0.2">
      <c r="A495">
        <f>ROW(Source!A1574)</f>
        <v>1574</v>
      </c>
      <c r="B495">
        <v>40607255</v>
      </c>
      <c r="C495">
        <v>40607245</v>
      </c>
      <c r="D495">
        <v>38620123</v>
      </c>
      <c r="E495">
        <v>1</v>
      </c>
      <c r="F495">
        <v>1</v>
      </c>
      <c r="G495">
        <v>25</v>
      </c>
      <c r="H495">
        <v>2</v>
      </c>
      <c r="I495" t="s">
        <v>593</v>
      </c>
      <c r="J495" t="s">
        <v>594</v>
      </c>
      <c r="K495" t="s">
        <v>595</v>
      </c>
      <c r="L495">
        <v>1368</v>
      </c>
      <c r="N495">
        <v>1011</v>
      </c>
      <c r="O495" t="s">
        <v>544</v>
      </c>
      <c r="P495" t="s">
        <v>544</v>
      </c>
      <c r="Q495">
        <v>1</v>
      </c>
      <c r="X495">
        <v>2.08</v>
      </c>
      <c r="Y495">
        <v>0</v>
      </c>
      <c r="Z495">
        <v>1159.46</v>
      </c>
      <c r="AA495">
        <v>525.74</v>
      </c>
      <c r="AB495">
        <v>0</v>
      </c>
      <c r="AC495">
        <v>0</v>
      </c>
      <c r="AD495">
        <v>1</v>
      </c>
      <c r="AE495">
        <v>0</v>
      </c>
      <c r="AF495" t="s">
        <v>3</v>
      </c>
      <c r="AG495">
        <v>2.08</v>
      </c>
      <c r="AH495">
        <v>2</v>
      </c>
      <c r="AI495">
        <v>40607247</v>
      </c>
      <c r="AJ495">
        <v>393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</row>
    <row r="496" spans="1:44" x14ac:dyDescent="0.2">
      <c r="A496">
        <f>ROW(Source!A1574)</f>
        <v>1574</v>
      </c>
      <c r="B496">
        <v>40607256</v>
      </c>
      <c r="C496">
        <v>40607245</v>
      </c>
      <c r="D496">
        <v>38620278</v>
      </c>
      <c r="E496">
        <v>1</v>
      </c>
      <c r="F496">
        <v>1</v>
      </c>
      <c r="G496">
        <v>25</v>
      </c>
      <c r="H496">
        <v>2</v>
      </c>
      <c r="I496" t="s">
        <v>596</v>
      </c>
      <c r="J496" t="s">
        <v>597</v>
      </c>
      <c r="K496" t="s">
        <v>598</v>
      </c>
      <c r="L496">
        <v>1368</v>
      </c>
      <c r="N496">
        <v>1011</v>
      </c>
      <c r="O496" t="s">
        <v>544</v>
      </c>
      <c r="P496" t="s">
        <v>544</v>
      </c>
      <c r="Q496">
        <v>1</v>
      </c>
      <c r="X496">
        <v>2.08</v>
      </c>
      <c r="Y496">
        <v>0</v>
      </c>
      <c r="Z496">
        <v>416.25</v>
      </c>
      <c r="AA496">
        <v>204.9</v>
      </c>
      <c r="AB496">
        <v>0</v>
      </c>
      <c r="AC496">
        <v>0</v>
      </c>
      <c r="AD496">
        <v>1</v>
      </c>
      <c r="AE496">
        <v>0</v>
      </c>
      <c r="AF496" t="s">
        <v>3</v>
      </c>
      <c r="AG496">
        <v>2.08</v>
      </c>
      <c r="AH496">
        <v>2</v>
      </c>
      <c r="AI496">
        <v>40607248</v>
      </c>
      <c r="AJ496">
        <v>394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</row>
    <row r="497" spans="1:44" x14ac:dyDescent="0.2">
      <c r="A497">
        <f>ROW(Source!A1574)</f>
        <v>1574</v>
      </c>
      <c r="B497">
        <v>40607257</v>
      </c>
      <c r="C497">
        <v>40607245</v>
      </c>
      <c r="D497">
        <v>38620281</v>
      </c>
      <c r="E497">
        <v>1</v>
      </c>
      <c r="F497">
        <v>1</v>
      </c>
      <c r="G497">
        <v>25</v>
      </c>
      <c r="H497">
        <v>2</v>
      </c>
      <c r="I497" t="s">
        <v>599</v>
      </c>
      <c r="J497" t="s">
        <v>600</v>
      </c>
      <c r="K497" t="s">
        <v>601</v>
      </c>
      <c r="L497">
        <v>1368</v>
      </c>
      <c r="N497">
        <v>1011</v>
      </c>
      <c r="O497" t="s">
        <v>544</v>
      </c>
      <c r="P497" t="s">
        <v>544</v>
      </c>
      <c r="Q497">
        <v>1</v>
      </c>
      <c r="X497">
        <v>0.81</v>
      </c>
      <c r="Y497">
        <v>0</v>
      </c>
      <c r="Z497">
        <v>1942.21</v>
      </c>
      <c r="AA497">
        <v>436.39</v>
      </c>
      <c r="AB497">
        <v>0</v>
      </c>
      <c r="AC497">
        <v>0</v>
      </c>
      <c r="AD497">
        <v>1</v>
      </c>
      <c r="AE497">
        <v>0</v>
      </c>
      <c r="AF497" t="s">
        <v>3</v>
      </c>
      <c r="AG497">
        <v>0.81</v>
      </c>
      <c r="AH497">
        <v>2</v>
      </c>
      <c r="AI497">
        <v>40607249</v>
      </c>
      <c r="AJ497">
        <v>395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</row>
    <row r="498" spans="1:44" x14ac:dyDescent="0.2">
      <c r="A498">
        <f>ROW(Source!A1574)</f>
        <v>1574</v>
      </c>
      <c r="B498">
        <v>40607258</v>
      </c>
      <c r="C498">
        <v>40607245</v>
      </c>
      <c r="D498">
        <v>38620305</v>
      </c>
      <c r="E498">
        <v>1</v>
      </c>
      <c r="F498">
        <v>1</v>
      </c>
      <c r="G498">
        <v>25</v>
      </c>
      <c r="H498">
        <v>2</v>
      </c>
      <c r="I498" t="s">
        <v>581</v>
      </c>
      <c r="J498" t="s">
        <v>582</v>
      </c>
      <c r="K498" t="s">
        <v>583</v>
      </c>
      <c r="L498">
        <v>1368</v>
      </c>
      <c r="N498">
        <v>1011</v>
      </c>
      <c r="O498" t="s">
        <v>544</v>
      </c>
      <c r="P498" t="s">
        <v>544</v>
      </c>
      <c r="Q498">
        <v>1</v>
      </c>
      <c r="X498">
        <v>1.94</v>
      </c>
      <c r="Y498">
        <v>0</v>
      </c>
      <c r="Z498">
        <v>1364.77</v>
      </c>
      <c r="AA498">
        <v>610.30999999999995</v>
      </c>
      <c r="AB498">
        <v>0</v>
      </c>
      <c r="AC498">
        <v>0</v>
      </c>
      <c r="AD498">
        <v>1</v>
      </c>
      <c r="AE498">
        <v>0</v>
      </c>
      <c r="AF498" t="s">
        <v>3</v>
      </c>
      <c r="AG498">
        <v>1.94</v>
      </c>
      <c r="AH498">
        <v>2</v>
      </c>
      <c r="AI498">
        <v>40607250</v>
      </c>
      <c r="AJ498">
        <v>396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</row>
    <row r="499" spans="1:44" x14ac:dyDescent="0.2">
      <c r="A499">
        <f>ROW(Source!A1574)</f>
        <v>1574</v>
      </c>
      <c r="B499">
        <v>40607259</v>
      </c>
      <c r="C499">
        <v>40607245</v>
      </c>
      <c r="D499">
        <v>38620271</v>
      </c>
      <c r="E499">
        <v>1</v>
      </c>
      <c r="F499">
        <v>1</v>
      </c>
      <c r="G499">
        <v>25</v>
      </c>
      <c r="H499">
        <v>2</v>
      </c>
      <c r="I499" t="s">
        <v>602</v>
      </c>
      <c r="J499" t="s">
        <v>603</v>
      </c>
      <c r="K499" t="s">
        <v>604</v>
      </c>
      <c r="L499">
        <v>1368</v>
      </c>
      <c r="N499">
        <v>1011</v>
      </c>
      <c r="O499" t="s">
        <v>544</v>
      </c>
      <c r="P499" t="s">
        <v>544</v>
      </c>
      <c r="Q499">
        <v>1</v>
      </c>
      <c r="X499">
        <v>0.65</v>
      </c>
      <c r="Y499">
        <v>0</v>
      </c>
      <c r="Z499">
        <v>1179.56</v>
      </c>
      <c r="AA499">
        <v>439.28</v>
      </c>
      <c r="AB499">
        <v>0</v>
      </c>
      <c r="AC499">
        <v>0</v>
      </c>
      <c r="AD499">
        <v>1</v>
      </c>
      <c r="AE499">
        <v>0</v>
      </c>
      <c r="AF499" t="s">
        <v>3</v>
      </c>
      <c r="AG499">
        <v>0.65</v>
      </c>
      <c r="AH499">
        <v>2</v>
      </c>
      <c r="AI499">
        <v>40607251</v>
      </c>
      <c r="AJ499">
        <v>397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0</v>
      </c>
    </row>
    <row r="500" spans="1:44" x14ac:dyDescent="0.2">
      <c r="A500">
        <f>ROW(Source!A1574)</f>
        <v>1574</v>
      </c>
      <c r="B500">
        <v>40607260</v>
      </c>
      <c r="C500">
        <v>40607245</v>
      </c>
      <c r="D500">
        <v>38622214</v>
      </c>
      <c r="E500">
        <v>1</v>
      </c>
      <c r="F500">
        <v>1</v>
      </c>
      <c r="G500">
        <v>25</v>
      </c>
      <c r="H500">
        <v>3</v>
      </c>
      <c r="I500" t="s">
        <v>605</v>
      </c>
      <c r="J500" t="s">
        <v>606</v>
      </c>
      <c r="K500" t="s">
        <v>607</v>
      </c>
      <c r="L500">
        <v>1339</v>
      </c>
      <c r="N500">
        <v>1007</v>
      </c>
      <c r="O500" t="s">
        <v>263</v>
      </c>
      <c r="P500" t="s">
        <v>263</v>
      </c>
      <c r="Q500">
        <v>1</v>
      </c>
      <c r="X500">
        <v>110</v>
      </c>
      <c r="Y500">
        <v>590.78</v>
      </c>
      <c r="Z500">
        <v>0</v>
      </c>
      <c r="AA500">
        <v>0</v>
      </c>
      <c r="AB500">
        <v>0</v>
      </c>
      <c r="AC500">
        <v>0</v>
      </c>
      <c r="AD500">
        <v>1</v>
      </c>
      <c r="AE500">
        <v>0</v>
      </c>
      <c r="AF500" t="s">
        <v>3</v>
      </c>
      <c r="AG500">
        <v>110</v>
      </c>
      <c r="AH500">
        <v>2</v>
      </c>
      <c r="AI500">
        <v>40607252</v>
      </c>
      <c r="AJ500">
        <v>398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</row>
    <row r="501" spans="1:44" x14ac:dyDescent="0.2">
      <c r="A501">
        <f>ROW(Source!A1574)</f>
        <v>1574</v>
      </c>
      <c r="B501">
        <v>40607261</v>
      </c>
      <c r="C501">
        <v>40607245</v>
      </c>
      <c r="D501">
        <v>38622957</v>
      </c>
      <c r="E501">
        <v>1</v>
      </c>
      <c r="F501">
        <v>1</v>
      </c>
      <c r="G501">
        <v>25</v>
      </c>
      <c r="H501">
        <v>3</v>
      </c>
      <c r="I501" t="s">
        <v>608</v>
      </c>
      <c r="J501" t="s">
        <v>609</v>
      </c>
      <c r="K501" t="s">
        <v>610</v>
      </c>
      <c r="L501">
        <v>1339</v>
      </c>
      <c r="N501">
        <v>1007</v>
      </c>
      <c r="O501" t="s">
        <v>263</v>
      </c>
      <c r="P501" t="s">
        <v>263</v>
      </c>
      <c r="Q501">
        <v>1</v>
      </c>
      <c r="X501">
        <v>5</v>
      </c>
      <c r="Y501">
        <v>33.729999999999997</v>
      </c>
      <c r="Z501">
        <v>0</v>
      </c>
      <c r="AA501">
        <v>0</v>
      </c>
      <c r="AB501">
        <v>0</v>
      </c>
      <c r="AC501">
        <v>0</v>
      </c>
      <c r="AD501">
        <v>1</v>
      </c>
      <c r="AE501">
        <v>0</v>
      </c>
      <c r="AF501" t="s">
        <v>3</v>
      </c>
      <c r="AG501">
        <v>5</v>
      </c>
      <c r="AH501">
        <v>2</v>
      </c>
      <c r="AI501">
        <v>40607253</v>
      </c>
      <c r="AJ501">
        <v>399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</row>
    <row r="502" spans="1:44" x14ac:dyDescent="0.2">
      <c r="A502">
        <f>ROW(Source!A1575)</f>
        <v>1575</v>
      </c>
      <c r="B502">
        <v>40607267</v>
      </c>
      <c r="C502">
        <v>40607262</v>
      </c>
      <c r="D502">
        <v>38607873</v>
      </c>
      <c r="E502">
        <v>25</v>
      </c>
      <c r="F502">
        <v>1</v>
      </c>
      <c r="G502">
        <v>25</v>
      </c>
      <c r="H502">
        <v>1</v>
      </c>
      <c r="I502" t="s">
        <v>538</v>
      </c>
      <c r="J502" t="s">
        <v>3</v>
      </c>
      <c r="K502" t="s">
        <v>539</v>
      </c>
      <c r="L502">
        <v>1191</v>
      </c>
      <c r="N502">
        <v>1013</v>
      </c>
      <c r="O502" t="s">
        <v>540</v>
      </c>
      <c r="P502" t="s">
        <v>540</v>
      </c>
      <c r="Q502">
        <v>1</v>
      </c>
      <c r="X502">
        <v>80.27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1</v>
      </c>
      <c r="AE502">
        <v>1</v>
      </c>
      <c r="AF502" t="s">
        <v>3</v>
      </c>
      <c r="AG502">
        <v>80.27</v>
      </c>
      <c r="AH502">
        <v>2</v>
      </c>
      <c r="AI502">
        <v>40607263</v>
      </c>
      <c r="AJ502">
        <v>400</v>
      </c>
      <c r="AK502">
        <v>0</v>
      </c>
      <c r="AL502">
        <v>0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0</v>
      </c>
    </row>
    <row r="503" spans="1:44" x14ac:dyDescent="0.2">
      <c r="A503">
        <f>ROW(Source!A1575)</f>
        <v>1575</v>
      </c>
      <c r="B503">
        <v>40607268</v>
      </c>
      <c r="C503">
        <v>40607262</v>
      </c>
      <c r="D503">
        <v>38623896</v>
      </c>
      <c r="E503">
        <v>1</v>
      </c>
      <c r="F503">
        <v>1</v>
      </c>
      <c r="G503">
        <v>25</v>
      </c>
      <c r="H503">
        <v>3</v>
      </c>
      <c r="I503" t="s">
        <v>566</v>
      </c>
      <c r="J503" t="s">
        <v>567</v>
      </c>
      <c r="K503" t="s">
        <v>568</v>
      </c>
      <c r="L503">
        <v>1339</v>
      </c>
      <c r="N503">
        <v>1007</v>
      </c>
      <c r="O503" t="s">
        <v>263</v>
      </c>
      <c r="P503" t="s">
        <v>263</v>
      </c>
      <c r="Q503">
        <v>1</v>
      </c>
      <c r="X503">
        <v>5.9</v>
      </c>
      <c r="Y503">
        <v>3869.68</v>
      </c>
      <c r="Z503">
        <v>0</v>
      </c>
      <c r="AA503">
        <v>0</v>
      </c>
      <c r="AB503">
        <v>0</v>
      </c>
      <c r="AC503">
        <v>0</v>
      </c>
      <c r="AD503">
        <v>1</v>
      </c>
      <c r="AE503">
        <v>0</v>
      </c>
      <c r="AF503" t="s">
        <v>3</v>
      </c>
      <c r="AG503">
        <v>5.9</v>
      </c>
      <c r="AH503">
        <v>2</v>
      </c>
      <c r="AI503">
        <v>40607264</v>
      </c>
      <c r="AJ503">
        <v>401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</row>
    <row r="504" spans="1:44" x14ac:dyDescent="0.2">
      <c r="A504">
        <f>ROW(Source!A1575)</f>
        <v>1575</v>
      </c>
      <c r="B504">
        <v>40607269</v>
      </c>
      <c r="C504">
        <v>40607262</v>
      </c>
      <c r="D504">
        <v>38623972</v>
      </c>
      <c r="E504">
        <v>1</v>
      </c>
      <c r="F504">
        <v>1</v>
      </c>
      <c r="G504">
        <v>25</v>
      </c>
      <c r="H504">
        <v>3</v>
      </c>
      <c r="I504" t="s">
        <v>569</v>
      </c>
      <c r="J504" t="s">
        <v>570</v>
      </c>
      <c r="K504" t="s">
        <v>571</v>
      </c>
      <c r="L504">
        <v>1339</v>
      </c>
      <c r="N504">
        <v>1007</v>
      </c>
      <c r="O504" t="s">
        <v>263</v>
      </c>
      <c r="P504" t="s">
        <v>263</v>
      </c>
      <c r="Q504">
        <v>1</v>
      </c>
      <c r="X504">
        <v>0.06</v>
      </c>
      <c r="Y504">
        <v>3003.56</v>
      </c>
      <c r="Z504">
        <v>0</v>
      </c>
      <c r="AA504">
        <v>0</v>
      </c>
      <c r="AB504">
        <v>0</v>
      </c>
      <c r="AC504">
        <v>0</v>
      </c>
      <c r="AD504">
        <v>1</v>
      </c>
      <c r="AE504">
        <v>0</v>
      </c>
      <c r="AF504" t="s">
        <v>3</v>
      </c>
      <c r="AG504">
        <v>0.06</v>
      </c>
      <c r="AH504">
        <v>2</v>
      </c>
      <c r="AI504">
        <v>40607265</v>
      </c>
      <c r="AJ504">
        <v>402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0</v>
      </c>
    </row>
    <row r="505" spans="1:44" x14ac:dyDescent="0.2">
      <c r="A505">
        <f>ROW(Source!A1575)</f>
        <v>1575</v>
      </c>
      <c r="B505">
        <v>40607270</v>
      </c>
      <c r="C505">
        <v>40607262</v>
      </c>
      <c r="D505">
        <v>38624712</v>
      </c>
      <c r="E505">
        <v>1</v>
      </c>
      <c r="F505">
        <v>1</v>
      </c>
      <c r="G505">
        <v>25</v>
      </c>
      <c r="H505">
        <v>3</v>
      </c>
      <c r="I505" t="s">
        <v>572</v>
      </c>
      <c r="J505" t="s">
        <v>573</v>
      </c>
      <c r="K505" t="s">
        <v>574</v>
      </c>
      <c r="L505">
        <v>1339</v>
      </c>
      <c r="N505">
        <v>1007</v>
      </c>
      <c r="O505" t="s">
        <v>263</v>
      </c>
      <c r="P505" t="s">
        <v>263</v>
      </c>
      <c r="Q505">
        <v>1</v>
      </c>
      <c r="X505">
        <v>4.3</v>
      </c>
      <c r="Y505">
        <v>6544.04</v>
      </c>
      <c r="Z505">
        <v>0</v>
      </c>
      <c r="AA505">
        <v>0</v>
      </c>
      <c r="AB505">
        <v>0</v>
      </c>
      <c r="AC505">
        <v>0</v>
      </c>
      <c r="AD505">
        <v>1</v>
      </c>
      <c r="AE505">
        <v>0</v>
      </c>
      <c r="AF505" t="s">
        <v>3</v>
      </c>
      <c r="AG505">
        <v>4.3</v>
      </c>
      <c r="AH505">
        <v>2</v>
      </c>
      <c r="AI505">
        <v>40607266</v>
      </c>
      <c r="AJ505">
        <v>403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</row>
    <row r="506" spans="1:44" x14ac:dyDescent="0.2">
      <c r="A506">
        <f>ROW(Source!A1610)</f>
        <v>1610</v>
      </c>
      <c r="B506">
        <v>40607337</v>
      </c>
      <c r="C506">
        <v>40607328</v>
      </c>
      <c r="D506">
        <v>38607873</v>
      </c>
      <c r="E506">
        <v>25</v>
      </c>
      <c r="F506">
        <v>1</v>
      </c>
      <c r="G506">
        <v>25</v>
      </c>
      <c r="H506">
        <v>1</v>
      </c>
      <c r="I506" t="s">
        <v>538</v>
      </c>
      <c r="J506" t="s">
        <v>3</v>
      </c>
      <c r="K506" t="s">
        <v>539</v>
      </c>
      <c r="L506">
        <v>1191</v>
      </c>
      <c r="N506">
        <v>1013</v>
      </c>
      <c r="O506" t="s">
        <v>540</v>
      </c>
      <c r="P506" t="s">
        <v>540</v>
      </c>
      <c r="Q506">
        <v>1</v>
      </c>
      <c r="X506">
        <v>16.559999999999999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1</v>
      </c>
      <c r="AE506">
        <v>1</v>
      </c>
      <c r="AF506" t="s">
        <v>3</v>
      </c>
      <c r="AG506">
        <v>16.559999999999999</v>
      </c>
      <c r="AH506">
        <v>2</v>
      </c>
      <c r="AI506">
        <v>40607329</v>
      </c>
      <c r="AJ506">
        <v>404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v>0</v>
      </c>
      <c r="AQ506">
        <v>0</v>
      </c>
      <c r="AR506">
        <v>0</v>
      </c>
    </row>
    <row r="507" spans="1:44" x14ac:dyDescent="0.2">
      <c r="A507">
        <f>ROW(Source!A1610)</f>
        <v>1610</v>
      </c>
      <c r="B507">
        <v>40607338</v>
      </c>
      <c r="C507">
        <v>40607328</v>
      </c>
      <c r="D507">
        <v>38620123</v>
      </c>
      <c r="E507">
        <v>1</v>
      </c>
      <c r="F507">
        <v>1</v>
      </c>
      <c r="G507">
        <v>25</v>
      </c>
      <c r="H507">
        <v>2</v>
      </c>
      <c r="I507" t="s">
        <v>593</v>
      </c>
      <c r="J507" t="s">
        <v>594</v>
      </c>
      <c r="K507" t="s">
        <v>595</v>
      </c>
      <c r="L507">
        <v>1368</v>
      </c>
      <c r="N507">
        <v>1011</v>
      </c>
      <c r="O507" t="s">
        <v>544</v>
      </c>
      <c r="P507" t="s">
        <v>544</v>
      </c>
      <c r="Q507">
        <v>1</v>
      </c>
      <c r="X507">
        <v>2.08</v>
      </c>
      <c r="Y507">
        <v>0</v>
      </c>
      <c r="Z507">
        <v>1159.46</v>
      </c>
      <c r="AA507">
        <v>525.74</v>
      </c>
      <c r="AB507">
        <v>0</v>
      </c>
      <c r="AC507">
        <v>0</v>
      </c>
      <c r="AD507">
        <v>1</v>
      </c>
      <c r="AE507">
        <v>0</v>
      </c>
      <c r="AF507" t="s">
        <v>3</v>
      </c>
      <c r="AG507">
        <v>2.08</v>
      </c>
      <c r="AH507">
        <v>2</v>
      </c>
      <c r="AI507">
        <v>40607330</v>
      </c>
      <c r="AJ507">
        <v>405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</row>
    <row r="508" spans="1:44" x14ac:dyDescent="0.2">
      <c r="A508">
        <f>ROW(Source!A1610)</f>
        <v>1610</v>
      </c>
      <c r="B508">
        <v>40607339</v>
      </c>
      <c r="C508">
        <v>40607328</v>
      </c>
      <c r="D508">
        <v>38620278</v>
      </c>
      <c r="E508">
        <v>1</v>
      </c>
      <c r="F508">
        <v>1</v>
      </c>
      <c r="G508">
        <v>25</v>
      </c>
      <c r="H508">
        <v>2</v>
      </c>
      <c r="I508" t="s">
        <v>596</v>
      </c>
      <c r="J508" t="s">
        <v>597</v>
      </c>
      <c r="K508" t="s">
        <v>598</v>
      </c>
      <c r="L508">
        <v>1368</v>
      </c>
      <c r="N508">
        <v>1011</v>
      </c>
      <c r="O508" t="s">
        <v>544</v>
      </c>
      <c r="P508" t="s">
        <v>544</v>
      </c>
      <c r="Q508">
        <v>1</v>
      </c>
      <c r="X508">
        <v>2.08</v>
      </c>
      <c r="Y508">
        <v>0</v>
      </c>
      <c r="Z508">
        <v>416.25</v>
      </c>
      <c r="AA508">
        <v>204.9</v>
      </c>
      <c r="AB508">
        <v>0</v>
      </c>
      <c r="AC508">
        <v>0</v>
      </c>
      <c r="AD508">
        <v>1</v>
      </c>
      <c r="AE508">
        <v>0</v>
      </c>
      <c r="AF508" t="s">
        <v>3</v>
      </c>
      <c r="AG508">
        <v>2.08</v>
      </c>
      <c r="AH508">
        <v>2</v>
      </c>
      <c r="AI508">
        <v>40607331</v>
      </c>
      <c r="AJ508">
        <v>406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0</v>
      </c>
    </row>
    <row r="509" spans="1:44" x14ac:dyDescent="0.2">
      <c r="A509">
        <f>ROW(Source!A1610)</f>
        <v>1610</v>
      </c>
      <c r="B509">
        <v>40607340</v>
      </c>
      <c r="C509">
        <v>40607328</v>
      </c>
      <c r="D509">
        <v>38620281</v>
      </c>
      <c r="E509">
        <v>1</v>
      </c>
      <c r="F509">
        <v>1</v>
      </c>
      <c r="G509">
        <v>25</v>
      </c>
      <c r="H509">
        <v>2</v>
      </c>
      <c r="I509" t="s">
        <v>599</v>
      </c>
      <c r="J509" t="s">
        <v>600</v>
      </c>
      <c r="K509" t="s">
        <v>601</v>
      </c>
      <c r="L509">
        <v>1368</v>
      </c>
      <c r="N509">
        <v>1011</v>
      </c>
      <c r="O509" t="s">
        <v>544</v>
      </c>
      <c r="P509" t="s">
        <v>544</v>
      </c>
      <c r="Q509">
        <v>1</v>
      </c>
      <c r="X509">
        <v>0.81</v>
      </c>
      <c r="Y509">
        <v>0</v>
      </c>
      <c r="Z509">
        <v>1942.21</v>
      </c>
      <c r="AA509">
        <v>436.39</v>
      </c>
      <c r="AB509">
        <v>0</v>
      </c>
      <c r="AC509">
        <v>0</v>
      </c>
      <c r="AD509">
        <v>1</v>
      </c>
      <c r="AE509">
        <v>0</v>
      </c>
      <c r="AF509" t="s">
        <v>3</v>
      </c>
      <c r="AG509">
        <v>0.81</v>
      </c>
      <c r="AH509">
        <v>2</v>
      </c>
      <c r="AI509">
        <v>40607332</v>
      </c>
      <c r="AJ509">
        <v>407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</row>
    <row r="510" spans="1:44" x14ac:dyDescent="0.2">
      <c r="A510">
        <f>ROW(Source!A1610)</f>
        <v>1610</v>
      </c>
      <c r="B510">
        <v>40607341</v>
      </c>
      <c r="C510">
        <v>40607328</v>
      </c>
      <c r="D510">
        <v>38620305</v>
      </c>
      <c r="E510">
        <v>1</v>
      </c>
      <c r="F510">
        <v>1</v>
      </c>
      <c r="G510">
        <v>25</v>
      </c>
      <c r="H510">
        <v>2</v>
      </c>
      <c r="I510" t="s">
        <v>581</v>
      </c>
      <c r="J510" t="s">
        <v>582</v>
      </c>
      <c r="K510" t="s">
        <v>583</v>
      </c>
      <c r="L510">
        <v>1368</v>
      </c>
      <c r="N510">
        <v>1011</v>
      </c>
      <c r="O510" t="s">
        <v>544</v>
      </c>
      <c r="P510" t="s">
        <v>544</v>
      </c>
      <c r="Q510">
        <v>1</v>
      </c>
      <c r="X510">
        <v>1.94</v>
      </c>
      <c r="Y510">
        <v>0</v>
      </c>
      <c r="Z510">
        <v>1364.77</v>
      </c>
      <c r="AA510">
        <v>610.30999999999995</v>
      </c>
      <c r="AB510">
        <v>0</v>
      </c>
      <c r="AC510">
        <v>0</v>
      </c>
      <c r="AD510">
        <v>1</v>
      </c>
      <c r="AE510">
        <v>0</v>
      </c>
      <c r="AF510" t="s">
        <v>3</v>
      </c>
      <c r="AG510">
        <v>1.94</v>
      </c>
      <c r="AH510">
        <v>2</v>
      </c>
      <c r="AI510">
        <v>40607333</v>
      </c>
      <c r="AJ510">
        <v>408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</row>
    <row r="511" spans="1:44" x14ac:dyDescent="0.2">
      <c r="A511">
        <f>ROW(Source!A1610)</f>
        <v>1610</v>
      </c>
      <c r="B511">
        <v>40607342</v>
      </c>
      <c r="C511">
        <v>40607328</v>
      </c>
      <c r="D511">
        <v>38620271</v>
      </c>
      <c r="E511">
        <v>1</v>
      </c>
      <c r="F511">
        <v>1</v>
      </c>
      <c r="G511">
        <v>25</v>
      </c>
      <c r="H511">
        <v>2</v>
      </c>
      <c r="I511" t="s">
        <v>602</v>
      </c>
      <c r="J511" t="s">
        <v>603</v>
      </c>
      <c r="K511" t="s">
        <v>604</v>
      </c>
      <c r="L511">
        <v>1368</v>
      </c>
      <c r="N511">
        <v>1011</v>
      </c>
      <c r="O511" t="s">
        <v>544</v>
      </c>
      <c r="P511" t="s">
        <v>544</v>
      </c>
      <c r="Q511">
        <v>1</v>
      </c>
      <c r="X511">
        <v>0.65</v>
      </c>
      <c r="Y511">
        <v>0</v>
      </c>
      <c r="Z511">
        <v>1179.56</v>
      </c>
      <c r="AA511">
        <v>439.28</v>
      </c>
      <c r="AB511">
        <v>0</v>
      </c>
      <c r="AC511">
        <v>0</v>
      </c>
      <c r="AD511">
        <v>1</v>
      </c>
      <c r="AE511">
        <v>0</v>
      </c>
      <c r="AF511" t="s">
        <v>3</v>
      </c>
      <c r="AG511">
        <v>0.65</v>
      </c>
      <c r="AH511">
        <v>2</v>
      </c>
      <c r="AI511">
        <v>40607334</v>
      </c>
      <c r="AJ511">
        <v>409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0</v>
      </c>
    </row>
    <row r="512" spans="1:44" x14ac:dyDescent="0.2">
      <c r="A512">
        <f>ROW(Source!A1610)</f>
        <v>1610</v>
      </c>
      <c r="B512">
        <v>40607343</v>
      </c>
      <c r="C512">
        <v>40607328</v>
      </c>
      <c r="D512">
        <v>38622214</v>
      </c>
      <c r="E512">
        <v>1</v>
      </c>
      <c r="F512">
        <v>1</v>
      </c>
      <c r="G512">
        <v>25</v>
      </c>
      <c r="H512">
        <v>3</v>
      </c>
      <c r="I512" t="s">
        <v>605</v>
      </c>
      <c r="J512" t="s">
        <v>606</v>
      </c>
      <c r="K512" t="s">
        <v>607</v>
      </c>
      <c r="L512">
        <v>1339</v>
      </c>
      <c r="N512">
        <v>1007</v>
      </c>
      <c r="O512" t="s">
        <v>263</v>
      </c>
      <c r="P512" t="s">
        <v>263</v>
      </c>
      <c r="Q512">
        <v>1</v>
      </c>
      <c r="X512">
        <v>110</v>
      </c>
      <c r="Y512">
        <v>590.78</v>
      </c>
      <c r="Z512">
        <v>0</v>
      </c>
      <c r="AA512">
        <v>0</v>
      </c>
      <c r="AB512">
        <v>0</v>
      </c>
      <c r="AC512">
        <v>0</v>
      </c>
      <c r="AD512">
        <v>1</v>
      </c>
      <c r="AE512">
        <v>0</v>
      </c>
      <c r="AF512" t="s">
        <v>3</v>
      </c>
      <c r="AG512">
        <v>110</v>
      </c>
      <c r="AH512">
        <v>2</v>
      </c>
      <c r="AI512">
        <v>40607335</v>
      </c>
      <c r="AJ512">
        <v>410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</row>
    <row r="513" spans="1:44" x14ac:dyDescent="0.2">
      <c r="A513">
        <f>ROW(Source!A1610)</f>
        <v>1610</v>
      </c>
      <c r="B513">
        <v>40607344</v>
      </c>
      <c r="C513">
        <v>40607328</v>
      </c>
      <c r="D513">
        <v>38622957</v>
      </c>
      <c r="E513">
        <v>1</v>
      </c>
      <c r="F513">
        <v>1</v>
      </c>
      <c r="G513">
        <v>25</v>
      </c>
      <c r="H513">
        <v>3</v>
      </c>
      <c r="I513" t="s">
        <v>608</v>
      </c>
      <c r="J513" t="s">
        <v>609</v>
      </c>
      <c r="K513" t="s">
        <v>610</v>
      </c>
      <c r="L513">
        <v>1339</v>
      </c>
      <c r="N513">
        <v>1007</v>
      </c>
      <c r="O513" t="s">
        <v>263</v>
      </c>
      <c r="P513" t="s">
        <v>263</v>
      </c>
      <c r="Q513">
        <v>1</v>
      </c>
      <c r="X513">
        <v>5</v>
      </c>
      <c r="Y513">
        <v>33.729999999999997</v>
      </c>
      <c r="Z513">
        <v>0</v>
      </c>
      <c r="AA513">
        <v>0</v>
      </c>
      <c r="AB513">
        <v>0</v>
      </c>
      <c r="AC513">
        <v>0</v>
      </c>
      <c r="AD513">
        <v>1</v>
      </c>
      <c r="AE513">
        <v>0</v>
      </c>
      <c r="AF513" t="s">
        <v>3</v>
      </c>
      <c r="AG513">
        <v>5</v>
      </c>
      <c r="AH513">
        <v>2</v>
      </c>
      <c r="AI513">
        <v>40607336</v>
      </c>
      <c r="AJ513">
        <v>411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</row>
    <row r="514" spans="1:44" x14ac:dyDescent="0.2">
      <c r="A514">
        <f>ROW(Source!A1611)</f>
        <v>1611</v>
      </c>
      <c r="B514">
        <v>40607346</v>
      </c>
      <c r="C514">
        <v>40607345</v>
      </c>
      <c r="D514">
        <v>38607873</v>
      </c>
      <c r="E514">
        <v>25</v>
      </c>
      <c r="F514">
        <v>1</v>
      </c>
      <c r="G514">
        <v>25</v>
      </c>
      <c r="H514">
        <v>1</v>
      </c>
      <c r="I514" t="s">
        <v>538</v>
      </c>
      <c r="J514" t="s">
        <v>3</v>
      </c>
      <c r="K514" t="s">
        <v>539</v>
      </c>
      <c r="L514">
        <v>1191</v>
      </c>
      <c r="N514">
        <v>1013</v>
      </c>
      <c r="O514" t="s">
        <v>540</v>
      </c>
      <c r="P514" t="s">
        <v>540</v>
      </c>
      <c r="Q514">
        <v>1</v>
      </c>
      <c r="X514">
        <v>24.84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1</v>
      </c>
      <c r="AE514">
        <v>1</v>
      </c>
      <c r="AF514" t="s">
        <v>3</v>
      </c>
      <c r="AG514">
        <v>24.84</v>
      </c>
      <c r="AH514">
        <v>2</v>
      </c>
      <c r="AI514">
        <v>40607346</v>
      </c>
      <c r="AJ514">
        <v>412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0</v>
      </c>
      <c r="AQ514">
        <v>0</v>
      </c>
      <c r="AR514">
        <v>0</v>
      </c>
    </row>
    <row r="515" spans="1:44" x14ac:dyDescent="0.2">
      <c r="A515">
        <f>ROW(Source!A1611)</f>
        <v>1611</v>
      </c>
      <c r="B515">
        <v>40607347</v>
      </c>
      <c r="C515">
        <v>40607345</v>
      </c>
      <c r="D515">
        <v>38620100</v>
      </c>
      <c r="E515">
        <v>1</v>
      </c>
      <c r="F515">
        <v>1</v>
      </c>
      <c r="G515">
        <v>25</v>
      </c>
      <c r="H515">
        <v>2</v>
      </c>
      <c r="I515" t="s">
        <v>635</v>
      </c>
      <c r="J515" t="s">
        <v>636</v>
      </c>
      <c r="K515" t="s">
        <v>637</v>
      </c>
      <c r="L515">
        <v>1368</v>
      </c>
      <c r="N515">
        <v>1011</v>
      </c>
      <c r="O515" t="s">
        <v>544</v>
      </c>
      <c r="P515" t="s">
        <v>544</v>
      </c>
      <c r="Q515">
        <v>1</v>
      </c>
      <c r="X515">
        <v>2.94</v>
      </c>
      <c r="Y515">
        <v>0</v>
      </c>
      <c r="Z515">
        <v>923.83</v>
      </c>
      <c r="AA515">
        <v>342.06</v>
      </c>
      <c r="AB515">
        <v>0</v>
      </c>
      <c r="AC515">
        <v>0</v>
      </c>
      <c r="AD515">
        <v>1</v>
      </c>
      <c r="AE515">
        <v>0</v>
      </c>
      <c r="AF515" t="s">
        <v>3</v>
      </c>
      <c r="AG515">
        <v>2.94</v>
      </c>
      <c r="AH515">
        <v>2</v>
      </c>
      <c r="AI515">
        <v>40607347</v>
      </c>
      <c r="AJ515">
        <v>413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v>0</v>
      </c>
      <c r="AQ515">
        <v>0</v>
      </c>
      <c r="AR515">
        <v>0</v>
      </c>
    </row>
    <row r="516" spans="1:44" x14ac:dyDescent="0.2">
      <c r="A516">
        <f>ROW(Source!A1611)</f>
        <v>1611</v>
      </c>
      <c r="B516">
        <v>40607348</v>
      </c>
      <c r="C516">
        <v>40607345</v>
      </c>
      <c r="D516">
        <v>38620281</v>
      </c>
      <c r="E516">
        <v>1</v>
      </c>
      <c r="F516">
        <v>1</v>
      </c>
      <c r="G516">
        <v>25</v>
      </c>
      <c r="H516">
        <v>2</v>
      </c>
      <c r="I516" t="s">
        <v>599</v>
      </c>
      <c r="J516" t="s">
        <v>600</v>
      </c>
      <c r="K516" t="s">
        <v>601</v>
      </c>
      <c r="L516">
        <v>1368</v>
      </c>
      <c r="N516">
        <v>1011</v>
      </c>
      <c r="O516" t="s">
        <v>544</v>
      </c>
      <c r="P516" t="s">
        <v>544</v>
      </c>
      <c r="Q516">
        <v>1</v>
      </c>
      <c r="X516">
        <v>1.1399999999999999</v>
      </c>
      <c r="Y516">
        <v>0</v>
      </c>
      <c r="Z516">
        <v>1942.21</v>
      </c>
      <c r="AA516">
        <v>436.39</v>
      </c>
      <c r="AB516">
        <v>0</v>
      </c>
      <c r="AC516">
        <v>0</v>
      </c>
      <c r="AD516">
        <v>1</v>
      </c>
      <c r="AE516">
        <v>0</v>
      </c>
      <c r="AF516" t="s">
        <v>3</v>
      </c>
      <c r="AG516">
        <v>1.1399999999999999</v>
      </c>
      <c r="AH516">
        <v>2</v>
      </c>
      <c r="AI516">
        <v>40607348</v>
      </c>
      <c r="AJ516">
        <v>414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0</v>
      </c>
      <c r="AQ516">
        <v>0</v>
      </c>
      <c r="AR516">
        <v>0</v>
      </c>
    </row>
    <row r="517" spans="1:44" x14ac:dyDescent="0.2">
      <c r="A517">
        <f>ROW(Source!A1611)</f>
        <v>1611</v>
      </c>
      <c r="B517">
        <v>40607349</v>
      </c>
      <c r="C517">
        <v>40607345</v>
      </c>
      <c r="D517">
        <v>38620266</v>
      </c>
      <c r="E517">
        <v>1</v>
      </c>
      <c r="F517">
        <v>1</v>
      </c>
      <c r="G517">
        <v>25</v>
      </c>
      <c r="H517">
        <v>2</v>
      </c>
      <c r="I517" t="s">
        <v>638</v>
      </c>
      <c r="J517" t="s">
        <v>639</v>
      </c>
      <c r="K517" t="s">
        <v>640</v>
      </c>
      <c r="L517">
        <v>1368</v>
      </c>
      <c r="N517">
        <v>1011</v>
      </c>
      <c r="O517" t="s">
        <v>544</v>
      </c>
      <c r="P517" t="s">
        <v>544</v>
      </c>
      <c r="Q517">
        <v>1</v>
      </c>
      <c r="X517">
        <v>8.9600000000000009</v>
      </c>
      <c r="Y517">
        <v>0</v>
      </c>
      <c r="Z517">
        <v>1207.81</v>
      </c>
      <c r="AA517">
        <v>504.4</v>
      </c>
      <c r="AB517">
        <v>0</v>
      </c>
      <c r="AC517">
        <v>0</v>
      </c>
      <c r="AD517">
        <v>1</v>
      </c>
      <c r="AE517">
        <v>0</v>
      </c>
      <c r="AF517" t="s">
        <v>3</v>
      </c>
      <c r="AG517">
        <v>8.9600000000000009</v>
      </c>
      <c r="AH517">
        <v>2</v>
      </c>
      <c r="AI517">
        <v>40607349</v>
      </c>
      <c r="AJ517">
        <v>415</v>
      </c>
      <c r="AK517">
        <v>0</v>
      </c>
      <c r="AL517">
        <v>0</v>
      </c>
      <c r="AM517">
        <v>0</v>
      </c>
      <c r="AN517">
        <v>0</v>
      </c>
      <c r="AO517">
        <v>0</v>
      </c>
      <c r="AP517">
        <v>0</v>
      </c>
      <c r="AQ517">
        <v>0</v>
      </c>
      <c r="AR517">
        <v>0</v>
      </c>
    </row>
    <row r="518" spans="1:44" x14ac:dyDescent="0.2">
      <c r="A518">
        <f>ROW(Source!A1611)</f>
        <v>1611</v>
      </c>
      <c r="B518">
        <v>40607350</v>
      </c>
      <c r="C518">
        <v>40607345</v>
      </c>
      <c r="D518">
        <v>38620267</v>
      </c>
      <c r="E518">
        <v>1</v>
      </c>
      <c r="F518">
        <v>1</v>
      </c>
      <c r="G518">
        <v>25</v>
      </c>
      <c r="H518">
        <v>2</v>
      </c>
      <c r="I518" t="s">
        <v>641</v>
      </c>
      <c r="J518" t="s">
        <v>642</v>
      </c>
      <c r="K518" t="s">
        <v>643</v>
      </c>
      <c r="L518">
        <v>1368</v>
      </c>
      <c r="N518">
        <v>1011</v>
      </c>
      <c r="O518" t="s">
        <v>544</v>
      </c>
      <c r="P518" t="s">
        <v>544</v>
      </c>
      <c r="Q518">
        <v>1</v>
      </c>
      <c r="X518">
        <v>18.25</v>
      </c>
      <c r="Y518">
        <v>0</v>
      </c>
      <c r="Z518">
        <v>1741.23</v>
      </c>
      <c r="AA518">
        <v>685.71</v>
      </c>
      <c r="AB518">
        <v>0</v>
      </c>
      <c r="AC518">
        <v>0</v>
      </c>
      <c r="AD518">
        <v>1</v>
      </c>
      <c r="AE518">
        <v>0</v>
      </c>
      <c r="AF518" t="s">
        <v>3</v>
      </c>
      <c r="AG518">
        <v>18.25</v>
      </c>
      <c r="AH518">
        <v>2</v>
      </c>
      <c r="AI518">
        <v>40607350</v>
      </c>
      <c r="AJ518">
        <v>416</v>
      </c>
      <c r="AK518">
        <v>0</v>
      </c>
      <c r="AL518">
        <v>0</v>
      </c>
      <c r="AM518">
        <v>0</v>
      </c>
      <c r="AN518">
        <v>0</v>
      </c>
      <c r="AO518">
        <v>0</v>
      </c>
      <c r="AP518">
        <v>0</v>
      </c>
      <c r="AQ518">
        <v>0</v>
      </c>
      <c r="AR518">
        <v>0</v>
      </c>
    </row>
    <row r="519" spans="1:44" x14ac:dyDescent="0.2">
      <c r="A519">
        <f>ROW(Source!A1611)</f>
        <v>1611</v>
      </c>
      <c r="B519">
        <v>40607351</v>
      </c>
      <c r="C519">
        <v>40607345</v>
      </c>
      <c r="D519">
        <v>38620305</v>
      </c>
      <c r="E519">
        <v>1</v>
      </c>
      <c r="F519">
        <v>1</v>
      </c>
      <c r="G519">
        <v>25</v>
      </c>
      <c r="H519">
        <v>2</v>
      </c>
      <c r="I519" t="s">
        <v>581</v>
      </c>
      <c r="J519" t="s">
        <v>582</v>
      </c>
      <c r="K519" t="s">
        <v>583</v>
      </c>
      <c r="L519">
        <v>1368</v>
      </c>
      <c r="N519">
        <v>1011</v>
      </c>
      <c r="O519" t="s">
        <v>544</v>
      </c>
      <c r="P519" t="s">
        <v>544</v>
      </c>
      <c r="Q519">
        <v>1</v>
      </c>
      <c r="X519">
        <v>2.2400000000000002</v>
      </c>
      <c r="Y519">
        <v>0</v>
      </c>
      <c r="Z519">
        <v>1364.77</v>
      </c>
      <c r="AA519">
        <v>610.30999999999995</v>
      </c>
      <c r="AB519">
        <v>0</v>
      </c>
      <c r="AC519">
        <v>0</v>
      </c>
      <c r="AD519">
        <v>1</v>
      </c>
      <c r="AE519">
        <v>0</v>
      </c>
      <c r="AF519" t="s">
        <v>3</v>
      </c>
      <c r="AG519">
        <v>2.2400000000000002</v>
      </c>
      <c r="AH519">
        <v>2</v>
      </c>
      <c r="AI519">
        <v>40607351</v>
      </c>
      <c r="AJ519">
        <v>417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</row>
    <row r="520" spans="1:44" x14ac:dyDescent="0.2">
      <c r="A520">
        <f>ROW(Source!A1611)</f>
        <v>1611</v>
      </c>
      <c r="B520">
        <v>40607352</v>
      </c>
      <c r="C520">
        <v>40607345</v>
      </c>
      <c r="D520">
        <v>38620271</v>
      </c>
      <c r="E520">
        <v>1</v>
      </c>
      <c r="F520">
        <v>1</v>
      </c>
      <c r="G520">
        <v>25</v>
      </c>
      <c r="H520">
        <v>2</v>
      </c>
      <c r="I520" t="s">
        <v>602</v>
      </c>
      <c r="J520" t="s">
        <v>603</v>
      </c>
      <c r="K520" t="s">
        <v>604</v>
      </c>
      <c r="L520">
        <v>1368</v>
      </c>
      <c r="N520">
        <v>1011</v>
      </c>
      <c r="O520" t="s">
        <v>544</v>
      </c>
      <c r="P520" t="s">
        <v>544</v>
      </c>
      <c r="Q520">
        <v>1</v>
      </c>
      <c r="X520">
        <v>0.65</v>
      </c>
      <c r="Y520">
        <v>0</v>
      </c>
      <c r="Z520">
        <v>1179.56</v>
      </c>
      <c r="AA520">
        <v>439.28</v>
      </c>
      <c r="AB520">
        <v>0</v>
      </c>
      <c r="AC520">
        <v>0</v>
      </c>
      <c r="AD520">
        <v>1</v>
      </c>
      <c r="AE520">
        <v>0</v>
      </c>
      <c r="AF520" t="s">
        <v>3</v>
      </c>
      <c r="AG520">
        <v>0.65</v>
      </c>
      <c r="AH520">
        <v>2</v>
      </c>
      <c r="AI520">
        <v>40607352</v>
      </c>
      <c r="AJ520">
        <v>418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0</v>
      </c>
      <c r="AQ520">
        <v>0</v>
      </c>
      <c r="AR520">
        <v>0</v>
      </c>
    </row>
    <row r="521" spans="1:44" x14ac:dyDescent="0.2">
      <c r="A521">
        <f>ROW(Source!A1611)</f>
        <v>1611</v>
      </c>
      <c r="B521">
        <v>40607353</v>
      </c>
      <c r="C521">
        <v>40607345</v>
      </c>
      <c r="D521">
        <v>38622240</v>
      </c>
      <c r="E521">
        <v>1</v>
      </c>
      <c r="F521">
        <v>1</v>
      </c>
      <c r="G521">
        <v>25</v>
      </c>
      <c r="H521">
        <v>3</v>
      </c>
      <c r="I521" t="s">
        <v>644</v>
      </c>
      <c r="J521" t="s">
        <v>645</v>
      </c>
      <c r="K521" t="s">
        <v>646</v>
      </c>
      <c r="L521">
        <v>1339</v>
      </c>
      <c r="N521">
        <v>1007</v>
      </c>
      <c r="O521" t="s">
        <v>263</v>
      </c>
      <c r="P521" t="s">
        <v>263</v>
      </c>
      <c r="Q521">
        <v>1</v>
      </c>
      <c r="X521">
        <v>126</v>
      </c>
      <c r="Y521">
        <v>1806.27</v>
      </c>
      <c r="Z521">
        <v>0</v>
      </c>
      <c r="AA521">
        <v>0</v>
      </c>
      <c r="AB521">
        <v>0</v>
      </c>
      <c r="AC521">
        <v>0</v>
      </c>
      <c r="AD521">
        <v>1</v>
      </c>
      <c r="AE521">
        <v>0</v>
      </c>
      <c r="AF521" t="s">
        <v>3</v>
      </c>
      <c r="AG521">
        <v>126</v>
      </c>
      <c r="AH521">
        <v>2</v>
      </c>
      <c r="AI521">
        <v>40607353</v>
      </c>
      <c r="AJ521">
        <v>419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0</v>
      </c>
    </row>
    <row r="522" spans="1:44" x14ac:dyDescent="0.2">
      <c r="A522">
        <f>ROW(Source!A1611)</f>
        <v>1611</v>
      </c>
      <c r="B522">
        <v>40607354</v>
      </c>
      <c r="C522">
        <v>40607345</v>
      </c>
      <c r="D522">
        <v>38622957</v>
      </c>
      <c r="E522">
        <v>1</v>
      </c>
      <c r="F522">
        <v>1</v>
      </c>
      <c r="G522">
        <v>25</v>
      </c>
      <c r="H522">
        <v>3</v>
      </c>
      <c r="I522" t="s">
        <v>608</v>
      </c>
      <c r="J522" t="s">
        <v>609</v>
      </c>
      <c r="K522" t="s">
        <v>610</v>
      </c>
      <c r="L522">
        <v>1339</v>
      </c>
      <c r="N522">
        <v>1007</v>
      </c>
      <c r="O522" t="s">
        <v>263</v>
      </c>
      <c r="P522" t="s">
        <v>263</v>
      </c>
      <c r="Q522">
        <v>1</v>
      </c>
      <c r="X522">
        <v>7</v>
      </c>
      <c r="Y522">
        <v>33.729999999999997</v>
      </c>
      <c r="Z522">
        <v>0</v>
      </c>
      <c r="AA522">
        <v>0</v>
      </c>
      <c r="AB522">
        <v>0</v>
      </c>
      <c r="AC522">
        <v>0</v>
      </c>
      <c r="AD522">
        <v>1</v>
      </c>
      <c r="AE522">
        <v>0</v>
      </c>
      <c r="AF522" t="s">
        <v>3</v>
      </c>
      <c r="AG522">
        <v>7</v>
      </c>
      <c r="AH522">
        <v>2</v>
      </c>
      <c r="AI522">
        <v>40607354</v>
      </c>
      <c r="AJ522">
        <v>420</v>
      </c>
      <c r="AK522">
        <v>0</v>
      </c>
      <c r="AL522">
        <v>0</v>
      </c>
      <c r="AM522">
        <v>0</v>
      </c>
      <c r="AN522">
        <v>0</v>
      </c>
      <c r="AO522">
        <v>0</v>
      </c>
      <c r="AP522">
        <v>0</v>
      </c>
      <c r="AQ522">
        <v>0</v>
      </c>
      <c r="AR522">
        <v>0</v>
      </c>
    </row>
    <row r="523" spans="1:44" x14ac:dyDescent="0.2">
      <c r="A523">
        <f>ROW(Source!A1612)</f>
        <v>1612</v>
      </c>
      <c r="B523">
        <v>40607359</v>
      </c>
      <c r="C523">
        <v>40607356</v>
      </c>
      <c r="D523">
        <v>38607873</v>
      </c>
      <c r="E523">
        <v>25</v>
      </c>
      <c r="F523">
        <v>1</v>
      </c>
      <c r="G523">
        <v>25</v>
      </c>
      <c r="H523">
        <v>1</v>
      </c>
      <c r="I523" t="s">
        <v>538</v>
      </c>
      <c r="J523" t="s">
        <v>3</v>
      </c>
      <c r="K523" t="s">
        <v>539</v>
      </c>
      <c r="L523">
        <v>1191</v>
      </c>
      <c r="N523">
        <v>1013</v>
      </c>
      <c r="O523" t="s">
        <v>540</v>
      </c>
      <c r="P523" t="s">
        <v>540</v>
      </c>
      <c r="Q523">
        <v>1</v>
      </c>
      <c r="X523">
        <v>10.3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1</v>
      </c>
      <c r="AE523">
        <v>1</v>
      </c>
      <c r="AF523" t="s">
        <v>3</v>
      </c>
      <c r="AG523">
        <v>10.3</v>
      </c>
      <c r="AH523">
        <v>3</v>
      </c>
      <c r="AI523">
        <v>-1</v>
      </c>
      <c r="AJ523" t="s">
        <v>3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0</v>
      </c>
    </row>
    <row r="524" spans="1:44" x14ac:dyDescent="0.2">
      <c r="A524">
        <f>ROW(Source!A1612)</f>
        <v>1612</v>
      </c>
      <c r="B524">
        <v>40607360</v>
      </c>
      <c r="C524">
        <v>40607356</v>
      </c>
      <c r="D524">
        <v>38620266</v>
      </c>
      <c r="E524">
        <v>1</v>
      </c>
      <c r="F524">
        <v>1</v>
      </c>
      <c r="G524">
        <v>25</v>
      </c>
      <c r="H524">
        <v>2</v>
      </c>
      <c r="I524" t="s">
        <v>638</v>
      </c>
      <c r="J524" t="s">
        <v>639</v>
      </c>
      <c r="K524" t="s">
        <v>640</v>
      </c>
      <c r="L524">
        <v>1368</v>
      </c>
      <c r="N524">
        <v>1011</v>
      </c>
      <c r="O524" t="s">
        <v>544</v>
      </c>
      <c r="P524" t="s">
        <v>544</v>
      </c>
      <c r="Q524">
        <v>1</v>
      </c>
      <c r="X524">
        <v>0.89</v>
      </c>
      <c r="Y524">
        <v>0</v>
      </c>
      <c r="Z524">
        <v>1207.81</v>
      </c>
      <c r="AA524">
        <v>504.4</v>
      </c>
      <c r="AB524">
        <v>0</v>
      </c>
      <c r="AC524">
        <v>0</v>
      </c>
      <c r="AD524">
        <v>1</v>
      </c>
      <c r="AE524">
        <v>0</v>
      </c>
      <c r="AF524" t="s">
        <v>3</v>
      </c>
      <c r="AG524">
        <v>0.89</v>
      </c>
      <c r="AH524">
        <v>3</v>
      </c>
      <c r="AI524">
        <v>-1</v>
      </c>
      <c r="AJ524" t="s">
        <v>3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</row>
    <row r="525" spans="1:44" x14ac:dyDescent="0.2">
      <c r="A525">
        <f>ROW(Source!A1612)</f>
        <v>1612</v>
      </c>
      <c r="B525">
        <v>40607361</v>
      </c>
      <c r="C525">
        <v>40607356</v>
      </c>
      <c r="D525">
        <v>38621061</v>
      </c>
      <c r="E525">
        <v>1</v>
      </c>
      <c r="F525">
        <v>1</v>
      </c>
      <c r="G525">
        <v>25</v>
      </c>
      <c r="H525">
        <v>3</v>
      </c>
      <c r="I525" t="s">
        <v>724</v>
      </c>
      <c r="J525" t="s">
        <v>725</v>
      </c>
      <c r="K525" t="s">
        <v>726</v>
      </c>
      <c r="L525">
        <v>1348</v>
      </c>
      <c r="N525">
        <v>1009</v>
      </c>
      <c r="O525" t="s">
        <v>42</v>
      </c>
      <c r="P525" t="s">
        <v>42</v>
      </c>
      <c r="Q525">
        <v>1000</v>
      </c>
      <c r="X525">
        <v>0.06</v>
      </c>
      <c r="Y525">
        <v>29928.9</v>
      </c>
      <c r="Z525">
        <v>0</v>
      </c>
      <c r="AA525">
        <v>0</v>
      </c>
      <c r="AB525">
        <v>0</v>
      </c>
      <c r="AC525">
        <v>0</v>
      </c>
      <c r="AD525">
        <v>1</v>
      </c>
      <c r="AE525">
        <v>0</v>
      </c>
      <c r="AF525" t="s">
        <v>3</v>
      </c>
      <c r="AG525">
        <v>0.06</v>
      </c>
      <c r="AH525">
        <v>3</v>
      </c>
      <c r="AI525">
        <v>-1</v>
      </c>
      <c r="AJ525" t="s">
        <v>3</v>
      </c>
      <c r="AK525">
        <v>0</v>
      </c>
      <c r="AL525">
        <v>0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0</v>
      </c>
    </row>
    <row r="526" spans="1:44" x14ac:dyDescent="0.2">
      <c r="A526">
        <f>ROW(Source!A1612)</f>
        <v>1612</v>
      </c>
      <c r="B526">
        <v>40607362</v>
      </c>
      <c r="C526">
        <v>40607356</v>
      </c>
      <c r="D526">
        <v>38624125</v>
      </c>
      <c r="E526">
        <v>1</v>
      </c>
      <c r="F526">
        <v>1</v>
      </c>
      <c r="G526">
        <v>25</v>
      </c>
      <c r="H526">
        <v>3</v>
      </c>
      <c r="I526" t="s">
        <v>133</v>
      </c>
      <c r="J526" t="s">
        <v>135</v>
      </c>
      <c r="K526" t="s">
        <v>134</v>
      </c>
      <c r="L526">
        <v>1348</v>
      </c>
      <c r="N526">
        <v>1009</v>
      </c>
      <c r="O526" t="s">
        <v>42</v>
      </c>
      <c r="P526" t="s">
        <v>42</v>
      </c>
      <c r="Q526">
        <v>1000</v>
      </c>
      <c r="X526">
        <v>7.14</v>
      </c>
      <c r="Y526">
        <v>2628.2</v>
      </c>
      <c r="Z526">
        <v>0</v>
      </c>
      <c r="AA526">
        <v>0</v>
      </c>
      <c r="AB526">
        <v>0</v>
      </c>
      <c r="AC526">
        <v>0</v>
      </c>
      <c r="AD526">
        <v>1</v>
      </c>
      <c r="AE526">
        <v>0</v>
      </c>
      <c r="AF526" t="s">
        <v>3</v>
      </c>
      <c r="AG526">
        <v>7.14</v>
      </c>
      <c r="AH526">
        <v>2</v>
      </c>
      <c r="AI526">
        <v>40607358</v>
      </c>
      <c r="AJ526">
        <v>422</v>
      </c>
      <c r="AK526">
        <v>0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0</v>
      </c>
    </row>
    <row r="527" spans="1:44" x14ac:dyDescent="0.2">
      <c r="A527">
        <f>ROW(Source!A1649)</f>
        <v>1649</v>
      </c>
      <c r="B527">
        <v>40607431</v>
      </c>
      <c r="C527">
        <v>40607422</v>
      </c>
      <c r="D527">
        <v>38607873</v>
      </c>
      <c r="E527">
        <v>25</v>
      </c>
      <c r="F527">
        <v>1</v>
      </c>
      <c r="G527">
        <v>25</v>
      </c>
      <c r="H527">
        <v>1</v>
      </c>
      <c r="I527" t="s">
        <v>538</v>
      </c>
      <c r="J527" t="s">
        <v>3</v>
      </c>
      <c r="K527" t="s">
        <v>539</v>
      </c>
      <c r="L527">
        <v>1191</v>
      </c>
      <c r="N527">
        <v>1013</v>
      </c>
      <c r="O527" t="s">
        <v>540</v>
      </c>
      <c r="P527" t="s">
        <v>540</v>
      </c>
      <c r="Q527">
        <v>1</v>
      </c>
      <c r="X527">
        <v>16.559999999999999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1</v>
      </c>
      <c r="AE527">
        <v>1</v>
      </c>
      <c r="AF527" t="s">
        <v>3</v>
      </c>
      <c r="AG527">
        <v>16.559999999999999</v>
      </c>
      <c r="AH527">
        <v>2</v>
      </c>
      <c r="AI527">
        <v>40607423</v>
      </c>
      <c r="AJ527">
        <v>423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0</v>
      </c>
    </row>
    <row r="528" spans="1:44" x14ac:dyDescent="0.2">
      <c r="A528">
        <f>ROW(Source!A1649)</f>
        <v>1649</v>
      </c>
      <c r="B528">
        <v>40607432</v>
      </c>
      <c r="C528">
        <v>40607422</v>
      </c>
      <c r="D528">
        <v>38620123</v>
      </c>
      <c r="E528">
        <v>1</v>
      </c>
      <c r="F528">
        <v>1</v>
      </c>
      <c r="G528">
        <v>25</v>
      </c>
      <c r="H528">
        <v>2</v>
      </c>
      <c r="I528" t="s">
        <v>593</v>
      </c>
      <c r="J528" t="s">
        <v>594</v>
      </c>
      <c r="K528" t="s">
        <v>595</v>
      </c>
      <c r="L528">
        <v>1368</v>
      </c>
      <c r="N528">
        <v>1011</v>
      </c>
      <c r="O528" t="s">
        <v>544</v>
      </c>
      <c r="P528" t="s">
        <v>544</v>
      </c>
      <c r="Q528">
        <v>1</v>
      </c>
      <c r="X528">
        <v>2.08</v>
      </c>
      <c r="Y528">
        <v>0</v>
      </c>
      <c r="Z528">
        <v>1159.46</v>
      </c>
      <c r="AA528">
        <v>525.74</v>
      </c>
      <c r="AB528">
        <v>0</v>
      </c>
      <c r="AC528">
        <v>0</v>
      </c>
      <c r="AD528">
        <v>1</v>
      </c>
      <c r="AE528">
        <v>0</v>
      </c>
      <c r="AF528" t="s">
        <v>3</v>
      </c>
      <c r="AG528">
        <v>2.08</v>
      </c>
      <c r="AH528">
        <v>2</v>
      </c>
      <c r="AI528">
        <v>40607424</v>
      </c>
      <c r="AJ528">
        <v>424</v>
      </c>
      <c r="AK528">
        <v>0</v>
      </c>
      <c r="AL528">
        <v>0</v>
      </c>
      <c r="AM528">
        <v>0</v>
      </c>
      <c r="AN528">
        <v>0</v>
      </c>
      <c r="AO528">
        <v>0</v>
      </c>
      <c r="AP528">
        <v>0</v>
      </c>
      <c r="AQ528">
        <v>0</v>
      </c>
      <c r="AR528">
        <v>0</v>
      </c>
    </row>
    <row r="529" spans="1:44" x14ac:dyDescent="0.2">
      <c r="A529">
        <f>ROW(Source!A1649)</f>
        <v>1649</v>
      </c>
      <c r="B529">
        <v>40607433</v>
      </c>
      <c r="C529">
        <v>40607422</v>
      </c>
      <c r="D529">
        <v>38620278</v>
      </c>
      <c r="E529">
        <v>1</v>
      </c>
      <c r="F529">
        <v>1</v>
      </c>
      <c r="G529">
        <v>25</v>
      </c>
      <c r="H529">
        <v>2</v>
      </c>
      <c r="I529" t="s">
        <v>596</v>
      </c>
      <c r="J529" t="s">
        <v>597</v>
      </c>
      <c r="K529" t="s">
        <v>598</v>
      </c>
      <c r="L529">
        <v>1368</v>
      </c>
      <c r="N529">
        <v>1011</v>
      </c>
      <c r="O529" t="s">
        <v>544</v>
      </c>
      <c r="P529" t="s">
        <v>544</v>
      </c>
      <c r="Q529">
        <v>1</v>
      </c>
      <c r="X529">
        <v>2.08</v>
      </c>
      <c r="Y529">
        <v>0</v>
      </c>
      <c r="Z529">
        <v>416.25</v>
      </c>
      <c r="AA529">
        <v>204.9</v>
      </c>
      <c r="AB529">
        <v>0</v>
      </c>
      <c r="AC529">
        <v>0</v>
      </c>
      <c r="AD529">
        <v>1</v>
      </c>
      <c r="AE529">
        <v>0</v>
      </c>
      <c r="AF529" t="s">
        <v>3</v>
      </c>
      <c r="AG529">
        <v>2.08</v>
      </c>
      <c r="AH529">
        <v>2</v>
      </c>
      <c r="AI529">
        <v>40607425</v>
      </c>
      <c r="AJ529">
        <v>425</v>
      </c>
      <c r="AK529">
        <v>0</v>
      </c>
      <c r="AL529">
        <v>0</v>
      </c>
      <c r="AM529">
        <v>0</v>
      </c>
      <c r="AN529">
        <v>0</v>
      </c>
      <c r="AO529">
        <v>0</v>
      </c>
      <c r="AP529">
        <v>0</v>
      </c>
      <c r="AQ529">
        <v>0</v>
      </c>
      <c r="AR529">
        <v>0</v>
      </c>
    </row>
    <row r="530" spans="1:44" x14ac:dyDescent="0.2">
      <c r="A530">
        <f>ROW(Source!A1649)</f>
        <v>1649</v>
      </c>
      <c r="B530">
        <v>40607434</v>
      </c>
      <c r="C530">
        <v>40607422</v>
      </c>
      <c r="D530">
        <v>38620281</v>
      </c>
      <c r="E530">
        <v>1</v>
      </c>
      <c r="F530">
        <v>1</v>
      </c>
      <c r="G530">
        <v>25</v>
      </c>
      <c r="H530">
        <v>2</v>
      </c>
      <c r="I530" t="s">
        <v>599</v>
      </c>
      <c r="J530" t="s">
        <v>600</v>
      </c>
      <c r="K530" t="s">
        <v>601</v>
      </c>
      <c r="L530">
        <v>1368</v>
      </c>
      <c r="N530">
        <v>1011</v>
      </c>
      <c r="O530" t="s">
        <v>544</v>
      </c>
      <c r="P530" t="s">
        <v>544</v>
      </c>
      <c r="Q530">
        <v>1</v>
      </c>
      <c r="X530">
        <v>0.81</v>
      </c>
      <c r="Y530">
        <v>0</v>
      </c>
      <c r="Z530">
        <v>1942.21</v>
      </c>
      <c r="AA530">
        <v>436.39</v>
      </c>
      <c r="AB530">
        <v>0</v>
      </c>
      <c r="AC530">
        <v>0</v>
      </c>
      <c r="AD530">
        <v>1</v>
      </c>
      <c r="AE530">
        <v>0</v>
      </c>
      <c r="AF530" t="s">
        <v>3</v>
      </c>
      <c r="AG530">
        <v>0.81</v>
      </c>
      <c r="AH530">
        <v>2</v>
      </c>
      <c r="AI530">
        <v>40607426</v>
      </c>
      <c r="AJ530">
        <v>426</v>
      </c>
      <c r="AK530">
        <v>0</v>
      </c>
      <c r="AL530">
        <v>0</v>
      </c>
      <c r="AM530">
        <v>0</v>
      </c>
      <c r="AN530">
        <v>0</v>
      </c>
      <c r="AO530">
        <v>0</v>
      </c>
      <c r="AP530">
        <v>0</v>
      </c>
      <c r="AQ530">
        <v>0</v>
      </c>
      <c r="AR530">
        <v>0</v>
      </c>
    </row>
    <row r="531" spans="1:44" x14ac:dyDescent="0.2">
      <c r="A531">
        <f>ROW(Source!A1649)</f>
        <v>1649</v>
      </c>
      <c r="B531">
        <v>40607435</v>
      </c>
      <c r="C531">
        <v>40607422</v>
      </c>
      <c r="D531">
        <v>38620305</v>
      </c>
      <c r="E531">
        <v>1</v>
      </c>
      <c r="F531">
        <v>1</v>
      </c>
      <c r="G531">
        <v>25</v>
      </c>
      <c r="H531">
        <v>2</v>
      </c>
      <c r="I531" t="s">
        <v>581</v>
      </c>
      <c r="J531" t="s">
        <v>582</v>
      </c>
      <c r="K531" t="s">
        <v>583</v>
      </c>
      <c r="L531">
        <v>1368</v>
      </c>
      <c r="N531">
        <v>1011</v>
      </c>
      <c r="O531" t="s">
        <v>544</v>
      </c>
      <c r="P531" t="s">
        <v>544</v>
      </c>
      <c r="Q531">
        <v>1</v>
      </c>
      <c r="X531">
        <v>1.94</v>
      </c>
      <c r="Y531">
        <v>0</v>
      </c>
      <c r="Z531">
        <v>1364.77</v>
      </c>
      <c r="AA531">
        <v>610.30999999999995</v>
      </c>
      <c r="AB531">
        <v>0</v>
      </c>
      <c r="AC531">
        <v>0</v>
      </c>
      <c r="AD531">
        <v>1</v>
      </c>
      <c r="AE531">
        <v>0</v>
      </c>
      <c r="AF531" t="s">
        <v>3</v>
      </c>
      <c r="AG531">
        <v>1.94</v>
      </c>
      <c r="AH531">
        <v>2</v>
      </c>
      <c r="AI531">
        <v>40607427</v>
      </c>
      <c r="AJ531">
        <v>427</v>
      </c>
      <c r="AK531">
        <v>0</v>
      </c>
      <c r="AL531">
        <v>0</v>
      </c>
      <c r="AM531">
        <v>0</v>
      </c>
      <c r="AN531">
        <v>0</v>
      </c>
      <c r="AO531">
        <v>0</v>
      </c>
      <c r="AP531">
        <v>0</v>
      </c>
      <c r="AQ531">
        <v>0</v>
      </c>
      <c r="AR531">
        <v>0</v>
      </c>
    </row>
    <row r="532" spans="1:44" x14ac:dyDescent="0.2">
      <c r="A532">
        <f>ROW(Source!A1649)</f>
        <v>1649</v>
      </c>
      <c r="B532">
        <v>40607436</v>
      </c>
      <c r="C532">
        <v>40607422</v>
      </c>
      <c r="D532">
        <v>38620271</v>
      </c>
      <c r="E532">
        <v>1</v>
      </c>
      <c r="F532">
        <v>1</v>
      </c>
      <c r="G532">
        <v>25</v>
      </c>
      <c r="H532">
        <v>2</v>
      </c>
      <c r="I532" t="s">
        <v>602</v>
      </c>
      <c r="J532" t="s">
        <v>603</v>
      </c>
      <c r="K532" t="s">
        <v>604</v>
      </c>
      <c r="L532">
        <v>1368</v>
      </c>
      <c r="N532">
        <v>1011</v>
      </c>
      <c r="O532" t="s">
        <v>544</v>
      </c>
      <c r="P532" t="s">
        <v>544</v>
      </c>
      <c r="Q532">
        <v>1</v>
      </c>
      <c r="X532">
        <v>0.65</v>
      </c>
      <c r="Y532">
        <v>0</v>
      </c>
      <c r="Z532">
        <v>1179.56</v>
      </c>
      <c r="AA532">
        <v>439.28</v>
      </c>
      <c r="AB532">
        <v>0</v>
      </c>
      <c r="AC532">
        <v>0</v>
      </c>
      <c r="AD532">
        <v>1</v>
      </c>
      <c r="AE532">
        <v>0</v>
      </c>
      <c r="AF532" t="s">
        <v>3</v>
      </c>
      <c r="AG532">
        <v>0.65</v>
      </c>
      <c r="AH532">
        <v>2</v>
      </c>
      <c r="AI532">
        <v>40607428</v>
      </c>
      <c r="AJ532">
        <v>428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0</v>
      </c>
      <c r="AQ532">
        <v>0</v>
      </c>
      <c r="AR532">
        <v>0</v>
      </c>
    </row>
    <row r="533" spans="1:44" x14ac:dyDescent="0.2">
      <c r="A533">
        <f>ROW(Source!A1649)</f>
        <v>1649</v>
      </c>
      <c r="B533">
        <v>40607437</v>
      </c>
      <c r="C533">
        <v>40607422</v>
      </c>
      <c r="D533">
        <v>38622214</v>
      </c>
      <c r="E533">
        <v>1</v>
      </c>
      <c r="F533">
        <v>1</v>
      </c>
      <c r="G533">
        <v>25</v>
      </c>
      <c r="H533">
        <v>3</v>
      </c>
      <c r="I533" t="s">
        <v>605</v>
      </c>
      <c r="J533" t="s">
        <v>606</v>
      </c>
      <c r="K533" t="s">
        <v>607</v>
      </c>
      <c r="L533">
        <v>1339</v>
      </c>
      <c r="N533">
        <v>1007</v>
      </c>
      <c r="O533" t="s">
        <v>263</v>
      </c>
      <c r="P533" t="s">
        <v>263</v>
      </c>
      <c r="Q533">
        <v>1</v>
      </c>
      <c r="X533">
        <v>110</v>
      </c>
      <c r="Y533">
        <v>590.78</v>
      </c>
      <c r="Z533">
        <v>0</v>
      </c>
      <c r="AA533">
        <v>0</v>
      </c>
      <c r="AB533">
        <v>0</v>
      </c>
      <c r="AC533">
        <v>0</v>
      </c>
      <c r="AD533">
        <v>1</v>
      </c>
      <c r="AE533">
        <v>0</v>
      </c>
      <c r="AF533" t="s">
        <v>3</v>
      </c>
      <c r="AG533">
        <v>110</v>
      </c>
      <c r="AH533">
        <v>2</v>
      </c>
      <c r="AI533">
        <v>40607429</v>
      </c>
      <c r="AJ533">
        <v>429</v>
      </c>
      <c r="AK533">
        <v>0</v>
      </c>
      <c r="AL533">
        <v>0</v>
      </c>
      <c r="AM533">
        <v>0</v>
      </c>
      <c r="AN533">
        <v>0</v>
      </c>
      <c r="AO533">
        <v>0</v>
      </c>
      <c r="AP533">
        <v>0</v>
      </c>
      <c r="AQ533">
        <v>0</v>
      </c>
      <c r="AR533">
        <v>0</v>
      </c>
    </row>
    <row r="534" spans="1:44" x14ac:dyDescent="0.2">
      <c r="A534">
        <f>ROW(Source!A1649)</f>
        <v>1649</v>
      </c>
      <c r="B534">
        <v>40607438</v>
      </c>
      <c r="C534">
        <v>40607422</v>
      </c>
      <c r="D534">
        <v>38622957</v>
      </c>
      <c r="E534">
        <v>1</v>
      </c>
      <c r="F534">
        <v>1</v>
      </c>
      <c r="G534">
        <v>25</v>
      </c>
      <c r="H534">
        <v>3</v>
      </c>
      <c r="I534" t="s">
        <v>608</v>
      </c>
      <c r="J534" t="s">
        <v>609</v>
      </c>
      <c r="K534" t="s">
        <v>610</v>
      </c>
      <c r="L534">
        <v>1339</v>
      </c>
      <c r="N534">
        <v>1007</v>
      </c>
      <c r="O534" t="s">
        <v>263</v>
      </c>
      <c r="P534" t="s">
        <v>263</v>
      </c>
      <c r="Q534">
        <v>1</v>
      </c>
      <c r="X534">
        <v>5</v>
      </c>
      <c r="Y534">
        <v>33.729999999999997</v>
      </c>
      <c r="Z534">
        <v>0</v>
      </c>
      <c r="AA534">
        <v>0</v>
      </c>
      <c r="AB534">
        <v>0</v>
      </c>
      <c r="AC534">
        <v>0</v>
      </c>
      <c r="AD534">
        <v>1</v>
      </c>
      <c r="AE534">
        <v>0</v>
      </c>
      <c r="AF534" t="s">
        <v>3</v>
      </c>
      <c r="AG534">
        <v>5</v>
      </c>
      <c r="AH534">
        <v>2</v>
      </c>
      <c r="AI534">
        <v>40607430</v>
      </c>
      <c r="AJ534">
        <v>430</v>
      </c>
      <c r="AK534">
        <v>0</v>
      </c>
      <c r="AL534">
        <v>0</v>
      </c>
      <c r="AM534">
        <v>0</v>
      </c>
      <c r="AN534">
        <v>0</v>
      </c>
      <c r="AO534">
        <v>0</v>
      </c>
      <c r="AP534">
        <v>0</v>
      </c>
      <c r="AQ534">
        <v>0</v>
      </c>
      <c r="AR534">
        <v>0</v>
      </c>
    </row>
    <row r="535" spans="1:44" x14ac:dyDescent="0.2">
      <c r="A535">
        <f>ROW(Source!A1650)</f>
        <v>1650</v>
      </c>
      <c r="B535">
        <v>40607441</v>
      </c>
      <c r="C535">
        <v>40607440</v>
      </c>
      <c r="D535">
        <v>38607873</v>
      </c>
      <c r="E535">
        <v>25</v>
      </c>
      <c r="F535">
        <v>1</v>
      </c>
      <c r="G535">
        <v>25</v>
      </c>
      <c r="H535">
        <v>1</v>
      </c>
      <c r="I535" t="s">
        <v>538</v>
      </c>
      <c r="J535" t="s">
        <v>3</v>
      </c>
      <c r="K535" t="s">
        <v>539</v>
      </c>
      <c r="L535">
        <v>1191</v>
      </c>
      <c r="N535">
        <v>1013</v>
      </c>
      <c r="O535" t="s">
        <v>540</v>
      </c>
      <c r="P535" t="s">
        <v>540</v>
      </c>
      <c r="Q535">
        <v>1</v>
      </c>
      <c r="X535">
        <v>24.84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1</v>
      </c>
      <c r="AE535">
        <v>1</v>
      </c>
      <c r="AF535" t="s">
        <v>3</v>
      </c>
      <c r="AG535">
        <v>24.84</v>
      </c>
      <c r="AH535">
        <v>2</v>
      </c>
      <c r="AI535">
        <v>40607441</v>
      </c>
      <c r="AJ535">
        <v>431</v>
      </c>
      <c r="AK535">
        <v>0</v>
      </c>
      <c r="AL535">
        <v>0</v>
      </c>
      <c r="AM535">
        <v>0</v>
      </c>
      <c r="AN535">
        <v>0</v>
      </c>
      <c r="AO535">
        <v>0</v>
      </c>
      <c r="AP535">
        <v>0</v>
      </c>
      <c r="AQ535">
        <v>0</v>
      </c>
      <c r="AR535">
        <v>0</v>
      </c>
    </row>
    <row r="536" spans="1:44" x14ac:dyDescent="0.2">
      <c r="A536">
        <f>ROW(Source!A1650)</f>
        <v>1650</v>
      </c>
      <c r="B536">
        <v>40607442</v>
      </c>
      <c r="C536">
        <v>40607440</v>
      </c>
      <c r="D536">
        <v>38620100</v>
      </c>
      <c r="E536">
        <v>1</v>
      </c>
      <c r="F536">
        <v>1</v>
      </c>
      <c r="G536">
        <v>25</v>
      </c>
      <c r="H536">
        <v>2</v>
      </c>
      <c r="I536" t="s">
        <v>635</v>
      </c>
      <c r="J536" t="s">
        <v>636</v>
      </c>
      <c r="K536" t="s">
        <v>637</v>
      </c>
      <c r="L536">
        <v>1368</v>
      </c>
      <c r="N536">
        <v>1011</v>
      </c>
      <c r="O536" t="s">
        <v>544</v>
      </c>
      <c r="P536" t="s">
        <v>544</v>
      </c>
      <c r="Q536">
        <v>1</v>
      </c>
      <c r="X536">
        <v>2.94</v>
      </c>
      <c r="Y536">
        <v>0</v>
      </c>
      <c r="Z536">
        <v>923.83</v>
      </c>
      <c r="AA536">
        <v>342.06</v>
      </c>
      <c r="AB536">
        <v>0</v>
      </c>
      <c r="AC536">
        <v>0</v>
      </c>
      <c r="AD536">
        <v>1</v>
      </c>
      <c r="AE536">
        <v>0</v>
      </c>
      <c r="AF536" t="s">
        <v>3</v>
      </c>
      <c r="AG536">
        <v>2.94</v>
      </c>
      <c r="AH536">
        <v>2</v>
      </c>
      <c r="AI536">
        <v>40607442</v>
      </c>
      <c r="AJ536">
        <v>432</v>
      </c>
      <c r="AK536">
        <v>0</v>
      </c>
      <c r="AL536">
        <v>0</v>
      </c>
      <c r="AM536">
        <v>0</v>
      </c>
      <c r="AN536">
        <v>0</v>
      </c>
      <c r="AO536">
        <v>0</v>
      </c>
      <c r="AP536">
        <v>0</v>
      </c>
      <c r="AQ536">
        <v>0</v>
      </c>
      <c r="AR536">
        <v>0</v>
      </c>
    </row>
    <row r="537" spans="1:44" x14ac:dyDescent="0.2">
      <c r="A537">
        <f>ROW(Source!A1650)</f>
        <v>1650</v>
      </c>
      <c r="B537">
        <v>40607443</v>
      </c>
      <c r="C537">
        <v>40607440</v>
      </c>
      <c r="D537">
        <v>38620281</v>
      </c>
      <c r="E537">
        <v>1</v>
      </c>
      <c r="F537">
        <v>1</v>
      </c>
      <c r="G537">
        <v>25</v>
      </c>
      <c r="H537">
        <v>2</v>
      </c>
      <c r="I537" t="s">
        <v>599</v>
      </c>
      <c r="J537" t="s">
        <v>600</v>
      </c>
      <c r="K537" t="s">
        <v>601</v>
      </c>
      <c r="L537">
        <v>1368</v>
      </c>
      <c r="N537">
        <v>1011</v>
      </c>
      <c r="O537" t="s">
        <v>544</v>
      </c>
      <c r="P537" t="s">
        <v>544</v>
      </c>
      <c r="Q537">
        <v>1</v>
      </c>
      <c r="X537">
        <v>1.1399999999999999</v>
      </c>
      <c r="Y537">
        <v>0</v>
      </c>
      <c r="Z537">
        <v>1942.21</v>
      </c>
      <c r="AA537">
        <v>436.39</v>
      </c>
      <c r="AB537">
        <v>0</v>
      </c>
      <c r="AC537">
        <v>0</v>
      </c>
      <c r="AD537">
        <v>1</v>
      </c>
      <c r="AE537">
        <v>0</v>
      </c>
      <c r="AF537" t="s">
        <v>3</v>
      </c>
      <c r="AG537">
        <v>1.1399999999999999</v>
      </c>
      <c r="AH537">
        <v>2</v>
      </c>
      <c r="AI537">
        <v>40607443</v>
      </c>
      <c r="AJ537">
        <v>433</v>
      </c>
      <c r="AK537">
        <v>0</v>
      </c>
      <c r="AL537">
        <v>0</v>
      </c>
      <c r="AM537">
        <v>0</v>
      </c>
      <c r="AN537">
        <v>0</v>
      </c>
      <c r="AO537">
        <v>0</v>
      </c>
      <c r="AP537">
        <v>0</v>
      </c>
      <c r="AQ537">
        <v>0</v>
      </c>
      <c r="AR537">
        <v>0</v>
      </c>
    </row>
    <row r="538" spans="1:44" x14ac:dyDescent="0.2">
      <c r="A538">
        <f>ROW(Source!A1650)</f>
        <v>1650</v>
      </c>
      <c r="B538">
        <v>40607444</v>
      </c>
      <c r="C538">
        <v>40607440</v>
      </c>
      <c r="D538">
        <v>38620266</v>
      </c>
      <c r="E538">
        <v>1</v>
      </c>
      <c r="F538">
        <v>1</v>
      </c>
      <c r="G538">
        <v>25</v>
      </c>
      <c r="H538">
        <v>2</v>
      </c>
      <c r="I538" t="s">
        <v>638</v>
      </c>
      <c r="J538" t="s">
        <v>639</v>
      </c>
      <c r="K538" t="s">
        <v>640</v>
      </c>
      <c r="L538">
        <v>1368</v>
      </c>
      <c r="N538">
        <v>1011</v>
      </c>
      <c r="O538" t="s">
        <v>544</v>
      </c>
      <c r="P538" t="s">
        <v>544</v>
      </c>
      <c r="Q538">
        <v>1</v>
      </c>
      <c r="X538">
        <v>8.9600000000000009</v>
      </c>
      <c r="Y538">
        <v>0</v>
      </c>
      <c r="Z538">
        <v>1207.81</v>
      </c>
      <c r="AA538">
        <v>504.4</v>
      </c>
      <c r="AB538">
        <v>0</v>
      </c>
      <c r="AC538">
        <v>0</v>
      </c>
      <c r="AD538">
        <v>1</v>
      </c>
      <c r="AE538">
        <v>0</v>
      </c>
      <c r="AF538" t="s">
        <v>3</v>
      </c>
      <c r="AG538">
        <v>8.9600000000000009</v>
      </c>
      <c r="AH538">
        <v>2</v>
      </c>
      <c r="AI538">
        <v>40607444</v>
      </c>
      <c r="AJ538">
        <v>434</v>
      </c>
      <c r="AK538">
        <v>0</v>
      </c>
      <c r="AL538">
        <v>0</v>
      </c>
      <c r="AM538">
        <v>0</v>
      </c>
      <c r="AN538">
        <v>0</v>
      </c>
      <c r="AO538">
        <v>0</v>
      </c>
      <c r="AP538">
        <v>0</v>
      </c>
      <c r="AQ538">
        <v>0</v>
      </c>
      <c r="AR538">
        <v>0</v>
      </c>
    </row>
    <row r="539" spans="1:44" x14ac:dyDescent="0.2">
      <c r="A539">
        <f>ROW(Source!A1650)</f>
        <v>1650</v>
      </c>
      <c r="B539">
        <v>40607445</v>
      </c>
      <c r="C539">
        <v>40607440</v>
      </c>
      <c r="D539">
        <v>38620267</v>
      </c>
      <c r="E539">
        <v>1</v>
      </c>
      <c r="F539">
        <v>1</v>
      </c>
      <c r="G539">
        <v>25</v>
      </c>
      <c r="H539">
        <v>2</v>
      </c>
      <c r="I539" t="s">
        <v>641</v>
      </c>
      <c r="J539" t="s">
        <v>642</v>
      </c>
      <c r="K539" t="s">
        <v>643</v>
      </c>
      <c r="L539">
        <v>1368</v>
      </c>
      <c r="N539">
        <v>1011</v>
      </c>
      <c r="O539" t="s">
        <v>544</v>
      </c>
      <c r="P539" t="s">
        <v>544</v>
      </c>
      <c r="Q539">
        <v>1</v>
      </c>
      <c r="X539">
        <v>18.25</v>
      </c>
      <c r="Y539">
        <v>0</v>
      </c>
      <c r="Z539">
        <v>1741.23</v>
      </c>
      <c r="AA539">
        <v>685.71</v>
      </c>
      <c r="AB539">
        <v>0</v>
      </c>
      <c r="AC539">
        <v>0</v>
      </c>
      <c r="AD539">
        <v>1</v>
      </c>
      <c r="AE539">
        <v>0</v>
      </c>
      <c r="AF539" t="s">
        <v>3</v>
      </c>
      <c r="AG539">
        <v>18.25</v>
      </c>
      <c r="AH539">
        <v>2</v>
      </c>
      <c r="AI539">
        <v>40607445</v>
      </c>
      <c r="AJ539">
        <v>435</v>
      </c>
      <c r="AK539">
        <v>0</v>
      </c>
      <c r="AL539">
        <v>0</v>
      </c>
      <c r="AM539">
        <v>0</v>
      </c>
      <c r="AN539">
        <v>0</v>
      </c>
      <c r="AO539">
        <v>0</v>
      </c>
      <c r="AP539">
        <v>0</v>
      </c>
      <c r="AQ539">
        <v>0</v>
      </c>
      <c r="AR539">
        <v>0</v>
      </c>
    </row>
    <row r="540" spans="1:44" x14ac:dyDescent="0.2">
      <c r="A540">
        <f>ROW(Source!A1650)</f>
        <v>1650</v>
      </c>
      <c r="B540">
        <v>40607446</v>
      </c>
      <c r="C540">
        <v>40607440</v>
      </c>
      <c r="D540">
        <v>38620305</v>
      </c>
      <c r="E540">
        <v>1</v>
      </c>
      <c r="F540">
        <v>1</v>
      </c>
      <c r="G540">
        <v>25</v>
      </c>
      <c r="H540">
        <v>2</v>
      </c>
      <c r="I540" t="s">
        <v>581</v>
      </c>
      <c r="J540" t="s">
        <v>582</v>
      </c>
      <c r="K540" t="s">
        <v>583</v>
      </c>
      <c r="L540">
        <v>1368</v>
      </c>
      <c r="N540">
        <v>1011</v>
      </c>
      <c r="O540" t="s">
        <v>544</v>
      </c>
      <c r="P540" t="s">
        <v>544</v>
      </c>
      <c r="Q540">
        <v>1</v>
      </c>
      <c r="X540">
        <v>2.2400000000000002</v>
      </c>
      <c r="Y540">
        <v>0</v>
      </c>
      <c r="Z540">
        <v>1364.77</v>
      </c>
      <c r="AA540">
        <v>610.30999999999995</v>
      </c>
      <c r="AB540">
        <v>0</v>
      </c>
      <c r="AC540">
        <v>0</v>
      </c>
      <c r="AD540">
        <v>1</v>
      </c>
      <c r="AE540">
        <v>0</v>
      </c>
      <c r="AF540" t="s">
        <v>3</v>
      </c>
      <c r="AG540">
        <v>2.2400000000000002</v>
      </c>
      <c r="AH540">
        <v>2</v>
      </c>
      <c r="AI540">
        <v>40607446</v>
      </c>
      <c r="AJ540">
        <v>436</v>
      </c>
      <c r="AK540">
        <v>0</v>
      </c>
      <c r="AL540">
        <v>0</v>
      </c>
      <c r="AM540">
        <v>0</v>
      </c>
      <c r="AN540">
        <v>0</v>
      </c>
      <c r="AO540">
        <v>0</v>
      </c>
      <c r="AP540">
        <v>0</v>
      </c>
      <c r="AQ540">
        <v>0</v>
      </c>
      <c r="AR540">
        <v>0</v>
      </c>
    </row>
    <row r="541" spans="1:44" x14ac:dyDescent="0.2">
      <c r="A541">
        <f>ROW(Source!A1650)</f>
        <v>1650</v>
      </c>
      <c r="B541">
        <v>40607447</v>
      </c>
      <c r="C541">
        <v>40607440</v>
      </c>
      <c r="D541">
        <v>38620271</v>
      </c>
      <c r="E541">
        <v>1</v>
      </c>
      <c r="F541">
        <v>1</v>
      </c>
      <c r="G541">
        <v>25</v>
      </c>
      <c r="H541">
        <v>2</v>
      </c>
      <c r="I541" t="s">
        <v>602</v>
      </c>
      <c r="J541" t="s">
        <v>603</v>
      </c>
      <c r="K541" t="s">
        <v>604</v>
      </c>
      <c r="L541">
        <v>1368</v>
      </c>
      <c r="N541">
        <v>1011</v>
      </c>
      <c r="O541" t="s">
        <v>544</v>
      </c>
      <c r="P541" t="s">
        <v>544</v>
      </c>
      <c r="Q541">
        <v>1</v>
      </c>
      <c r="X541">
        <v>0.65</v>
      </c>
      <c r="Y541">
        <v>0</v>
      </c>
      <c r="Z541">
        <v>1179.56</v>
      </c>
      <c r="AA541">
        <v>439.28</v>
      </c>
      <c r="AB541">
        <v>0</v>
      </c>
      <c r="AC541">
        <v>0</v>
      </c>
      <c r="AD541">
        <v>1</v>
      </c>
      <c r="AE541">
        <v>0</v>
      </c>
      <c r="AF541" t="s">
        <v>3</v>
      </c>
      <c r="AG541">
        <v>0.65</v>
      </c>
      <c r="AH541">
        <v>2</v>
      </c>
      <c r="AI541">
        <v>40607447</v>
      </c>
      <c r="AJ541">
        <v>437</v>
      </c>
      <c r="AK541">
        <v>0</v>
      </c>
      <c r="AL541">
        <v>0</v>
      </c>
      <c r="AM541">
        <v>0</v>
      </c>
      <c r="AN541">
        <v>0</v>
      </c>
      <c r="AO541">
        <v>0</v>
      </c>
      <c r="AP541">
        <v>0</v>
      </c>
      <c r="AQ541">
        <v>0</v>
      </c>
      <c r="AR541">
        <v>0</v>
      </c>
    </row>
    <row r="542" spans="1:44" x14ac:dyDescent="0.2">
      <c r="A542">
        <f>ROW(Source!A1650)</f>
        <v>1650</v>
      </c>
      <c r="B542">
        <v>40607448</v>
      </c>
      <c r="C542">
        <v>40607440</v>
      </c>
      <c r="D542">
        <v>38622240</v>
      </c>
      <c r="E542">
        <v>1</v>
      </c>
      <c r="F542">
        <v>1</v>
      </c>
      <c r="G542">
        <v>25</v>
      </c>
      <c r="H542">
        <v>3</v>
      </c>
      <c r="I542" t="s">
        <v>644</v>
      </c>
      <c r="J542" t="s">
        <v>645</v>
      </c>
      <c r="K542" t="s">
        <v>646</v>
      </c>
      <c r="L542">
        <v>1339</v>
      </c>
      <c r="N542">
        <v>1007</v>
      </c>
      <c r="O542" t="s">
        <v>263</v>
      </c>
      <c r="P542" t="s">
        <v>263</v>
      </c>
      <c r="Q542">
        <v>1</v>
      </c>
      <c r="X542">
        <v>126</v>
      </c>
      <c r="Y542">
        <v>1806.27</v>
      </c>
      <c r="Z542">
        <v>0</v>
      </c>
      <c r="AA542">
        <v>0</v>
      </c>
      <c r="AB542">
        <v>0</v>
      </c>
      <c r="AC542">
        <v>0</v>
      </c>
      <c r="AD542">
        <v>1</v>
      </c>
      <c r="AE542">
        <v>0</v>
      </c>
      <c r="AF542" t="s">
        <v>3</v>
      </c>
      <c r="AG542">
        <v>126</v>
      </c>
      <c r="AH542">
        <v>2</v>
      </c>
      <c r="AI542">
        <v>40607448</v>
      </c>
      <c r="AJ542">
        <v>438</v>
      </c>
      <c r="AK542">
        <v>0</v>
      </c>
      <c r="AL542">
        <v>0</v>
      </c>
      <c r="AM542">
        <v>0</v>
      </c>
      <c r="AN542">
        <v>0</v>
      </c>
      <c r="AO542">
        <v>0</v>
      </c>
      <c r="AP542">
        <v>0</v>
      </c>
      <c r="AQ542">
        <v>0</v>
      </c>
      <c r="AR542">
        <v>0</v>
      </c>
    </row>
    <row r="543" spans="1:44" x14ac:dyDescent="0.2">
      <c r="A543">
        <f>ROW(Source!A1650)</f>
        <v>1650</v>
      </c>
      <c r="B543">
        <v>40607449</v>
      </c>
      <c r="C543">
        <v>40607440</v>
      </c>
      <c r="D543">
        <v>38622957</v>
      </c>
      <c r="E543">
        <v>1</v>
      </c>
      <c r="F543">
        <v>1</v>
      </c>
      <c r="G543">
        <v>25</v>
      </c>
      <c r="H543">
        <v>3</v>
      </c>
      <c r="I543" t="s">
        <v>608</v>
      </c>
      <c r="J543" t="s">
        <v>609</v>
      </c>
      <c r="K543" t="s">
        <v>610</v>
      </c>
      <c r="L543">
        <v>1339</v>
      </c>
      <c r="N543">
        <v>1007</v>
      </c>
      <c r="O543" t="s">
        <v>263</v>
      </c>
      <c r="P543" t="s">
        <v>263</v>
      </c>
      <c r="Q543">
        <v>1</v>
      </c>
      <c r="X543">
        <v>7</v>
      </c>
      <c r="Y543">
        <v>33.729999999999997</v>
      </c>
      <c r="Z543">
        <v>0</v>
      </c>
      <c r="AA543">
        <v>0</v>
      </c>
      <c r="AB543">
        <v>0</v>
      </c>
      <c r="AC543">
        <v>0</v>
      </c>
      <c r="AD543">
        <v>1</v>
      </c>
      <c r="AE543">
        <v>0</v>
      </c>
      <c r="AF543" t="s">
        <v>3</v>
      </c>
      <c r="AG543">
        <v>7</v>
      </c>
      <c r="AH543">
        <v>2</v>
      </c>
      <c r="AI543">
        <v>40607449</v>
      </c>
      <c r="AJ543">
        <v>439</v>
      </c>
      <c r="AK543">
        <v>0</v>
      </c>
      <c r="AL543">
        <v>0</v>
      </c>
      <c r="AM543">
        <v>0</v>
      </c>
      <c r="AN543">
        <v>0</v>
      </c>
      <c r="AO543">
        <v>0</v>
      </c>
      <c r="AP543">
        <v>0</v>
      </c>
      <c r="AQ543">
        <v>0</v>
      </c>
      <c r="AR543">
        <v>0</v>
      </c>
    </row>
    <row r="544" spans="1:44" x14ac:dyDescent="0.2">
      <c r="A544">
        <f>ROW(Source!A1651)</f>
        <v>1651</v>
      </c>
      <c r="B544">
        <v>40607453</v>
      </c>
      <c r="C544">
        <v>40607450</v>
      </c>
      <c r="D544">
        <v>38607873</v>
      </c>
      <c r="E544">
        <v>25</v>
      </c>
      <c r="F544">
        <v>1</v>
      </c>
      <c r="G544">
        <v>25</v>
      </c>
      <c r="H544">
        <v>1</v>
      </c>
      <c r="I544" t="s">
        <v>538</v>
      </c>
      <c r="J544" t="s">
        <v>3</v>
      </c>
      <c r="K544" t="s">
        <v>539</v>
      </c>
      <c r="L544">
        <v>1191</v>
      </c>
      <c r="N544">
        <v>1013</v>
      </c>
      <c r="O544" t="s">
        <v>540</v>
      </c>
      <c r="P544" t="s">
        <v>540</v>
      </c>
      <c r="Q544">
        <v>1</v>
      </c>
      <c r="X544">
        <v>10.3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1</v>
      </c>
      <c r="AE544">
        <v>1</v>
      </c>
      <c r="AF544" t="s">
        <v>3</v>
      </c>
      <c r="AG544">
        <v>10.3</v>
      </c>
      <c r="AH544">
        <v>3</v>
      </c>
      <c r="AI544">
        <v>-1</v>
      </c>
      <c r="AJ544" t="s">
        <v>3</v>
      </c>
      <c r="AK544">
        <v>0</v>
      </c>
      <c r="AL544">
        <v>0</v>
      </c>
      <c r="AM544">
        <v>0</v>
      </c>
      <c r="AN544">
        <v>0</v>
      </c>
      <c r="AO544">
        <v>0</v>
      </c>
      <c r="AP544">
        <v>0</v>
      </c>
      <c r="AQ544">
        <v>0</v>
      </c>
      <c r="AR544">
        <v>0</v>
      </c>
    </row>
    <row r="545" spans="1:44" x14ac:dyDescent="0.2">
      <c r="A545">
        <f>ROW(Source!A1651)</f>
        <v>1651</v>
      </c>
      <c r="B545">
        <v>40607454</v>
      </c>
      <c r="C545">
        <v>40607450</v>
      </c>
      <c r="D545">
        <v>38620266</v>
      </c>
      <c r="E545">
        <v>1</v>
      </c>
      <c r="F545">
        <v>1</v>
      </c>
      <c r="G545">
        <v>25</v>
      </c>
      <c r="H545">
        <v>2</v>
      </c>
      <c r="I545" t="s">
        <v>638</v>
      </c>
      <c r="J545" t="s">
        <v>639</v>
      </c>
      <c r="K545" t="s">
        <v>640</v>
      </c>
      <c r="L545">
        <v>1368</v>
      </c>
      <c r="N545">
        <v>1011</v>
      </c>
      <c r="O545" t="s">
        <v>544</v>
      </c>
      <c r="P545" t="s">
        <v>544</v>
      </c>
      <c r="Q545">
        <v>1</v>
      </c>
      <c r="X545">
        <v>0.89</v>
      </c>
      <c r="Y545">
        <v>0</v>
      </c>
      <c r="Z545">
        <v>1207.81</v>
      </c>
      <c r="AA545">
        <v>504.4</v>
      </c>
      <c r="AB545">
        <v>0</v>
      </c>
      <c r="AC545">
        <v>0</v>
      </c>
      <c r="AD545">
        <v>1</v>
      </c>
      <c r="AE545">
        <v>0</v>
      </c>
      <c r="AF545" t="s">
        <v>3</v>
      </c>
      <c r="AG545">
        <v>0.89</v>
      </c>
      <c r="AH545">
        <v>3</v>
      </c>
      <c r="AI545">
        <v>-1</v>
      </c>
      <c r="AJ545" t="s">
        <v>3</v>
      </c>
      <c r="AK545">
        <v>0</v>
      </c>
      <c r="AL545">
        <v>0</v>
      </c>
      <c r="AM545">
        <v>0</v>
      </c>
      <c r="AN545">
        <v>0</v>
      </c>
      <c r="AO545">
        <v>0</v>
      </c>
      <c r="AP545">
        <v>0</v>
      </c>
      <c r="AQ545">
        <v>0</v>
      </c>
      <c r="AR545">
        <v>0</v>
      </c>
    </row>
    <row r="546" spans="1:44" x14ac:dyDescent="0.2">
      <c r="A546">
        <f>ROW(Source!A1651)</f>
        <v>1651</v>
      </c>
      <c r="B546">
        <v>40607455</v>
      </c>
      <c r="C546">
        <v>40607450</v>
      </c>
      <c r="D546">
        <v>38621061</v>
      </c>
      <c r="E546">
        <v>1</v>
      </c>
      <c r="F546">
        <v>1</v>
      </c>
      <c r="G546">
        <v>25</v>
      </c>
      <c r="H546">
        <v>3</v>
      </c>
      <c r="I546" t="s">
        <v>724</v>
      </c>
      <c r="J546" t="s">
        <v>725</v>
      </c>
      <c r="K546" t="s">
        <v>726</v>
      </c>
      <c r="L546">
        <v>1348</v>
      </c>
      <c r="N546">
        <v>1009</v>
      </c>
      <c r="O546" t="s">
        <v>42</v>
      </c>
      <c r="P546" t="s">
        <v>42</v>
      </c>
      <c r="Q546">
        <v>1000</v>
      </c>
      <c r="X546">
        <v>0.06</v>
      </c>
      <c r="Y546">
        <v>29928.9</v>
      </c>
      <c r="Z546">
        <v>0</v>
      </c>
      <c r="AA546">
        <v>0</v>
      </c>
      <c r="AB546">
        <v>0</v>
      </c>
      <c r="AC546">
        <v>0</v>
      </c>
      <c r="AD546">
        <v>1</v>
      </c>
      <c r="AE546">
        <v>0</v>
      </c>
      <c r="AF546" t="s">
        <v>3</v>
      </c>
      <c r="AG546">
        <v>0.06</v>
      </c>
      <c r="AH546">
        <v>3</v>
      </c>
      <c r="AI546">
        <v>-1</v>
      </c>
      <c r="AJ546" t="s">
        <v>3</v>
      </c>
      <c r="AK546">
        <v>0</v>
      </c>
      <c r="AL546">
        <v>0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0</v>
      </c>
    </row>
    <row r="547" spans="1:44" x14ac:dyDescent="0.2">
      <c r="A547">
        <f>ROW(Source!A1651)</f>
        <v>1651</v>
      </c>
      <c r="B547">
        <v>40607456</v>
      </c>
      <c r="C547">
        <v>40607450</v>
      </c>
      <c r="D547">
        <v>38624125</v>
      </c>
      <c r="E547">
        <v>1</v>
      </c>
      <c r="F547">
        <v>1</v>
      </c>
      <c r="G547">
        <v>25</v>
      </c>
      <c r="H547">
        <v>3</v>
      </c>
      <c r="I547" t="s">
        <v>133</v>
      </c>
      <c r="J547" t="s">
        <v>135</v>
      </c>
      <c r="K547" t="s">
        <v>134</v>
      </c>
      <c r="L547">
        <v>1348</v>
      </c>
      <c r="N547">
        <v>1009</v>
      </c>
      <c r="O547" t="s">
        <v>42</v>
      </c>
      <c r="P547" t="s">
        <v>42</v>
      </c>
      <c r="Q547">
        <v>1000</v>
      </c>
      <c r="X547">
        <v>7.14</v>
      </c>
      <c r="Y547">
        <v>2628.2</v>
      </c>
      <c r="Z547">
        <v>0</v>
      </c>
      <c r="AA547">
        <v>0</v>
      </c>
      <c r="AB547">
        <v>0</v>
      </c>
      <c r="AC547">
        <v>0</v>
      </c>
      <c r="AD547">
        <v>1</v>
      </c>
      <c r="AE547">
        <v>0</v>
      </c>
      <c r="AF547" t="s">
        <v>3</v>
      </c>
      <c r="AG547">
        <v>7.14</v>
      </c>
      <c r="AH547">
        <v>2</v>
      </c>
      <c r="AI547">
        <v>40607452</v>
      </c>
      <c r="AJ547">
        <v>440</v>
      </c>
      <c r="AK547">
        <v>0</v>
      </c>
      <c r="AL547">
        <v>0</v>
      </c>
      <c r="AM547">
        <v>0</v>
      </c>
      <c r="AN547">
        <v>0</v>
      </c>
      <c r="AO547">
        <v>0</v>
      </c>
      <c r="AP547">
        <v>0</v>
      </c>
      <c r="AQ547">
        <v>0</v>
      </c>
      <c r="AR547">
        <v>0</v>
      </c>
    </row>
    <row r="548" spans="1:44" x14ac:dyDescent="0.2">
      <c r="A548">
        <f>ROW(Source!A1689)</f>
        <v>1689</v>
      </c>
      <c r="B548">
        <v>40610971</v>
      </c>
      <c r="C548">
        <v>40610970</v>
      </c>
      <c r="D548">
        <v>38607873</v>
      </c>
      <c r="E548">
        <v>25</v>
      </c>
      <c r="F548">
        <v>1</v>
      </c>
      <c r="G548">
        <v>25</v>
      </c>
      <c r="H548">
        <v>1</v>
      </c>
      <c r="I548" t="s">
        <v>538</v>
      </c>
      <c r="J548" t="s">
        <v>3</v>
      </c>
      <c r="K548" t="s">
        <v>539</v>
      </c>
      <c r="L548">
        <v>1191</v>
      </c>
      <c r="N548">
        <v>1013</v>
      </c>
      <c r="O548" t="s">
        <v>540</v>
      </c>
      <c r="P548" t="s">
        <v>540</v>
      </c>
      <c r="Q548">
        <v>1</v>
      </c>
      <c r="X548">
        <v>13.68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1</v>
      </c>
      <c r="AE548">
        <v>1</v>
      </c>
      <c r="AF548" t="s">
        <v>3</v>
      </c>
      <c r="AG548">
        <v>13.68</v>
      </c>
      <c r="AH548">
        <v>2</v>
      </c>
      <c r="AI548">
        <v>40610971</v>
      </c>
      <c r="AJ548">
        <v>442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0</v>
      </c>
      <c r="AQ548">
        <v>0</v>
      </c>
      <c r="AR548">
        <v>0</v>
      </c>
    </row>
    <row r="549" spans="1:44" x14ac:dyDescent="0.2">
      <c r="A549">
        <f>ROW(Source!A1689)</f>
        <v>1689</v>
      </c>
      <c r="B549">
        <v>40610972</v>
      </c>
      <c r="C549">
        <v>40610970</v>
      </c>
      <c r="D549">
        <v>38620094</v>
      </c>
      <c r="E549">
        <v>1</v>
      </c>
      <c r="F549">
        <v>1</v>
      </c>
      <c r="G549">
        <v>25</v>
      </c>
      <c r="H549">
        <v>2</v>
      </c>
      <c r="I549" t="s">
        <v>718</v>
      </c>
      <c r="J549" t="s">
        <v>719</v>
      </c>
      <c r="K549" t="s">
        <v>720</v>
      </c>
      <c r="L549">
        <v>1368</v>
      </c>
      <c r="N549">
        <v>1011</v>
      </c>
      <c r="O549" t="s">
        <v>544</v>
      </c>
      <c r="P549" t="s">
        <v>544</v>
      </c>
      <c r="Q549">
        <v>1</v>
      </c>
      <c r="X549">
        <v>0.06</v>
      </c>
      <c r="Y549">
        <v>0</v>
      </c>
      <c r="Z549">
        <v>1355.36</v>
      </c>
      <c r="AA549">
        <v>893.38</v>
      </c>
      <c r="AB549">
        <v>0</v>
      </c>
      <c r="AC549">
        <v>0</v>
      </c>
      <c r="AD549">
        <v>1</v>
      </c>
      <c r="AE549">
        <v>0</v>
      </c>
      <c r="AF549" t="s">
        <v>3</v>
      </c>
      <c r="AG549">
        <v>0.06</v>
      </c>
      <c r="AH549">
        <v>2</v>
      </c>
      <c r="AI549">
        <v>40610972</v>
      </c>
      <c r="AJ549">
        <v>443</v>
      </c>
      <c r="AK549">
        <v>0</v>
      </c>
      <c r="AL549">
        <v>0</v>
      </c>
      <c r="AM549">
        <v>0</v>
      </c>
      <c r="AN549">
        <v>0</v>
      </c>
      <c r="AO549">
        <v>0</v>
      </c>
      <c r="AP549">
        <v>0</v>
      </c>
      <c r="AQ549">
        <v>0</v>
      </c>
      <c r="AR549">
        <v>0</v>
      </c>
    </row>
    <row r="550" spans="1:44" x14ac:dyDescent="0.2">
      <c r="A550">
        <f>ROW(Source!A1689)</f>
        <v>1689</v>
      </c>
      <c r="B550">
        <v>40610973</v>
      </c>
      <c r="C550">
        <v>40610970</v>
      </c>
      <c r="D550">
        <v>38624657</v>
      </c>
      <c r="E550">
        <v>1</v>
      </c>
      <c r="F550">
        <v>1</v>
      </c>
      <c r="G550">
        <v>25</v>
      </c>
      <c r="H550">
        <v>3</v>
      </c>
      <c r="I550" t="s">
        <v>721</v>
      </c>
      <c r="J550" t="s">
        <v>722</v>
      </c>
      <c r="K550" t="s">
        <v>723</v>
      </c>
      <c r="L550">
        <v>1339</v>
      </c>
      <c r="N550">
        <v>1007</v>
      </c>
      <c r="O550" t="s">
        <v>263</v>
      </c>
      <c r="P550" t="s">
        <v>263</v>
      </c>
      <c r="Q550">
        <v>1</v>
      </c>
      <c r="X550">
        <v>3.5</v>
      </c>
      <c r="Y550">
        <v>753.67</v>
      </c>
      <c r="Z550">
        <v>0</v>
      </c>
      <c r="AA550">
        <v>0</v>
      </c>
      <c r="AB550">
        <v>0</v>
      </c>
      <c r="AC550">
        <v>0</v>
      </c>
      <c r="AD550">
        <v>1</v>
      </c>
      <c r="AE550">
        <v>0</v>
      </c>
      <c r="AF550" t="s">
        <v>3</v>
      </c>
      <c r="AG550">
        <v>3.5</v>
      </c>
      <c r="AH550">
        <v>2</v>
      </c>
      <c r="AI550">
        <v>40610973</v>
      </c>
      <c r="AJ550">
        <v>444</v>
      </c>
      <c r="AK550">
        <v>0</v>
      </c>
      <c r="AL550">
        <v>0</v>
      </c>
      <c r="AM550">
        <v>0</v>
      </c>
      <c r="AN550">
        <v>0</v>
      </c>
      <c r="AO550">
        <v>0</v>
      </c>
      <c r="AP550">
        <v>0</v>
      </c>
      <c r="AQ550">
        <v>0</v>
      </c>
      <c r="AR550">
        <v>0</v>
      </c>
    </row>
    <row r="551" spans="1:44" x14ac:dyDescent="0.2">
      <c r="A551">
        <f>ROW(Source!A1690)</f>
        <v>1690</v>
      </c>
      <c r="B551">
        <v>40610975</v>
      </c>
      <c r="C551">
        <v>40610974</v>
      </c>
      <c r="D551">
        <v>38607873</v>
      </c>
      <c r="E551">
        <v>25</v>
      </c>
      <c r="F551">
        <v>1</v>
      </c>
      <c r="G551">
        <v>25</v>
      </c>
      <c r="H551">
        <v>1</v>
      </c>
      <c r="I551" t="s">
        <v>538</v>
      </c>
      <c r="J551" t="s">
        <v>3</v>
      </c>
      <c r="K551" t="s">
        <v>539</v>
      </c>
      <c r="L551">
        <v>1191</v>
      </c>
      <c r="N551">
        <v>1013</v>
      </c>
      <c r="O551" t="s">
        <v>540</v>
      </c>
      <c r="P551" t="s">
        <v>540</v>
      </c>
      <c r="Q551">
        <v>1</v>
      </c>
      <c r="X551">
        <v>17.53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1</v>
      </c>
      <c r="AE551">
        <v>1</v>
      </c>
      <c r="AF551" t="s">
        <v>3</v>
      </c>
      <c r="AG551">
        <v>17.53</v>
      </c>
      <c r="AH551">
        <v>2</v>
      </c>
      <c r="AI551">
        <v>40610975</v>
      </c>
      <c r="AJ551">
        <v>445</v>
      </c>
      <c r="AK551">
        <v>0</v>
      </c>
      <c r="AL551">
        <v>0</v>
      </c>
      <c r="AM551">
        <v>0</v>
      </c>
      <c r="AN551">
        <v>0</v>
      </c>
      <c r="AO551">
        <v>0</v>
      </c>
      <c r="AP551">
        <v>0</v>
      </c>
      <c r="AQ551">
        <v>0</v>
      </c>
      <c r="AR551">
        <v>0</v>
      </c>
    </row>
    <row r="552" spans="1:44" x14ac:dyDescent="0.2">
      <c r="A552">
        <f>ROW(Source!A1690)</f>
        <v>1690</v>
      </c>
      <c r="B552">
        <v>40610976</v>
      </c>
      <c r="C552">
        <v>40610974</v>
      </c>
      <c r="D552">
        <v>38624657</v>
      </c>
      <c r="E552">
        <v>1</v>
      </c>
      <c r="F552">
        <v>1</v>
      </c>
      <c r="G552">
        <v>25</v>
      </c>
      <c r="H552">
        <v>3</v>
      </c>
      <c r="I552" t="s">
        <v>721</v>
      </c>
      <c r="J552" t="s">
        <v>722</v>
      </c>
      <c r="K552" t="s">
        <v>723</v>
      </c>
      <c r="L552">
        <v>1339</v>
      </c>
      <c r="N552">
        <v>1007</v>
      </c>
      <c r="O552" t="s">
        <v>263</v>
      </c>
      <c r="P552" t="s">
        <v>263</v>
      </c>
      <c r="Q552">
        <v>1</v>
      </c>
      <c r="X552">
        <v>3.5</v>
      </c>
      <c r="Y552">
        <v>753.67</v>
      </c>
      <c r="Z552">
        <v>0</v>
      </c>
      <c r="AA552">
        <v>0</v>
      </c>
      <c r="AB552">
        <v>0</v>
      </c>
      <c r="AC552">
        <v>0</v>
      </c>
      <c r="AD552">
        <v>1</v>
      </c>
      <c r="AE552">
        <v>0</v>
      </c>
      <c r="AF552" t="s">
        <v>3</v>
      </c>
      <c r="AG552">
        <v>3.5</v>
      </c>
      <c r="AH552">
        <v>2</v>
      </c>
      <c r="AI552">
        <v>40610976</v>
      </c>
      <c r="AJ552">
        <v>446</v>
      </c>
      <c r="AK552">
        <v>0</v>
      </c>
      <c r="AL552">
        <v>0</v>
      </c>
      <c r="AM552">
        <v>0</v>
      </c>
      <c r="AN552">
        <v>0</v>
      </c>
      <c r="AO552">
        <v>0</v>
      </c>
      <c r="AP552">
        <v>0</v>
      </c>
      <c r="AQ552">
        <v>0</v>
      </c>
      <c r="AR552">
        <v>0</v>
      </c>
    </row>
    <row r="553" spans="1:44" x14ac:dyDescent="0.2">
      <c r="A553">
        <f>ROW(Source!A1691)</f>
        <v>1691</v>
      </c>
      <c r="B553">
        <v>40610987</v>
      </c>
      <c r="C553">
        <v>40610986</v>
      </c>
      <c r="D553">
        <v>38607873</v>
      </c>
      <c r="E553">
        <v>25</v>
      </c>
      <c r="F553">
        <v>1</v>
      </c>
      <c r="G553">
        <v>25</v>
      </c>
      <c r="H553">
        <v>1</v>
      </c>
      <c r="I553" t="s">
        <v>538</v>
      </c>
      <c r="J553" t="s">
        <v>3</v>
      </c>
      <c r="K553" t="s">
        <v>539</v>
      </c>
      <c r="L553">
        <v>1191</v>
      </c>
      <c r="N553">
        <v>1013</v>
      </c>
      <c r="O553" t="s">
        <v>540</v>
      </c>
      <c r="P553" t="s">
        <v>540</v>
      </c>
      <c r="Q553">
        <v>1</v>
      </c>
      <c r="X553">
        <v>1.59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1</v>
      </c>
      <c r="AE553">
        <v>1</v>
      </c>
      <c r="AF553" t="s">
        <v>3</v>
      </c>
      <c r="AG553">
        <v>1.59</v>
      </c>
      <c r="AH553">
        <v>2</v>
      </c>
      <c r="AI553">
        <v>40610987</v>
      </c>
      <c r="AJ553">
        <v>447</v>
      </c>
      <c r="AK553">
        <v>0</v>
      </c>
      <c r="AL553">
        <v>0</v>
      </c>
      <c r="AM553">
        <v>0</v>
      </c>
      <c r="AN553">
        <v>0</v>
      </c>
      <c r="AO553">
        <v>0</v>
      </c>
      <c r="AP553">
        <v>0</v>
      </c>
      <c r="AQ553">
        <v>0</v>
      </c>
      <c r="AR553">
        <v>0</v>
      </c>
    </row>
    <row r="554" spans="1:44" x14ac:dyDescent="0.2">
      <c r="A554">
        <f>ROW(Source!A1691)</f>
        <v>1691</v>
      </c>
      <c r="B554">
        <v>40610988</v>
      </c>
      <c r="C554">
        <v>40610986</v>
      </c>
      <c r="D554">
        <v>38620078</v>
      </c>
      <c r="E554">
        <v>1</v>
      </c>
      <c r="F554">
        <v>1</v>
      </c>
      <c r="G554">
        <v>25</v>
      </c>
      <c r="H554">
        <v>2</v>
      </c>
      <c r="I554" t="s">
        <v>712</v>
      </c>
      <c r="J554" t="s">
        <v>713</v>
      </c>
      <c r="K554" t="s">
        <v>714</v>
      </c>
      <c r="L554">
        <v>1368</v>
      </c>
      <c r="N554">
        <v>1011</v>
      </c>
      <c r="O554" t="s">
        <v>544</v>
      </c>
      <c r="P554" t="s">
        <v>544</v>
      </c>
      <c r="Q554">
        <v>1</v>
      </c>
      <c r="X554">
        <v>4.9800000000000004</v>
      </c>
      <c r="Y554">
        <v>0</v>
      </c>
      <c r="Z554">
        <v>1447.46</v>
      </c>
      <c r="AA554">
        <v>537.96</v>
      </c>
      <c r="AB554">
        <v>0</v>
      </c>
      <c r="AC554">
        <v>0</v>
      </c>
      <c r="AD554">
        <v>1</v>
      </c>
      <c r="AE554">
        <v>0</v>
      </c>
      <c r="AF554" t="s">
        <v>3</v>
      </c>
      <c r="AG554">
        <v>4.9800000000000004</v>
      </c>
      <c r="AH554">
        <v>2</v>
      </c>
      <c r="AI554">
        <v>40610988</v>
      </c>
      <c r="AJ554">
        <v>448</v>
      </c>
      <c r="AK554">
        <v>0</v>
      </c>
      <c r="AL554">
        <v>0</v>
      </c>
      <c r="AM554">
        <v>0</v>
      </c>
      <c r="AN554">
        <v>0</v>
      </c>
      <c r="AO554">
        <v>0</v>
      </c>
      <c r="AP554">
        <v>0</v>
      </c>
      <c r="AQ554">
        <v>0</v>
      </c>
      <c r="AR554">
        <v>0</v>
      </c>
    </row>
    <row r="555" spans="1:44" x14ac:dyDescent="0.2">
      <c r="A555">
        <f>ROW(Source!A1691)</f>
        <v>1691</v>
      </c>
      <c r="B555">
        <v>40610989</v>
      </c>
      <c r="C555">
        <v>40610986</v>
      </c>
      <c r="D555">
        <v>38620101</v>
      </c>
      <c r="E555">
        <v>1</v>
      </c>
      <c r="F555">
        <v>1</v>
      </c>
      <c r="G555">
        <v>25</v>
      </c>
      <c r="H555">
        <v>2</v>
      </c>
      <c r="I555" t="s">
        <v>715</v>
      </c>
      <c r="J555" t="s">
        <v>716</v>
      </c>
      <c r="K555" t="s">
        <v>717</v>
      </c>
      <c r="L555">
        <v>1368</v>
      </c>
      <c r="N555">
        <v>1011</v>
      </c>
      <c r="O555" t="s">
        <v>544</v>
      </c>
      <c r="P555" t="s">
        <v>544</v>
      </c>
      <c r="Q555">
        <v>1</v>
      </c>
      <c r="X555">
        <v>1.25</v>
      </c>
      <c r="Y555">
        <v>0</v>
      </c>
      <c r="Z555">
        <v>1035.49</v>
      </c>
      <c r="AA555">
        <v>465.1</v>
      </c>
      <c r="AB555">
        <v>0</v>
      </c>
      <c r="AC555">
        <v>0</v>
      </c>
      <c r="AD555">
        <v>1</v>
      </c>
      <c r="AE555">
        <v>0</v>
      </c>
      <c r="AF555" t="s">
        <v>3</v>
      </c>
      <c r="AG555">
        <v>1.25</v>
      </c>
      <c r="AH555">
        <v>2</v>
      </c>
      <c r="AI555">
        <v>40610989</v>
      </c>
      <c r="AJ555">
        <v>449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v>0</v>
      </c>
      <c r="AQ555">
        <v>0</v>
      </c>
      <c r="AR555">
        <v>0</v>
      </c>
    </row>
    <row r="556" spans="1:44" x14ac:dyDescent="0.2">
      <c r="A556">
        <f>ROW(Source!A1692)</f>
        <v>1692</v>
      </c>
      <c r="B556">
        <v>40610992</v>
      </c>
      <c r="C556">
        <v>40610991</v>
      </c>
      <c r="D556">
        <v>38607873</v>
      </c>
      <c r="E556">
        <v>25</v>
      </c>
      <c r="F556">
        <v>1</v>
      </c>
      <c r="G556">
        <v>25</v>
      </c>
      <c r="H556">
        <v>1</v>
      </c>
      <c r="I556" t="s">
        <v>538</v>
      </c>
      <c r="J556" t="s">
        <v>3</v>
      </c>
      <c r="K556" t="s">
        <v>539</v>
      </c>
      <c r="L556">
        <v>1191</v>
      </c>
      <c r="N556">
        <v>1013</v>
      </c>
      <c r="O556" t="s">
        <v>540</v>
      </c>
      <c r="P556" t="s">
        <v>540</v>
      </c>
      <c r="Q556">
        <v>1</v>
      </c>
      <c r="X556">
        <v>83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1</v>
      </c>
      <c r="AE556">
        <v>1</v>
      </c>
      <c r="AF556" t="s">
        <v>3</v>
      </c>
      <c r="AG556">
        <v>83</v>
      </c>
      <c r="AH556">
        <v>2</v>
      </c>
      <c r="AI556">
        <v>40610992</v>
      </c>
      <c r="AJ556">
        <v>450</v>
      </c>
      <c r="AK556">
        <v>0</v>
      </c>
      <c r="AL556">
        <v>0</v>
      </c>
      <c r="AM556">
        <v>0</v>
      </c>
      <c r="AN556">
        <v>0</v>
      </c>
      <c r="AO556">
        <v>0</v>
      </c>
      <c r="AP556">
        <v>0</v>
      </c>
      <c r="AQ556">
        <v>0</v>
      </c>
      <c r="AR556">
        <v>0</v>
      </c>
    </row>
    <row r="557" spans="1:44" x14ac:dyDescent="0.2">
      <c r="A557">
        <f>ROW(Source!A1693)</f>
        <v>1693</v>
      </c>
      <c r="B557">
        <v>40610997</v>
      </c>
      <c r="C557">
        <v>40610996</v>
      </c>
      <c r="D557">
        <v>38620867</v>
      </c>
      <c r="E557">
        <v>1</v>
      </c>
      <c r="F557">
        <v>1</v>
      </c>
      <c r="G557">
        <v>25</v>
      </c>
      <c r="H557">
        <v>2</v>
      </c>
      <c r="I557" t="s">
        <v>590</v>
      </c>
      <c r="J557" t="s">
        <v>591</v>
      </c>
      <c r="K557" t="s">
        <v>592</v>
      </c>
      <c r="L557">
        <v>1368</v>
      </c>
      <c r="N557">
        <v>1011</v>
      </c>
      <c r="O557" t="s">
        <v>544</v>
      </c>
      <c r="P557" t="s">
        <v>544</v>
      </c>
      <c r="Q557">
        <v>1</v>
      </c>
      <c r="X557">
        <v>3.1E-2</v>
      </c>
      <c r="Y557">
        <v>0</v>
      </c>
      <c r="Z557">
        <v>993.6</v>
      </c>
      <c r="AA557">
        <v>301.8</v>
      </c>
      <c r="AB557">
        <v>0</v>
      </c>
      <c r="AC557">
        <v>0</v>
      </c>
      <c r="AD557">
        <v>1</v>
      </c>
      <c r="AE557">
        <v>0</v>
      </c>
      <c r="AF557" t="s">
        <v>3</v>
      </c>
      <c r="AG557">
        <v>3.1E-2</v>
      </c>
      <c r="AH557">
        <v>2</v>
      </c>
      <c r="AI557">
        <v>40610997</v>
      </c>
      <c r="AJ557">
        <v>451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0</v>
      </c>
      <c r="AQ557">
        <v>0</v>
      </c>
      <c r="AR557">
        <v>0</v>
      </c>
    </row>
    <row r="558" spans="1:44" x14ac:dyDescent="0.2">
      <c r="A558">
        <f>ROW(Source!A1694)</f>
        <v>1694</v>
      </c>
      <c r="B558">
        <v>40610999</v>
      </c>
      <c r="C558">
        <v>40610998</v>
      </c>
      <c r="D558">
        <v>38620867</v>
      </c>
      <c r="E558">
        <v>1</v>
      </c>
      <c r="F558">
        <v>1</v>
      </c>
      <c r="G558">
        <v>25</v>
      </c>
      <c r="H558">
        <v>2</v>
      </c>
      <c r="I558" t="s">
        <v>590</v>
      </c>
      <c r="J558" t="s">
        <v>591</v>
      </c>
      <c r="K558" t="s">
        <v>592</v>
      </c>
      <c r="L558">
        <v>1368</v>
      </c>
      <c r="N558">
        <v>1011</v>
      </c>
      <c r="O558" t="s">
        <v>544</v>
      </c>
      <c r="P558" t="s">
        <v>544</v>
      </c>
      <c r="Q558">
        <v>1</v>
      </c>
      <c r="X558">
        <v>0.01</v>
      </c>
      <c r="Y558">
        <v>0</v>
      </c>
      <c r="Z558">
        <v>993.6</v>
      </c>
      <c r="AA558">
        <v>301.8</v>
      </c>
      <c r="AB558">
        <v>0</v>
      </c>
      <c r="AC558">
        <v>0</v>
      </c>
      <c r="AD558">
        <v>1</v>
      </c>
      <c r="AE558">
        <v>0</v>
      </c>
      <c r="AF558" t="s">
        <v>3</v>
      </c>
      <c r="AG558">
        <v>0.01</v>
      </c>
      <c r="AH558">
        <v>2</v>
      </c>
      <c r="AI558">
        <v>40610999</v>
      </c>
      <c r="AJ558">
        <v>452</v>
      </c>
      <c r="AK558">
        <v>0</v>
      </c>
      <c r="AL558">
        <v>0</v>
      </c>
      <c r="AM558">
        <v>0</v>
      </c>
      <c r="AN558">
        <v>0</v>
      </c>
      <c r="AO558">
        <v>0</v>
      </c>
      <c r="AP558">
        <v>0</v>
      </c>
      <c r="AQ558">
        <v>0</v>
      </c>
      <c r="AR558">
        <v>0</v>
      </c>
    </row>
    <row r="559" spans="1:44" x14ac:dyDescent="0.2">
      <c r="A559">
        <f>ROW(Source!A1696)</f>
        <v>1696</v>
      </c>
      <c r="B559">
        <v>40611016</v>
      </c>
      <c r="C559">
        <v>40611015</v>
      </c>
      <c r="D559">
        <v>38607873</v>
      </c>
      <c r="E559">
        <v>25</v>
      </c>
      <c r="F559">
        <v>1</v>
      </c>
      <c r="G559">
        <v>25</v>
      </c>
      <c r="H559">
        <v>1</v>
      </c>
      <c r="I559" t="s">
        <v>538</v>
      </c>
      <c r="J559" t="s">
        <v>3</v>
      </c>
      <c r="K559" t="s">
        <v>539</v>
      </c>
      <c r="L559">
        <v>1191</v>
      </c>
      <c r="N559">
        <v>1013</v>
      </c>
      <c r="O559" t="s">
        <v>540</v>
      </c>
      <c r="P559" t="s">
        <v>540</v>
      </c>
      <c r="Q559">
        <v>1</v>
      </c>
      <c r="X559">
        <v>11.99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1</v>
      </c>
      <c r="AE559">
        <v>1</v>
      </c>
      <c r="AF559" t="s">
        <v>3</v>
      </c>
      <c r="AG559">
        <v>11.99</v>
      </c>
      <c r="AH559">
        <v>2</v>
      </c>
      <c r="AI559">
        <v>40611016</v>
      </c>
      <c r="AJ559">
        <v>453</v>
      </c>
      <c r="AK559">
        <v>0</v>
      </c>
      <c r="AL559">
        <v>0</v>
      </c>
      <c r="AM559">
        <v>0</v>
      </c>
      <c r="AN559">
        <v>0</v>
      </c>
      <c r="AO559">
        <v>0</v>
      </c>
      <c r="AP559">
        <v>0</v>
      </c>
      <c r="AQ559">
        <v>0</v>
      </c>
      <c r="AR559">
        <v>0</v>
      </c>
    </row>
    <row r="560" spans="1:44" x14ac:dyDescent="0.2">
      <c r="A560">
        <f>ROW(Source!A1696)</f>
        <v>1696</v>
      </c>
      <c r="B560">
        <v>40611017</v>
      </c>
      <c r="C560">
        <v>40611015</v>
      </c>
      <c r="D560">
        <v>38622957</v>
      </c>
      <c r="E560">
        <v>1</v>
      </c>
      <c r="F560">
        <v>1</v>
      </c>
      <c r="G560">
        <v>25</v>
      </c>
      <c r="H560">
        <v>3</v>
      </c>
      <c r="I560" t="s">
        <v>608</v>
      </c>
      <c r="J560" t="s">
        <v>609</v>
      </c>
      <c r="K560" t="s">
        <v>610</v>
      </c>
      <c r="L560">
        <v>1339</v>
      </c>
      <c r="N560">
        <v>1007</v>
      </c>
      <c r="O560" t="s">
        <v>263</v>
      </c>
      <c r="P560" t="s">
        <v>263</v>
      </c>
      <c r="Q560">
        <v>1</v>
      </c>
      <c r="X560">
        <v>1.05</v>
      </c>
      <c r="Y560">
        <v>33.729999999999997</v>
      </c>
      <c r="Z560">
        <v>0</v>
      </c>
      <c r="AA560">
        <v>0</v>
      </c>
      <c r="AB560">
        <v>0</v>
      </c>
      <c r="AC560">
        <v>0</v>
      </c>
      <c r="AD560">
        <v>1</v>
      </c>
      <c r="AE560">
        <v>0</v>
      </c>
      <c r="AF560" t="s">
        <v>3</v>
      </c>
      <c r="AG560">
        <v>1.05</v>
      </c>
      <c r="AH560">
        <v>2</v>
      </c>
      <c r="AI560">
        <v>40611017</v>
      </c>
      <c r="AJ560">
        <v>454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v>0</v>
      </c>
      <c r="AQ560">
        <v>0</v>
      </c>
      <c r="AR560">
        <v>0</v>
      </c>
    </row>
    <row r="561" spans="1:44" x14ac:dyDescent="0.2">
      <c r="A561">
        <f>ROW(Source!A1696)</f>
        <v>1696</v>
      </c>
      <c r="B561">
        <v>40611018</v>
      </c>
      <c r="C561">
        <v>40611015</v>
      </c>
      <c r="D561">
        <v>38607966</v>
      </c>
      <c r="E561">
        <v>25</v>
      </c>
      <c r="F561">
        <v>1</v>
      </c>
      <c r="G561">
        <v>25</v>
      </c>
      <c r="H561">
        <v>3</v>
      </c>
      <c r="I561" t="s">
        <v>743</v>
      </c>
      <c r="J561" t="s">
        <v>3</v>
      </c>
      <c r="K561" t="s">
        <v>744</v>
      </c>
      <c r="L561">
        <v>1354</v>
      </c>
      <c r="N561">
        <v>1010</v>
      </c>
      <c r="O561" t="s">
        <v>171</v>
      </c>
      <c r="P561" t="s">
        <v>171</v>
      </c>
      <c r="Q561">
        <v>1</v>
      </c>
      <c r="X561">
        <v>50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0</v>
      </c>
      <c r="AF561" t="s">
        <v>3</v>
      </c>
      <c r="AG561">
        <v>50</v>
      </c>
      <c r="AH561">
        <v>3</v>
      </c>
      <c r="AI561">
        <v>-1</v>
      </c>
      <c r="AJ561" t="s">
        <v>3</v>
      </c>
      <c r="AK561">
        <v>0</v>
      </c>
      <c r="AL561">
        <v>0</v>
      </c>
      <c r="AM561">
        <v>0</v>
      </c>
      <c r="AN561">
        <v>0</v>
      </c>
      <c r="AO561">
        <v>0</v>
      </c>
      <c r="AP561">
        <v>0</v>
      </c>
      <c r="AQ561">
        <v>0</v>
      </c>
      <c r="AR561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Смета СН-2012 по гл. 1-5</vt:lpstr>
      <vt:lpstr>RV_DATA</vt:lpstr>
      <vt:lpstr>Расчет стоимости ресурсов</vt:lpstr>
      <vt:lpstr>Source</vt:lpstr>
      <vt:lpstr>SourceObSm</vt:lpstr>
      <vt:lpstr>SmtRes</vt:lpstr>
      <vt:lpstr>EtalonRes</vt:lpstr>
      <vt:lpstr>'Расчет стоимости ресурсов'!Заголовки_для_печати</vt:lpstr>
      <vt:lpstr>'Смета СН-2012 по гл. 1-5'!Заголовки_для_печати</vt:lpstr>
      <vt:lpstr>'Расчет стоимости ресурсов'!Область_печати</vt:lpstr>
      <vt:lpstr>'Смета СН-2012 по гл. 1-5'!Область_печати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0819-09</cp:lastModifiedBy>
  <dcterms:created xsi:type="dcterms:W3CDTF">2020-03-10T07:09:00Z</dcterms:created>
  <dcterms:modified xsi:type="dcterms:W3CDTF">2021-02-26T11:31:17Z</dcterms:modified>
</cp:coreProperties>
</file>